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leš\Práce\Zakázky\Zakázky 2026\"/>
    </mc:Choice>
  </mc:AlternateContent>
  <xr:revisionPtr revIDLastSave="0" documentId="8_{F7BC0233-D86D-4F24-8064-9A0B08B1FC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0 - Vedlejší a ostatní n..." sheetId="2" r:id="rId2"/>
    <sheet name="001 - Stavební část" sheetId="3" r:id="rId3"/>
    <sheet name="002 - Elektroinstalace" sheetId="4" r:id="rId4"/>
  </sheets>
  <definedNames>
    <definedName name="_xlnm._FilterDatabase" localSheetId="1" hidden="1">'00 - Vedlejší a ostatní n...'!$C$119:$K$132</definedName>
    <definedName name="_xlnm._FilterDatabase" localSheetId="2" hidden="1">'001 - Stavební část'!$C$129:$K$205</definedName>
    <definedName name="_xlnm._FilterDatabase" localSheetId="3" hidden="1">'002 - Elektroinstalace'!$C$124:$K$162</definedName>
    <definedName name="_xlnm.Print_Titles" localSheetId="1">'00 - Vedlejší a ostatní n...'!$119:$119</definedName>
    <definedName name="_xlnm.Print_Titles" localSheetId="2">'001 - Stavební část'!$129:$129</definedName>
    <definedName name="_xlnm.Print_Titles" localSheetId="3">'002 - Elektroinstalace'!$124:$124</definedName>
    <definedName name="_xlnm.Print_Titles" localSheetId="0">'Rekapitulace stavby'!$92:$92</definedName>
    <definedName name="_xlnm.Print_Area" localSheetId="1">'00 - Vedlejší a ostatní n...'!$C$4:$J$76,'00 - Vedlejší a ostatní n...'!$C$82:$J$101,'00 - Vedlejší a ostatní n...'!$C$107:$K$132</definedName>
    <definedName name="_xlnm.Print_Area" localSheetId="2">'001 - Stavební část'!$C$4:$J$76,'001 - Stavební část'!$C$82:$J$109,'001 - Stavební část'!$C$115:$K$205</definedName>
    <definedName name="_xlnm.Print_Area" localSheetId="3">'002 - Elektroinstalace'!$C$4:$J$76,'002 - Elektroinstalace'!$C$82:$J$104,'002 - Elektroinstalace'!$C$110:$K$162</definedName>
    <definedName name="_xlnm.Print_Area" localSheetId="0">'Rekapitulace stavby'!$D$4:$AO$76,'Rekapitulace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4" l="1"/>
  <c r="J38" i="4"/>
  <c r="AY98" i="1"/>
  <c r="J37" i="4"/>
  <c r="AX98" i="1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J122" i="4"/>
  <c r="F119" i="4"/>
  <c r="E117" i="4"/>
  <c r="J94" i="4"/>
  <c r="F91" i="4"/>
  <c r="E89" i="4"/>
  <c r="J23" i="4"/>
  <c r="E23" i="4"/>
  <c r="J93" i="4"/>
  <c r="J22" i="4"/>
  <c r="J20" i="4"/>
  <c r="E20" i="4"/>
  <c r="F94" i="4"/>
  <c r="J19" i="4"/>
  <c r="J17" i="4"/>
  <c r="E17" i="4"/>
  <c r="F121" i="4" s="1"/>
  <c r="J16" i="4"/>
  <c r="J14" i="4"/>
  <c r="J119" i="4"/>
  <c r="E7" i="4"/>
  <c r="E85" i="4"/>
  <c r="J39" i="3"/>
  <c r="J38" i="3"/>
  <c r="AY97" i="1"/>
  <c r="J37" i="3"/>
  <c r="AX97" i="1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T189" i="3"/>
  <c r="R190" i="3"/>
  <c r="R189" i="3" s="1"/>
  <c r="P190" i="3"/>
  <c r="P189" i="3" s="1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7" i="3"/>
  <c r="BH157" i="3"/>
  <c r="BG157" i="3"/>
  <c r="BF157" i="3"/>
  <c r="T157" i="3"/>
  <c r="R157" i="3"/>
  <c r="P157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J127" i="3"/>
  <c r="J126" i="3"/>
  <c r="F126" i="3"/>
  <c r="F124" i="3"/>
  <c r="E122" i="3"/>
  <c r="J94" i="3"/>
  <c r="J93" i="3"/>
  <c r="F93" i="3"/>
  <c r="F91" i="3"/>
  <c r="E89" i="3"/>
  <c r="J20" i="3"/>
  <c r="E20" i="3"/>
  <c r="F127" i="3" s="1"/>
  <c r="J19" i="3"/>
  <c r="J14" i="3"/>
  <c r="J124" i="3"/>
  <c r="E7" i="3"/>
  <c r="E118" i="3"/>
  <c r="J37" i="2"/>
  <c r="J36" i="2"/>
  <c r="AY95" i="1"/>
  <c r="J35" i="2"/>
  <c r="AX95" i="1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T125" i="2"/>
  <c r="R126" i="2"/>
  <c r="R125" i="2"/>
  <c r="P126" i="2"/>
  <c r="P125" i="2"/>
  <c r="BI123" i="2"/>
  <c r="BH123" i="2"/>
  <c r="BG123" i="2"/>
  <c r="BF123" i="2"/>
  <c r="T123" i="2"/>
  <c r="T122" i="2"/>
  <c r="R123" i="2"/>
  <c r="R122" i="2"/>
  <c r="P123" i="2"/>
  <c r="P122" i="2"/>
  <c r="J117" i="2"/>
  <c r="J116" i="2"/>
  <c r="F116" i="2"/>
  <c r="F114" i="2"/>
  <c r="E112" i="2"/>
  <c r="J92" i="2"/>
  <c r="J91" i="2"/>
  <c r="F91" i="2"/>
  <c r="F89" i="2"/>
  <c r="E87" i="2"/>
  <c r="J18" i="2"/>
  <c r="E18" i="2"/>
  <c r="F92" i="2" s="1"/>
  <c r="J17" i="2"/>
  <c r="J12" i="2"/>
  <c r="J114" i="2" s="1"/>
  <c r="E7" i="2"/>
  <c r="E110" i="2" s="1"/>
  <c r="L90" i="1"/>
  <c r="AM90" i="1"/>
  <c r="AM89" i="1"/>
  <c r="L89" i="1"/>
  <c r="AM87" i="1"/>
  <c r="L87" i="1"/>
  <c r="L85" i="1"/>
  <c r="L84" i="1"/>
  <c r="J161" i="4"/>
  <c r="J150" i="4"/>
  <c r="BK148" i="4"/>
  <c r="BK145" i="4"/>
  <c r="J142" i="4"/>
  <c r="BK139" i="4"/>
  <c r="J136" i="4"/>
  <c r="BK159" i="4"/>
  <c r="J159" i="4"/>
  <c r="BK157" i="4"/>
  <c r="J157" i="4"/>
  <c r="BK156" i="4"/>
  <c r="J156" i="4"/>
  <c r="BK155" i="4"/>
  <c r="J155" i="4"/>
  <c r="BK154" i="4"/>
  <c r="J154" i="4"/>
  <c r="BK153" i="4"/>
  <c r="J153" i="4"/>
  <c r="BK152" i="4"/>
  <c r="J152" i="4"/>
  <c r="BK151" i="4"/>
  <c r="J151" i="4"/>
  <c r="BK150" i="4"/>
  <c r="J149" i="4"/>
  <c r="J148" i="4"/>
  <c r="BK143" i="4"/>
  <c r="BK140" i="4"/>
  <c r="BK136" i="4"/>
  <c r="J133" i="4"/>
  <c r="BK132" i="4"/>
  <c r="BK129" i="4"/>
  <c r="J168" i="3"/>
  <c r="J167" i="3"/>
  <c r="J163" i="3"/>
  <c r="BK157" i="3"/>
  <c r="BK153" i="3"/>
  <c r="BK150" i="3"/>
  <c r="J140" i="3"/>
  <c r="J136" i="3"/>
  <c r="J126" i="2"/>
  <c r="BK149" i="4"/>
  <c r="BK147" i="4"/>
  <c r="J145" i="4"/>
  <c r="J141" i="4"/>
  <c r="J134" i="4"/>
  <c r="BK133" i="4"/>
  <c r="J202" i="3"/>
  <c r="BK196" i="3"/>
  <c r="J195" i="3"/>
  <c r="J178" i="3"/>
  <c r="BK175" i="3"/>
  <c r="BK163" i="3"/>
  <c r="J157" i="3"/>
  <c r="J153" i="3"/>
  <c r="J147" i="3"/>
  <c r="J133" i="3"/>
  <c r="J131" i="2"/>
  <c r="BK161" i="4"/>
  <c r="BK160" i="4"/>
  <c r="J160" i="4"/>
  <c r="BK144" i="4"/>
  <c r="J143" i="4"/>
  <c r="BK142" i="4"/>
  <c r="J140" i="4"/>
  <c r="J139" i="4"/>
  <c r="J137" i="4"/>
  <c r="BK135" i="4"/>
  <c r="J132" i="4"/>
  <c r="BK131" i="4"/>
  <c r="J129" i="4"/>
  <c r="J129" i="2"/>
  <c r="BK131" i="2"/>
  <c r="BK123" i="2"/>
  <c r="AS96" i="1"/>
  <c r="BK203" i="3"/>
  <c r="BK202" i="3"/>
  <c r="BK195" i="3"/>
  <c r="J180" i="3"/>
  <c r="BK178" i="3"/>
  <c r="J175" i="3"/>
  <c r="J174" i="3"/>
  <c r="J161" i="3"/>
  <c r="J143" i="3"/>
  <c r="BK133" i="3"/>
  <c r="BK198" i="3"/>
  <c r="J196" i="3"/>
  <c r="J193" i="3"/>
  <c r="J190" i="3"/>
  <c r="J186" i="3"/>
  <c r="J185" i="3"/>
  <c r="BK184" i="3"/>
  <c r="BK180" i="3"/>
  <c r="J179" i="3"/>
  <c r="BK172" i="3"/>
  <c r="BK167" i="3"/>
  <c r="BK147" i="3"/>
  <c r="BK140" i="3"/>
  <c r="BK129" i="2"/>
  <c r="J138" i="4"/>
  <c r="BK137" i="4"/>
  <c r="BK134" i="4"/>
  <c r="J130" i="4"/>
  <c r="J204" i="3"/>
  <c r="BK193" i="3"/>
  <c r="BK188" i="3"/>
  <c r="BK186" i="3"/>
  <c r="BK185" i="3"/>
  <c r="J184" i="3"/>
  <c r="BK182" i="3"/>
  <c r="BK179" i="3"/>
  <c r="BK177" i="3"/>
  <c r="BK174" i="3"/>
  <c r="J170" i="3"/>
  <c r="BK168" i="3"/>
  <c r="BK165" i="3"/>
  <c r="J150" i="3"/>
  <c r="BK143" i="3"/>
  <c r="BK126" i="2"/>
  <c r="J123" i="2"/>
  <c r="J147" i="4"/>
  <c r="J144" i="4"/>
  <c r="BK141" i="4"/>
  <c r="BK138" i="4"/>
  <c r="J135" i="4"/>
  <c r="J131" i="4"/>
  <c r="BK130" i="4"/>
  <c r="BK204" i="3"/>
  <c r="J203" i="3"/>
  <c r="J198" i="3"/>
  <c r="BK190" i="3"/>
  <c r="J188" i="3"/>
  <c r="J182" i="3"/>
  <c r="J177" i="3"/>
  <c r="J172" i="3"/>
  <c r="BK170" i="3"/>
  <c r="J165" i="3"/>
  <c r="BK161" i="3"/>
  <c r="BK136" i="3"/>
  <c r="R128" i="2" l="1"/>
  <c r="R121" i="2"/>
  <c r="R120" i="2"/>
  <c r="BK132" i="3"/>
  <c r="R132" i="3"/>
  <c r="T142" i="3"/>
  <c r="R166" i="3"/>
  <c r="BK176" i="3"/>
  <c r="J176" i="3"/>
  <c r="J103" i="3"/>
  <c r="R176" i="3"/>
  <c r="BK183" i="3"/>
  <c r="J183" i="3" s="1"/>
  <c r="J104" i="3" s="1"/>
  <c r="T183" i="3"/>
  <c r="P192" i="3"/>
  <c r="T192" i="3"/>
  <c r="R197" i="3"/>
  <c r="BK146" i="4"/>
  <c r="J146" i="4" s="1"/>
  <c r="J102" i="4" s="1"/>
  <c r="P132" i="3"/>
  <c r="T132" i="3"/>
  <c r="P142" i="3"/>
  <c r="BK166" i="3"/>
  <c r="J166" i="3"/>
  <c r="J102" i="3"/>
  <c r="P166" i="3"/>
  <c r="T166" i="3"/>
  <c r="P176" i="3"/>
  <c r="T176" i="3"/>
  <c r="P183" i="3"/>
  <c r="R183" i="3"/>
  <c r="BK192" i="3"/>
  <c r="J192" i="3"/>
  <c r="J107" i="3" s="1"/>
  <c r="R192" i="3"/>
  <c r="BK197" i="3"/>
  <c r="J197" i="3"/>
  <c r="J108" i="3"/>
  <c r="P197" i="3"/>
  <c r="T197" i="3"/>
  <c r="T146" i="4"/>
  <c r="T127" i="4" s="1"/>
  <c r="T126" i="4" s="1"/>
  <c r="T125" i="4" s="1"/>
  <c r="R142" i="3"/>
  <c r="R146" i="4"/>
  <c r="R127" i="4" s="1"/>
  <c r="R126" i="4" s="1"/>
  <c r="R125" i="4" s="1"/>
  <c r="BK158" i="4"/>
  <c r="J158" i="4"/>
  <c r="J103" i="4" s="1"/>
  <c r="BK142" i="3"/>
  <c r="J142" i="3"/>
  <c r="J101" i="3"/>
  <c r="P158" i="4"/>
  <c r="BK128" i="4"/>
  <c r="J128" i="4"/>
  <c r="J101" i="4"/>
  <c r="P146" i="4"/>
  <c r="P128" i="4"/>
  <c r="P127" i="4"/>
  <c r="P126" i="4"/>
  <c r="P125" i="4" s="1"/>
  <c r="AU98" i="1" s="1"/>
  <c r="P128" i="2"/>
  <c r="P121" i="2"/>
  <c r="P120" i="2"/>
  <c r="AU95" i="1"/>
  <c r="R128" i="4"/>
  <c r="BK128" i="2"/>
  <c r="J128" i="2"/>
  <c r="J100" i="2" s="1"/>
  <c r="T128" i="4"/>
  <c r="T128" i="2"/>
  <c r="T121" i="2"/>
  <c r="T120" i="2"/>
  <c r="R158" i="4"/>
  <c r="T158" i="4"/>
  <c r="E85" i="2"/>
  <c r="BK125" i="2"/>
  <c r="J125" i="2" s="1"/>
  <c r="J99" i="2" s="1"/>
  <c r="BE133" i="3"/>
  <c r="BE153" i="3"/>
  <c r="BE157" i="3"/>
  <c r="BE185" i="3"/>
  <c r="BE186" i="3"/>
  <c r="BE202" i="3"/>
  <c r="BE203" i="3"/>
  <c r="E113" i="4"/>
  <c r="BE129" i="4"/>
  <c r="BE137" i="4"/>
  <c r="BE145" i="4"/>
  <c r="BE148" i="4"/>
  <c r="BE129" i="2"/>
  <c r="F94" i="3"/>
  <c r="BE175" i="3"/>
  <c r="BE180" i="3"/>
  <c r="BE190" i="3"/>
  <c r="BE195" i="3"/>
  <c r="BE196" i="3"/>
  <c r="BE198" i="3"/>
  <c r="BK189" i="3"/>
  <c r="J189" i="3"/>
  <c r="J105" i="3"/>
  <c r="F122" i="4"/>
  <c r="BE133" i="4"/>
  <c r="BE136" i="4"/>
  <c r="F117" i="2"/>
  <c r="BE163" i="3"/>
  <c r="BE168" i="3"/>
  <c r="BE170" i="3"/>
  <c r="BE178" i="3"/>
  <c r="BE188" i="3"/>
  <c r="J89" i="2"/>
  <c r="BE126" i="2"/>
  <c r="E85" i="3"/>
  <c r="BE140" i="3"/>
  <c r="BE167" i="3"/>
  <c r="BE172" i="3"/>
  <c r="BE177" i="3"/>
  <c r="BE179" i="3"/>
  <c r="BE184" i="3"/>
  <c r="BE204" i="3"/>
  <c r="BE160" i="4"/>
  <c r="F93" i="4"/>
  <c r="BE134" i="4"/>
  <c r="BE138" i="4"/>
  <c r="J91" i="3"/>
  <c r="BE143" i="3"/>
  <c r="BE150" i="3"/>
  <c r="BE161" i="3"/>
  <c r="BE174" i="3"/>
  <c r="BE182" i="3"/>
  <c r="BE193" i="3"/>
  <c r="J121" i="4"/>
  <c r="BE132" i="4"/>
  <c r="BE140" i="4"/>
  <c r="BE123" i="2"/>
  <c r="BK122" i="2"/>
  <c r="BK121" i="2"/>
  <c r="BK120" i="2" s="1"/>
  <c r="J120" i="2" s="1"/>
  <c r="J96" i="2" s="1"/>
  <c r="BE147" i="3"/>
  <c r="BE165" i="3"/>
  <c r="J91" i="4"/>
  <c r="BE130" i="4"/>
  <c r="BE131" i="4"/>
  <c r="BE135" i="4"/>
  <c r="BE139" i="4"/>
  <c r="BE141" i="4"/>
  <c r="BE142" i="4"/>
  <c r="BE143" i="4"/>
  <c r="BE144" i="4"/>
  <c r="BE147" i="4"/>
  <c r="BE149" i="4"/>
  <c r="BE150" i="4"/>
  <c r="BE151" i="4"/>
  <c r="BE152" i="4"/>
  <c r="BE153" i="4"/>
  <c r="BE154" i="4"/>
  <c r="BE155" i="4"/>
  <c r="BE156" i="4"/>
  <c r="BE157" i="4"/>
  <c r="BE159" i="4"/>
  <c r="BE131" i="2"/>
  <c r="BE136" i="3"/>
  <c r="BE161" i="4"/>
  <c r="J36" i="3"/>
  <c r="AW97" i="1"/>
  <c r="F37" i="4"/>
  <c r="BB98" i="1"/>
  <c r="F35" i="2"/>
  <c r="BB95" i="1"/>
  <c r="F36" i="2"/>
  <c r="BC95" i="1"/>
  <c r="F36" i="4"/>
  <c r="BA98" i="1"/>
  <c r="J34" i="2"/>
  <c r="AW95" i="1"/>
  <c r="F38" i="4"/>
  <c r="BC98" i="1"/>
  <c r="F39" i="3"/>
  <c r="BD97" i="1"/>
  <c r="F36" i="3"/>
  <c r="BA97" i="1"/>
  <c r="F37" i="3"/>
  <c r="BB97" i="1"/>
  <c r="F37" i="2"/>
  <c r="BD95" i="1"/>
  <c r="AS94" i="1"/>
  <c r="F39" i="4"/>
  <c r="BD98" i="1" s="1"/>
  <c r="F38" i="3"/>
  <c r="BC97" i="1"/>
  <c r="F34" i="2"/>
  <c r="BA95" i="1"/>
  <c r="J36" i="4"/>
  <c r="AW98" i="1"/>
  <c r="R191" i="3" l="1"/>
  <c r="T131" i="3"/>
  <c r="T191" i="3"/>
  <c r="T130" i="3" s="1"/>
  <c r="P131" i="3"/>
  <c r="BK131" i="3"/>
  <c r="J131" i="3"/>
  <c r="J99" i="3"/>
  <c r="R131" i="3"/>
  <c r="R130" i="3" s="1"/>
  <c r="P191" i="3"/>
  <c r="J121" i="2"/>
  <c r="J97" i="2" s="1"/>
  <c r="J132" i="3"/>
  <c r="J100" i="3"/>
  <c r="BK191" i="3"/>
  <c r="J191" i="3"/>
  <c r="J106" i="3" s="1"/>
  <c r="J122" i="2"/>
  <c r="J98" i="2"/>
  <c r="BK127" i="4"/>
  <c r="J127" i="4"/>
  <c r="J100" i="4"/>
  <c r="F35" i="3"/>
  <c r="AZ97" i="1" s="1"/>
  <c r="J30" i="2"/>
  <c r="AG95" i="1"/>
  <c r="F33" i="2"/>
  <c r="AZ95" i="1"/>
  <c r="F35" i="4"/>
  <c r="AZ98" i="1" s="1"/>
  <c r="BB96" i="1"/>
  <c r="AX96" i="1"/>
  <c r="J35" i="4"/>
  <c r="AV98" i="1"/>
  <c r="AT98" i="1"/>
  <c r="J35" i="3"/>
  <c r="AV97" i="1" s="1"/>
  <c r="AT97" i="1" s="1"/>
  <c r="BC96" i="1"/>
  <c r="AY96" i="1" s="1"/>
  <c r="BD96" i="1"/>
  <c r="BA96" i="1"/>
  <c r="AW96" i="1" s="1"/>
  <c r="J33" i="2"/>
  <c r="AV95" i="1"/>
  <c r="AT95" i="1" s="1"/>
  <c r="P130" i="3" l="1"/>
  <c r="AU97" i="1"/>
  <c r="J39" i="2"/>
  <c r="BK130" i="3"/>
  <c r="J130" i="3"/>
  <c r="J98" i="3"/>
  <c r="BK126" i="4"/>
  <c r="J126" i="4"/>
  <c r="J99" i="4"/>
  <c r="AN95" i="1"/>
  <c r="BB94" i="1"/>
  <c r="W31" i="1"/>
  <c r="BC94" i="1"/>
  <c r="W32" i="1" s="1"/>
  <c r="BD94" i="1"/>
  <c r="W33" i="1" s="1"/>
  <c r="BA94" i="1"/>
  <c r="AW94" i="1"/>
  <c r="AK30" i="1"/>
  <c r="AU96" i="1"/>
  <c r="AU94" i="1" s="1"/>
  <c r="AZ96" i="1"/>
  <c r="AV96" i="1"/>
  <c r="AT96" i="1"/>
  <c r="BK125" i="4" l="1"/>
  <c r="J125" i="4"/>
  <c r="J98" i="4"/>
  <c r="AZ94" i="1"/>
  <c r="W29" i="1"/>
  <c r="AY94" i="1"/>
  <c r="J32" i="3"/>
  <c r="AG97" i="1" s="1"/>
  <c r="AN97" i="1" s="1"/>
  <c r="W30" i="1"/>
  <c r="AX94" i="1"/>
  <c r="J41" i="3" l="1"/>
  <c r="AV94" i="1"/>
  <c r="AK29" i="1"/>
  <c r="J32" i="4"/>
  <c r="AG98" i="1"/>
  <c r="AN98" i="1"/>
  <c r="J41" i="4" l="1"/>
  <c r="AT94" i="1"/>
  <c r="AG96" i="1"/>
  <c r="AN96" i="1" s="1"/>
  <c r="AG94" i="1" l="1"/>
  <c r="AK26" i="1" s="1"/>
  <c r="AK35" i="1" s="1"/>
  <c r="AN94" i="1" l="1"/>
</calcChain>
</file>

<file path=xl/sharedStrings.xml><?xml version="1.0" encoding="utf-8"?>
<sst xmlns="http://schemas.openxmlformats.org/spreadsheetml/2006/main" count="1956" uniqueCount="440">
  <si>
    <t>Export Komplet</t>
  </si>
  <si>
    <t/>
  </si>
  <si>
    <t>2.0</t>
  </si>
  <si>
    <t>False</t>
  </si>
  <si>
    <t>{831c7591-767f-4c6a-b0db-352d2a9e0d07}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</si>
  <si>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</si>
  <si>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</si>
  <si>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</si>
  <si>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</si>
  <si>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</si>
  <si>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</si>
  <si>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</si>
  <si>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</si>
  <si>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</si>
  <si>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26-004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</si>
  <si>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</si>
  <si>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</si>
  <si>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Dobříš - Kostel Povýšení svatého Kříže</t>
  </si>
  <si>
    <t>KSO:</t>
  </si>
  <si>
    <t>CC-CZ:</t>
  </si>
  <si>
    <t>Místo:</t>
  </si>
  <si>
    <t>Dobříš</t>
  </si>
  <si>
    <t>Datum:</t>
  </si>
  <si>
    <t>2. 2. 2026</t>
  </si>
  <si>
    <t>Zadavatel:</t>
  </si>
  <si>
    <t>IČ:</t>
  </si>
  <si>
    <t>Město Dobříš</t>
  </si>
  <si>
    <t>DIČ:</t>
  </si>
  <si>
    <t>Uchazeč:</t>
  </si>
  <si>
    <t>Vyplň údaj</t>
  </si>
  <si>
    <t>Projektant:</t>
  </si>
  <si>
    <t>Ing. Filip Chmel, Praha 6</t>
  </si>
  <si>
    <t>True</t>
  </si>
  <si>
    <t>Zpracovatel:</t>
  </si>
  <si>
    <t>A.Vojtěch - rozpočty staveb</t>
  </si>
  <si>
    <t>Poznámka:</t>
  </si>
  <si>
    <t xml:space="preserve">Veškeré rozměry budou upřesněny po odkrytí a prozkoumání jednotlivých prvků. Výpis materiálu neslouží dodavateli pro jeho objednávku, rozhodující je reálný stav při provádění. Při zpracování cenové nabídky je nutné vycházet ze všech částí projektové dokumentace. 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</si>
  <si>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</si>
  <si>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</si>
  <si>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</si>
  <si>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</si>
  <si>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</si>
  <si>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</si>
  <si>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</si>
  <si>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</si>
  <si>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</si>
  <si>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</si>
  <si>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</si>
  <si>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</si>
  <si>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</si>
  <si>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</si>
  <si>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</si>
  <si>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</si>
  <si>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</si>
  <si>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</si>
  <si>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</si>
  <si>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</si>
  <si>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</si>
  <si>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</si>
  <si>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</si>
  <si>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</si>
  <si>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</si>
  <si>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</si>
  <si>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</si>
  <si>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</si>
  <si>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</si>
  <si>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</si>
  <si>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</si>
  <si>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</si>
  <si>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</si>
  <si>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</si>
  <si>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</si>
  <si>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</si>
  <si>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</si>
  <si>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</si>
  <si>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</si>
  <si>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</si>
  <si>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</si>
  <si>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</si>
  <si>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</si>
  <si>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</si>
  <si>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</si>
  <si>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</si>
  <si>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a ostatní náklady</t>
  </si>
  <si>
    <t>VON</t>
  </si>
  <si>
    <t>1</t>
  </si>
  <si>
    <t>{9f497012-2b1c-4dbc-a407-c781168ddd4b}</t>
  </si>
  <si>
    <t>2</t>
  </si>
  <si>
    <t>01</t>
  </si>
  <si>
    <t>Interiérové úpravy</t>
  </si>
  <si>
    <t>STA</t>
  </si>
  <si>
    <t>{e95e9648-dbb2-40e3-a0fb-657aa5a11dd7}</t>
  </si>
  <si>
    <t>001</t>
  </si>
  <si>
    <t>Stavební část</t>
  </si>
  <si>
    <t>Soupis</t>
  </si>
  <si>
    <t>{3d36d2b5-24ab-40f1-b094-e8562bd274ba}</t>
  </si>
  <si>
    <t>002</t>
  </si>
  <si>
    <t>Elektroinstalace</t>
  </si>
  <si>
    <t>{d0dfa43b-bd30-4cfa-838d-01814bfaadfa}</t>
  </si>
  <si>
    <t>KRYCÍ LIST SOUPISU PRACÍ</t>
  </si>
  <si>
    <t>Objekt:</t>
  </si>
  <si>
    <t>00 - Vedlejší a ostatní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</si>
  <si>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</si>
  <si>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</si>
  <si>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</si>
  <si>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</si>
  <si>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</si>
  <si>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</si>
  <si>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VRN3 - Zařízení staveniště</t>
  </si>
  <si>
    <t xml:space="preserve">    VRN4 - Inženýrská činnost zkoušky a měření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</si>
  <si>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</si>
  <si>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</si>
  <si>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</si>
  <si>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</si>
  <si>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</si>
  <si>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</si>
  <si>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</si>
  <si>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</si>
  <si>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</si>
  <si>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</si>
  <si>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</si>
  <si>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</si>
  <si>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</si>
  <si>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</si>
  <si>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</si>
  <si>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</si>
  <si>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</si>
  <si>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</si>
  <si>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VRN3</t>
  </si>
  <si>
    <t>Zařízení staveniště</t>
  </si>
  <si>
    <t>K</t>
  </si>
  <si>
    <t>030001000</t>
  </si>
  <si>
    <t>celek</t>
  </si>
  <si>
    <t>CS ÚRS 2026 01</t>
  </si>
  <si>
    <t>1024</t>
  </si>
  <si>
    <t>-203618474</t>
  </si>
  <si>
    <t>P</t>
  </si>
  <si>
    <t>Poznámka k položce:_x000D_
Veškeré náklady na vybudování a zajištění zařízení staveniště, jeho provoz včetně skládky a meziskládky materiálu. Odstranění zařízení staveniště a uvedení ploch po ZS do původního stavu.</t>
  </si>
  <si>
    <t>VRN4</t>
  </si>
  <si>
    <t>Inženýrská činnost zkoušky a měření</t>
  </si>
  <si>
    <t>045002000</t>
  </si>
  <si>
    <t>Kompletační a koordinační činnost</t>
  </si>
  <si>
    <t>-868047121</t>
  </si>
  <si>
    <t>Poznámka k položce:_x000D_
Koordinace veškerých prací a dodávek které jsou součástí díla.</t>
  </si>
  <si>
    <t>VRN9</t>
  </si>
  <si>
    <t>Ostatní náklady</t>
  </si>
  <si>
    <t>3</t>
  </si>
  <si>
    <t>091403000</t>
  </si>
  <si>
    <t>Práce na památkovém objektu</t>
  </si>
  <si>
    <t>-1081514132</t>
  </si>
  <si>
    <t>Poznámka k položce:_x000D_
Jedná se o historické technologie, které se obvykle v současném stavebnictví neprovádí. Ve většině případů je nutné použít při jejich provádění specifické materiály a výrobky, někdy vyžadují určité časové lhůty nebo technologické přestávky z důvodů kvalitního provedení konstrukcí apod.</t>
  </si>
  <si>
    <t>4</t>
  </si>
  <si>
    <t>091503000</t>
  </si>
  <si>
    <t>Náklady související s publikační činností</t>
  </si>
  <si>
    <t>-1232944459</t>
  </si>
  <si>
    <t>Poznámka k položce:_x000D_
Informační tabule zdroje financování stavby.</t>
  </si>
  <si>
    <t>01 - Interiérové úpravy</t>
  </si>
  <si>
    <t>Soupis:</t>
  </si>
  <si>
    <t>001 - Stavební část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</si>
  <si>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</si>
  <si>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</si>
  <si>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</si>
  <si>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</si>
  <si>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94 - Lešení a stavební výtahy</t>
  </si>
  <si>
    <t xml:space="preserve">    997 - Doprava suti a vybouraných hmot</t>
  </si>
  <si>
    <t xml:space="preserve">    998 - Přesun hmot</t>
  </si>
  <si>
    <t>PSV - Práce a dodávky PSV</t>
  </si>
  <si>
    <t xml:space="preserve">    767 - Konstrukce zámečnické</t>
  </si>
  <si>
    <t xml:space="preserve">    784 - Dokončovací práce - malby a tapety</t>
  </si>
  <si>
    <t>HSV</t>
  </si>
  <si>
    <t>Práce a dodávky HSV</t>
  </si>
  <si>
    <t>Svislé a kompletní konstrukce</t>
  </si>
  <si>
    <t>310237241</t>
  </si>
  <si>
    <t>Zazdívka otvorů pl přes 0,09 do 0,25 m2 ve zdivu nadzákladovém cihlami pálenými tl do 300 mm</t>
  </si>
  <si>
    <t>kus</t>
  </si>
  <si>
    <t>91092072</t>
  </si>
  <si>
    <t>Poznámka k položce:_x000D_
C1 na maltu M1</t>
  </si>
  <si>
    <t>VV</t>
  </si>
  <si>
    <t>"Z3" 1</t>
  </si>
  <si>
    <t>346244361</t>
  </si>
  <si>
    <t>Zazdívka o tl 65 mm rýh, nik nebo kapes z cihel pálených</t>
  </si>
  <si>
    <t>m2</t>
  </si>
  <si>
    <t>704697591</t>
  </si>
  <si>
    <t xml:space="preserve">"Z1" 26,0*0,1 </t>
  </si>
  <si>
    <t>"Z2" 8,0*0,1</t>
  </si>
  <si>
    <t>Součet</t>
  </si>
  <si>
    <t>3482512.1</t>
  </si>
  <si>
    <t>Zednická úprava / prohloubení niky rozvaděče RS1 (zapuštění rozvaděčové skříně cca 70 mm pod líc zdiva) rozměr 650x500x100 mm</t>
  </si>
  <si>
    <t>-1959644378</t>
  </si>
  <si>
    <t>Poznámka k položce:_x000D_
Včetně začištění omítky.</t>
  </si>
  <si>
    <t>6</t>
  </si>
  <si>
    <t>Úpravy povrchů, podlahy a osazování výplní</t>
  </si>
  <si>
    <t>612135101</t>
  </si>
  <si>
    <t>Hrubá výplň rýh ve stěnách maltou jakékoli šířky rýhy</t>
  </si>
  <si>
    <t>-529451112</t>
  </si>
  <si>
    <t>612315223</t>
  </si>
  <si>
    <t>Vápenná štuková omítka malých ploch přes 0,25 do 1 m2 na stěnách</t>
  </si>
  <si>
    <t>-95517780</t>
  </si>
  <si>
    <t xml:space="preserve">Poznámka k položce:_x000D_
Lokální oprava omítek v exteriéru - terčovitě podhoz z malty MP1, nová jádrová omítka MP1 a štuková omítka MS1. _x000D_
</t>
  </si>
  <si>
    <t>"OM2" 1</t>
  </si>
  <si>
    <t>612315226</t>
  </si>
  <si>
    <t>Vápenná štuková omítka malých ploch přes 4 do 6 m2 na stěnách</t>
  </si>
  <si>
    <t>-627494054</t>
  </si>
  <si>
    <t>Poznámka k položce:_x000D_
Lokální oprava omítek v interiéru - terčovitě podhoz z malty MP1, nová jádrová omítka MP1 a štuková omítka MS1.</t>
  </si>
  <si>
    <t>"OM1" 1</t>
  </si>
  <si>
    <t>7</t>
  </si>
  <si>
    <t>619996137</t>
  </si>
  <si>
    <t>Ochrana samostatných konstrukcí a prvků obedněním z OSB desek</t>
  </si>
  <si>
    <t>-428430844</t>
  </si>
  <si>
    <t>"DM1" 6,0</t>
  </si>
  <si>
    <t>"DM2" 40,0</t>
  </si>
  <si>
    <t>8</t>
  </si>
  <si>
    <t>619996145</t>
  </si>
  <si>
    <t>Ochrana samostatných konstrukcí a prvků obalením geotextilií</t>
  </si>
  <si>
    <t>-1845601762</t>
  </si>
  <si>
    <t>"DM1" 25,0</t>
  </si>
  <si>
    <t>"DM2" 80,0</t>
  </si>
  <si>
    <t>9</t>
  </si>
  <si>
    <t>619996147</t>
  </si>
  <si>
    <t>Ochrana podlahy zakrytím geotextilií</t>
  </si>
  <si>
    <t>2061442375</t>
  </si>
  <si>
    <t>10</t>
  </si>
  <si>
    <t>619996147.2</t>
  </si>
  <si>
    <t xml:space="preserve">Ochrana podlahy zakrytím geotextilií - bez dodávky textílie </t>
  </si>
  <si>
    <t>-460271763</t>
  </si>
  <si>
    <t>"DM2" 40,0*2</t>
  </si>
  <si>
    <t>11</t>
  </si>
  <si>
    <t>632481213</t>
  </si>
  <si>
    <t>Ochranná vrstva z PE fólie</t>
  </si>
  <si>
    <t>-1567351825</t>
  </si>
  <si>
    <t>Ostatní konstrukce a práce, bourání</t>
  </si>
  <si>
    <t>952901114</t>
  </si>
  <si>
    <t>Vyčištění budov bytové a občanské výstavby při výšce podlaží přes 4 m</t>
  </si>
  <si>
    <t>-410198414</t>
  </si>
  <si>
    <t>13</t>
  </si>
  <si>
    <t>974029133</t>
  </si>
  <si>
    <t>Vysekání rýh ve zdivu kamenném - smíšeném hl do 50 mm š do 100 mm</t>
  </si>
  <si>
    <t>m</t>
  </si>
  <si>
    <t>1297117891</t>
  </si>
  <si>
    <t>"DE2" 26,0+8,0</t>
  </si>
  <si>
    <t>14</t>
  </si>
  <si>
    <t>977131116</t>
  </si>
  <si>
    <t>Vrty příklepovými vrtáky D přes 16 do 20 mm do cihelného zdiva nebo prostého betonu</t>
  </si>
  <si>
    <t>-1013354798</t>
  </si>
  <si>
    <t>"DE4" 0,15*3</t>
  </si>
  <si>
    <t>15</t>
  </si>
  <si>
    <t>977131119</t>
  </si>
  <si>
    <t>Vrty příklepovými vrtáky D přes 28 do 32 mm do cihelného zdiva nebo prostého betonu</t>
  </si>
  <si>
    <t>62198149</t>
  </si>
  <si>
    <t>"DE2" 1,0*2</t>
  </si>
  <si>
    <t>16</t>
  </si>
  <si>
    <t>9876521.1</t>
  </si>
  <si>
    <t>Přesun lavic a harmonia v rámci kostela (3 řady lavic a pultů dl. 3,6 m, 3 plošiny 3,6x1,1 m) - předpoklad 2x</t>
  </si>
  <si>
    <t>1641624434</t>
  </si>
  <si>
    <t>34</t>
  </si>
  <si>
    <t>9877412.1</t>
  </si>
  <si>
    <t>Prostupy do podkroví pro elektroinstalaci</t>
  </si>
  <si>
    <t>919689386</t>
  </si>
  <si>
    <t>94</t>
  </si>
  <si>
    <t>Lešení a stavební výtahy</t>
  </si>
  <si>
    <t>17</t>
  </si>
  <si>
    <t>946113114</t>
  </si>
  <si>
    <t>Montáž pojízdných věží trubkových/dílcových o ploše přes 5 m2 v přes 3,5 do 4,5 m</t>
  </si>
  <si>
    <t>-1725644548</t>
  </si>
  <si>
    <t>18</t>
  </si>
  <si>
    <t>946113214</t>
  </si>
  <si>
    <t>Příplatek k pojízdným věžím o ploše přes 5 m2 v přes 3,5 do 4,5 m za každý den použití</t>
  </si>
  <si>
    <t>-1526509498</t>
  </si>
  <si>
    <t>19</t>
  </si>
  <si>
    <t>946113814</t>
  </si>
  <si>
    <t>Demontáž pojízdných věží trubkových/dílcových o ploše přes 5 m2 v přes 3,5 do 4,5 m</t>
  </si>
  <si>
    <t>-435142704</t>
  </si>
  <si>
    <t>20</t>
  </si>
  <si>
    <t>993121111</t>
  </si>
  <si>
    <t>Dovoz a odvoz lešení prostorového lehkého do 10 km včetně naložení a složení</t>
  </si>
  <si>
    <t>m3</t>
  </si>
  <si>
    <t>1172563401</t>
  </si>
  <si>
    <t>"pojízdné lešení" 25,0</t>
  </si>
  <si>
    <t>993121119</t>
  </si>
  <si>
    <t>Příplatek k ceně dovozu a odvozu lešení prostorového lehkého ZKD 10 km přes 10 km</t>
  </si>
  <si>
    <t>663507641</t>
  </si>
  <si>
    <t>997</t>
  </si>
  <si>
    <t>Doprava suti a vybouraných hmot</t>
  </si>
  <si>
    <t>22</t>
  </si>
  <si>
    <t>997013211</t>
  </si>
  <si>
    <t>Vnitrostaveništní doprava suti a vybouraných hmot pro budovy v do 6 m ručně</t>
  </si>
  <si>
    <t>t</t>
  </si>
  <si>
    <t>-2017514503</t>
  </si>
  <si>
    <t>23</t>
  </si>
  <si>
    <t>997013501</t>
  </si>
  <si>
    <t>Odvoz suti a vybouraných hmot na skládku nebo meziskládku do 1 km se složením</t>
  </si>
  <si>
    <t>1174771311</t>
  </si>
  <si>
    <t>24</t>
  </si>
  <si>
    <t>997013509</t>
  </si>
  <si>
    <t>Příplatek k odvozu suti a vybouraných hmot na skládku ZKD 1 km přes 1 km</t>
  </si>
  <si>
    <t>-357934105</t>
  </si>
  <si>
    <t>1,427*19</t>
  </si>
  <si>
    <t>25</t>
  </si>
  <si>
    <t>997013609</t>
  </si>
  <si>
    <t>Poplatek za uložení na skládce (skládkovné) stavebního odpadu ze směsí nebo oddělených frakcí betonu, cihel a keramických výrobků kód odpadu 17 01 07</t>
  </si>
  <si>
    <t>1739822768</t>
  </si>
  <si>
    <t>998</t>
  </si>
  <si>
    <t>Přesun hmot</t>
  </si>
  <si>
    <t>26</t>
  </si>
  <si>
    <t>998018001</t>
  </si>
  <si>
    <t>Přesun hmot pro budovy ruční pro budovy v do 6 m</t>
  </si>
  <si>
    <t>-1387146743</t>
  </si>
  <si>
    <t>PSV</t>
  </si>
  <si>
    <t>Práce a dodávky PSV</t>
  </si>
  <si>
    <t>767</t>
  </si>
  <si>
    <t>Konstrukce zámečnické</t>
  </si>
  <si>
    <t>27</t>
  </si>
  <si>
    <t>767646411</t>
  </si>
  <si>
    <t>Montáž revizních dveří a dvířek jednokřídlových s rámem plochy přes 0,25 do 0,5 m2</t>
  </si>
  <si>
    <t>-1370330438</t>
  </si>
  <si>
    <t>"Kd1" 1</t>
  </si>
  <si>
    <t>28</t>
  </si>
  <si>
    <t>M</t>
  </si>
  <si>
    <t>553767001</t>
  </si>
  <si>
    <t>KD - kovová kovaná dvířka elektro skříně o rozměrech cca 600x800 mm, rám z profilu l40/40, křídlo plech tl. 2 mm s výztuhami z pásoviny, základní a grafitový nátěr J1, vrchní nátěr v barvě fasády</t>
  </si>
  <si>
    <t>32</t>
  </si>
  <si>
    <t>1547415658</t>
  </si>
  <si>
    <t>29</t>
  </si>
  <si>
    <t>998767121</t>
  </si>
  <si>
    <t>Přesun hmot tonážní pro zámečnické konstrukce ruční v objektech v do 6 m</t>
  </si>
  <si>
    <t>1446947361</t>
  </si>
  <si>
    <t>784</t>
  </si>
  <si>
    <t>Dokončovací práce - malby a tapety</t>
  </si>
  <si>
    <t>30</t>
  </si>
  <si>
    <t>784111005</t>
  </si>
  <si>
    <t>Oprášení (ometení ) podkladu v místnostech v přes 5,00 m</t>
  </si>
  <si>
    <t>-1088489393</t>
  </si>
  <si>
    <t>"OM1" 280,0</t>
  </si>
  <si>
    <t>"OM2" 2,0</t>
  </si>
  <si>
    <t>31</t>
  </si>
  <si>
    <t>784181005</t>
  </si>
  <si>
    <t>Jednonásobná vápenná penetrace v místnostech v přes 5,00 m</t>
  </si>
  <si>
    <t>68180567</t>
  </si>
  <si>
    <t>784312025</t>
  </si>
  <si>
    <t>Dvojnásobné bílé vápenné malby v místnostech v přes 5,00 m</t>
  </si>
  <si>
    <t>-552384617</t>
  </si>
  <si>
    <t>33</t>
  </si>
  <si>
    <t>784312061</t>
  </si>
  <si>
    <t>Příplatek k cenám vápenných maleb za provádění barevné malby tónované tónovacími přípravky</t>
  </si>
  <si>
    <t>-1351250929</t>
  </si>
  <si>
    <t>Poznámka k položce:_x000D_
Odstín dle odsouhlaseného vzorku bílá a okrová.</t>
  </si>
  <si>
    <t>002 - Elektroinstalace</t>
  </si>
  <si>
    <t xml:space="preserve"> </t>
  </si>
  <si>
    <t>--</t>
  </si>
  <si>
    <t xml:space="preserve">    741 - Elektroinstalace - silnoproud</t>
  </si>
  <si>
    <t xml:space="preserve">      1. - Materiál</t>
  </si>
  <si>
    <t xml:space="preserve">      2. - Montážní práce</t>
  </si>
  <si>
    <t xml:space="preserve">      3. - Ostatní</t>
  </si>
  <si>
    <t>741</t>
  </si>
  <si>
    <t>Elektroinstalace - silnoproud</t>
  </si>
  <si>
    <t>1.</t>
  </si>
  <si>
    <t>Materiál</t>
  </si>
  <si>
    <t>1.1</t>
  </si>
  <si>
    <t>Svítidlo SV2, SV3</t>
  </si>
  <si>
    <t>ks</t>
  </si>
  <si>
    <t>1.2</t>
  </si>
  <si>
    <t>Svítidlo SV4</t>
  </si>
  <si>
    <t>1.3</t>
  </si>
  <si>
    <t>Svítidlo SV1, SV5</t>
  </si>
  <si>
    <t>1.4</t>
  </si>
  <si>
    <t>Svítidlo SV6</t>
  </si>
  <si>
    <t>1.5</t>
  </si>
  <si>
    <t>JISTIČ 20B/3</t>
  </si>
  <si>
    <t>1.6</t>
  </si>
  <si>
    <t>JISTIČ 16C/3</t>
  </si>
  <si>
    <t>1.7</t>
  </si>
  <si>
    <t>JISTIČ 16B/1</t>
  </si>
  <si>
    <t>1.8</t>
  </si>
  <si>
    <t>JISTIČ 10B/1</t>
  </si>
  <si>
    <t>1.9</t>
  </si>
  <si>
    <t>MONTÁŽNÍ MATERIÁL</t>
  </si>
  <si>
    <t>1.10</t>
  </si>
  <si>
    <t>REF: ER212/NVP7P-C</t>
  </si>
  <si>
    <t>1.11</t>
  </si>
  <si>
    <t>VYPÍNAČ DVOJITÝ 1F</t>
  </si>
  <si>
    <t>1.12</t>
  </si>
  <si>
    <t>CYKY 5x4</t>
  </si>
  <si>
    <t>1.13</t>
  </si>
  <si>
    <t>CYKY 3x2,5</t>
  </si>
  <si>
    <t>1.14</t>
  </si>
  <si>
    <t>CYKY 3x1,5</t>
  </si>
  <si>
    <t>1.15</t>
  </si>
  <si>
    <t>3F ZÁSUVKA 16A</t>
  </si>
  <si>
    <t>1.16</t>
  </si>
  <si>
    <t>ZÁSUVKA 1F</t>
  </si>
  <si>
    <t>1.17</t>
  </si>
  <si>
    <t>Označovací štítek kabelu</t>
  </si>
  <si>
    <t>kpl</t>
  </si>
  <si>
    <t>2.</t>
  </si>
  <si>
    <t>Montážní práce</t>
  </si>
  <si>
    <t>2.1</t>
  </si>
  <si>
    <t>Montáž svítidla</t>
  </si>
  <si>
    <t>36</t>
  </si>
  <si>
    <t>2.2</t>
  </si>
  <si>
    <t>Montáž kabelu CYKY 5x4</t>
  </si>
  <si>
    <t>38</t>
  </si>
  <si>
    <t>2.3</t>
  </si>
  <si>
    <t>Montáž kabelu CYKY 3x2,5</t>
  </si>
  <si>
    <t>40</t>
  </si>
  <si>
    <t>2.4</t>
  </si>
  <si>
    <t>Montáž kabelu CYKY 3x1,5</t>
  </si>
  <si>
    <t>42</t>
  </si>
  <si>
    <t>2.5</t>
  </si>
  <si>
    <t>Montáž rozváděče</t>
  </si>
  <si>
    <t>44</t>
  </si>
  <si>
    <t>2.6</t>
  </si>
  <si>
    <t>Zapojení rozváděče</t>
  </si>
  <si>
    <t>46</t>
  </si>
  <si>
    <t>2.7</t>
  </si>
  <si>
    <t>Montáž vypínačů</t>
  </si>
  <si>
    <t>48</t>
  </si>
  <si>
    <t>2.8</t>
  </si>
  <si>
    <t>Montáž zásuvek</t>
  </si>
  <si>
    <t>50</t>
  </si>
  <si>
    <t>2.12</t>
  </si>
  <si>
    <t>Demontáž staré kabelové elektroinstalace</t>
  </si>
  <si>
    <t>58</t>
  </si>
  <si>
    <t>2.13</t>
  </si>
  <si>
    <t>Demontáž staré koncové elektroinstalace</t>
  </si>
  <si>
    <t>60</t>
  </si>
  <si>
    <t>2.16</t>
  </si>
  <si>
    <t>Odvoz a likvidace el. odpadu</t>
  </si>
  <si>
    <t>66</t>
  </si>
  <si>
    <t>3.</t>
  </si>
  <si>
    <t>Ostatní</t>
  </si>
  <si>
    <t>3.1</t>
  </si>
  <si>
    <t>Revizní zpráva</t>
  </si>
  <si>
    <t>68</t>
  </si>
  <si>
    <t>3.2</t>
  </si>
  <si>
    <t>Dokumentace skutečného provedení</t>
  </si>
  <si>
    <t>70</t>
  </si>
  <si>
    <t>3.3</t>
  </si>
  <si>
    <t>Drobný materiál</t>
  </si>
  <si>
    <t>72</t>
  </si>
  <si>
    <t xml:space="preserve">Poznámka k položce:_x000D_
Výkaz výměr není ani úplný, ani vyčerpávající.				_x000D_
"Pokud Zhotovilel shledá nezbytně nutným doplnit další položky do výkazu výměr, pak lze tak učinit pouze se souhlasem zástupce
Objednatele - na tuto skutečnost pak Zhotovitel přehledně upozorní v průvodním dopise k nabídce."				_x000D_
Dokumentace je zpracována v podrobnosti odpovídající projektu pro výběr zhotovitele stavby.					_x000D_
Dodavatel (uchazeč) o vyspecifikovanou část se zavazuje překontrolovat výkaz výměr s příslušnou projektovou dokumentací ,které nelze samostatně vydat a jsou na sebe přímo vázány. Případné rozpory VV a PD, či položky dle vlastní zkušenosti z realizace zahrne do svého rozpočtu!					_x000D_
Při zpracování nabídky musí nabízející předpokládat použití veškerých zařízení a materiálů, které bude považovat za účelné nebo nezbytné, tak aby zajistil dokonalou realizaci předmětu díla vyplývající z jeho účelu a požadované funkce při zajištění potřebných garancí. Vybraný uchazeč nebude moci využít toho, že některé dodávky, plnění nebo práce nejsou uvedeny v předané dokumentaci, aby z toho vyvodil možnost vyhnout se plnění svých povinností nebo získat příplatky k ceně nebo prodloužení lhůt, jestliže tyto dodávky, plnění nebo práce vyplývají z charakteru a účelu nabízeného zařízení nebo jsou nezbytné pro dosažení požadované funkce. Ceny uvedené uchazečem musí být stanoveny tak, aby zahrnovaly veškeré práce, přípomoci a dodávky nezbytné pro kompletní provedení díla i když nejsou zcela definovány v této dokumentaci.								_x000D_
Upozorňujeme, že nabídku lze odpovědně zpracovat pouze na základě kompletní dokumentace, tzn. průvodní a souhrnné části dokumentace, příslušné textové a výkresové části, výkazů výměr.								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</si>
</sst>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221" t="s">
        <v>5</v>
      </c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05" t="s">
        <v>14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R5" s="18"/>
      <c r="BE5" s="202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07" t="s">
        <v>17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R6" s="18"/>
      <c r="BE6" s="203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203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203"/>
      <c r="BS8" s="15" t="s">
        <v>6</v>
      </c>
    </row>
    <row r="9" spans="1:74" ht="14.45" customHeight="1">
      <c r="B9" s="18"/>
      <c r="AR9" s="18"/>
      <c r="BE9" s="203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203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203"/>
      <c r="BS11" s="15" t="s">
        <v>6</v>
      </c>
    </row>
    <row r="12" spans="1:74" ht="6.95" customHeight="1">
      <c r="B12" s="18"/>
      <c r="AR12" s="18"/>
      <c r="BE12" s="203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203"/>
      <c r="BS13" s="15" t="s">
        <v>6</v>
      </c>
    </row>
    <row r="14" spans="1:74" ht="12.75">
      <c r="B14" s="18"/>
      <c r="E14" s="208" t="s">
        <v>29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5" t="s">
        <v>27</v>
      </c>
      <c r="AN14" s="27" t="s">
        <v>29</v>
      </c>
      <c r="AR14" s="18"/>
      <c r="BE14" s="203"/>
      <c r="BS14" s="15" t="s">
        <v>6</v>
      </c>
    </row>
    <row r="15" spans="1:74" ht="6.95" customHeight="1">
      <c r="B15" s="18"/>
      <c r="AR15" s="18"/>
      <c r="BE15" s="203"/>
      <c r="BS15" s="15" t="s">
        <v>3</v>
      </c>
    </row>
    <row r="16" spans="1:74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203"/>
      <c r="BS16" s="15" t="s">
        <v>3</v>
      </c>
    </row>
    <row r="17" spans="2:71" ht="18.399999999999999" customHeight="1">
      <c r="B17" s="18"/>
      <c r="E17" s="23" t="s">
        <v>31</v>
      </c>
      <c r="AK17" s="25" t="s">
        <v>27</v>
      </c>
      <c r="AN17" s="23" t="s">
        <v>1</v>
      </c>
      <c r="AR17" s="18"/>
      <c r="BE17" s="203"/>
      <c r="BS17" s="15" t="s">
        <v>32</v>
      </c>
    </row>
    <row r="18" spans="2:71" ht="6.95" customHeight="1">
      <c r="B18" s="18"/>
      <c r="AR18" s="18"/>
      <c r="BE18" s="203"/>
      <c r="BS18" s="15" t="s">
        <v>6</v>
      </c>
    </row>
    <row r="19" spans="2:71" ht="12" customHeight="1">
      <c r="B19" s="18"/>
      <c r="D19" s="25" t="s">
        <v>33</v>
      </c>
      <c r="AK19" s="25" t="s">
        <v>25</v>
      </c>
      <c r="AN19" s="23" t="s">
        <v>1</v>
      </c>
      <c r="AR19" s="18"/>
      <c r="BE19" s="203"/>
      <c r="BS19" s="15" t="s">
        <v>6</v>
      </c>
    </row>
    <row r="20" spans="2:71" ht="18.399999999999999" customHeight="1">
      <c r="B20" s="18"/>
      <c r="E20" s="23" t="s">
        <v>34</v>
      </c>
      <c r="AK20" s="25" t="s">
        <v>27</v>
      </c>
      <c r="AN20" s="23" t="s">
        <v>1</v>
      </c>
      <c r="AR20" s="18"/>
      <c r="BE20" s="203"/>
      <c r="BS20" s="15" t="s">
        <v>32</v>
      </c>
    </row>
    <row r="21" spans="2:71" ht="6.95" customHeight="1">
      <c r="B21" s="18"/>
      <c r="AR21" s="18"/>
      <c r="BE21" s="203"/>
    </row>
    <row r="22" spans="2:71" ht="12" customHeight="1">
      <c r="B22" s="18"/>
      <c r="D22" s="25" t="s">
        <v>35</v>
      </c>
      <c r="AR22" s="18"/>
      <c r="BE22" s="203"/>
    </row>
    <row r="23" spans="2:71" ht="35.25" customHeight="1">
      <c r="B23" s="18"/>
      <c r="E23" s="210" t="s">
        <v>36</v>
      </c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R23" s="18"/>
      <c r="BE23" s="203"/>
    </row>
    <row r="24" spans="2:71" ht="6.95" customHeight="1">
      <c r="B24" s="18"/>
      <c r="AR24" s="18"/>
      <c r="BE24" s="203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03"/>
    </row>
    <row r="26" spans="2:71" s="1" customFormat="1" ht="25.9" customHeight="1">
      <c r="B26" s="30"/>
      <c r="D26" s="31" t="s">
        <v>37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1">
        <f>ROUND(AG94,2)</f>
        <v>0</v>
      </c>
      <c r="AL26" s="212"/>
      <c r="AM26" s="212"/>
      <c r="AN26" s="212"/>
      <c r="AO26" s="212"/>
      <c r="AR26" s="30"/>
      <c r="BE26" s="203"/>
    </row>
    <row r="27" spans="2:71" s="1" customFormat="1" ht="6.95" customHeight="1">
      <c r="B27" s="30"/>
      <c r="AR27" s="30"/>
      <c r="BE27" s="203"/>
    </row>
    <row r="28" spans="2:71" s="1" customFormat="1" ht="12.75">
      <c r="B28" s="30"/>
      <c r="L28" s="213" t="s">
        <v>38</v>
      </c>
      <c r="M28" s="213"/>
      <c r="N28" s="213"/>
      <c r="O28" s="213"/>
      <c r="P28" s="213"/>
      <c r="W28" s="213" t="s">
        <v>39</v>
      </c>
      <c r="X28" s="213"/>
      <c r="Y28" s="213"/>
      <c r="Z28" s="213"/>
      <c r="AA28" s="213"/>
      <c r="AB28" s="213"/>
      <c r="AC28" s="213"/>
      <c r="AD28" s="213"/>
      <c r="AE28" s="213"/>
      <c r="AK28" s="213" t="s">
        <v>40</v>
      </c>
      <c r="AL28" s="213"/>
      <c r="AM28" s="213"/>
      <c r="AN28" s="213"/>
      <c r="AO28" s="213"/>
      <c r="AR28" s="30"/>
      <c r="BE28" s="203"/>
    </row>
    <row r="29" spans="2:71" s="2" customFormat="1" ht="14.45" customHeight="1">
      <c r="B29" s="34"/>
      <c r="D29" s="25" t="s">
        <v>41</v>
      </c>
      <c r="F29" s="25" t="s">
        <v>42</v>
      </c>
      <c r="L29" s="216">
        <v>0.21</v>
      </c>
      <c r="M29" s="215"/>
      <c r="N29" s="215"/>
      <c r="O29" s="215"/>
      <c r="P29" s="215"/>
      <c r="W29" s="214">
        <f>ROUND(AZ94, 2)</f>
        <v>0</v>
      </c>
      <c r="X29" s="215"/>
      <c r="Y29" s="215"/>
      <c r="Z29" s="215"/>
      <c r="AA29" s="215"/>
      <c r="AB29" s="215"/>
      <c r="AC29" s="215"/>
      <c r="AD29" s="215"/>
      <c r="AE29" s="215"/>
      <c r="AK29" s="214">
        <f>ROUND(AV94, 2)</f>
        <v>0</v>
      </c>
      <c r="AL29" s="215"/>
      <c r="AM29" s="215"/>
      <c r="AN29" s="215"/>
      <c r="AO29" s="215"/>
      <c r="AR29" s="34"/>
      <c r="BE29" s="204"/>
    </row>
    <row r="30" spans="2:71" s="2" customFormat="1" ht="14.45" customHeight="1">
      <c r="B30" s="34"/>
      <c r="F30" s="25" t="s">
        <v>43</v>
      </c>
      <c r="L30" s="216">
        <v>0.12</v>
      </c>
      <c r="M30" s="215"/>
      <c r="N30" s="215"/>
      <c r="O30" s="215"/>
      <c r="P30" s="215"/>
      <c r="W30" s="214">
        <f>ROUND(BA94, 2)</f>
        <v>0</v>
      </c>
      <c r="X30" s="215"/>
      <c r="Y30" s="215"/>
      <c r="Z30" s="215"/>
      <c r="AA30" s="215"/>
      <c r="AB30" s="215"/>
      <c r="AC30" s="215"/>
      <c r="AD30" s="215"/>
      <c r="AE30" s="215"/>
      <c r="AK30" s="214">
        <f>ROUND(AW94, 2)</f>
        <v>0</v>
      </c>
      <c r="AL30" s="215"/>
      <c r="AM30" s="215"/>
      <c r="AN30" s="215"/>
      <c r="AO30" s="215"/>
      <c r="AR30" s="34"/>
      <c r="BE30" s="204"/>
    </row>
    <row r="31" spans="2:71" s="2" customFormat="1" ht="14.45" hidden="1" customHeight="1">
      <c r="B31" s="34"/>
      <c r="F31" s="25" t="s">
        <v>44</v>
      </c>
      <c r="L31" s="216">
        <v>0.21</v>
      </c>
      <c r="M31" s="215"/>
      <c r="N31" s="215"/>
      <c r="O31" s="215"/>
      <c r="P31" s="215"/>
      <c r="W31" s="214">
        <f>ROUND(BB94, 2)</f>
        <v>0</v>
      </c>
      <c r="X31" s="215"/>
      <c r="Y31" s="215"/>
      <c r="Z31" s="215"/>
      <c r="AA31" s="215"/>
      <c r="AB31" s="215"/>
      <c r="AC31" s="215"/>
      <c r="AD31" s="215"/>
      <c r="AE31" s="215"/>
      <c r="AK31" s="214">
        <v>0</v>
      </c>
      <c r="AL31" s="215"/>
      <c r="AM31" s="215"/>
      <c r="AN31" s="215"/>
      <c r="AO31" s="215"/>
      <c r="AR31" s="34"/>
      <c r="BE31" s="204"/>
    </row>
    <row r="32" spans="2:71" s="2" customFormat="1" ht="14.45" hidden="1" customHeight="1">
      <c r="B32" s="34"/>
      <c r="F32" s="25" t="s">
        <v>45</v>
      </c>
      <c r="L32" s="216">
        <v>0.12</v>
      </c>
      <c r="M32" s="215"/>
      <c r="N32" s="215"/>
      <c r="O32" s="215"/>
      <c r="P32" s="215"/>
      <c r="W32" s="214">
        <f>ROUND(BC94, 2)</f>
        <v>0</v>
      </c>
      <c r="X32" s="215"/>
      <c r="Y32" s="215"/>
      <c r="Z32" s="215"/>
      <c r="AA32" s="215"/>
      <c r="AB32" s="215"/>
      <c r="AC32" s="215"/>
      <c r="AD32" s="215"/>
      <c r="AE32" s="215"/>
      <c r="AK32" s="214">
        <v>0</v>
      </c>
      <c r="AL32" s="215"/>
      <c r="AM32" s="215"/>
      <c r="AN32" s="215"/>
      <c r="AO32" s="215"/>
      <c r="AR32" s="34"/>
      <c r="BE32" s="204"/>
    </row>
    <row r="33" spans="2:57" s="2" customFormat="1" ht="14.45" hidden="1" customHeight="1">
      <c r="B33" s="34"/>
      <c r="F33" s="25" t="s">
        <v>46</v>
      </c>
      <c r="L33" s="216">
        <v>0</v>
      </c>
      <c r="M33" s="215"/>
      <c r="N33" s="215"/>
      <c r="O33" s="215"/>
      <c r="P33" s="215"/>
      <c r="W33" s="214">
        <f>ROUND(BD94, 2)</f>
        <v>0</v>
      </c>
      <c r="X33" s="215"/>
      <c r="Y33" s="215"/>
      <c r="Z33" s="215"/>
      <c r="AA33" s="215"/>
      <c r="AB33" s="215"/>
      <c r="AC33" s="215"/>
      <c r="AD33" s="215"/>
      <c r="AE33" s="215"/>
      <c r="AK33" s="214">
        <v>0</v>
      </c>
      <c r="AL33" s="215"/>
      <c r="AM33" s="215"/>
      <c r="AN33" s="215"/>
      <c r="AO33" s="215"/>
      <c r="AR33" s="34"/>
      <c r="BE33" s="204"/>
    </row>
    <row r="34" spans="2:57" s="1" customFormat="1" ht="6.95" customHeight="1">
      <c r="B34" s="30"/>
      <c r="AR34" s="30"/>
      <c r="BE34" s="203"/>
    </row>
    <row r="35" spans="2:57" s="1" customFormat="1" ht="25.9" customHeight="1">
      <c r="B35" s="30"/>
      <c r="C35" s="35"/>
      <c r="D35" s="36" t="s">
        <v>47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48</v>
      </c>
      <c r="U35" s="37"/>
      <c r="V35" s="37"/>
      <c r="W35" s="37"/>
      <c r="X35" s="220" t="s">
        <v>49</v>
      </c>
      <c r="Y35" s="218"/>
      <c r="Z35" s="218"/>
      <c r="AA35" s="218"/>
      <c r="AB35" s="218"/>
      <c r="AC35" s="37"/>
      <c r="AD35" s="37"/>
      <c r="AE35" s="37"/>
      <c r="AF35" s="37"/>
      <c r="AG35" s="37"/>
      <c r="AH35" s="37"/>
      <c r="AI35" s="37"/>
      <c r="AJ35" s="37"/>
      <c r="AK35" s="217">
        <f>SUM(AK26:AK33)</f>
        <v>0</v>
      </c>
      <c r="AL35" s="218"/>
      <c r="AM35" s="218"/>
      <c r="AN35" s="218"/>
      <c r="AO35" s="219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50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51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52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53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52</v>
      </c>
      <c r="AI60" s="32"/>
      <c r="AJ60" s="32"/>
      <c r="AK60" s="32"/>
      <c r="AL60" s="32"/>
      <c r="AM60" s="41" t="s">
        <v>53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55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52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53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52</v>
      </c>
      <c r="AI75" s="32"/>
      <c r="AJ75" s="32"/>
      <c r="AK75" s="32"/>
      <c r="AL75" s="32"/>
      <c r="AM75" s="41" t="s">
        <v>53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56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26-004</v>
      </c>
      <c r="AR84" s="46"/>
    </row>
    <row r="85" spans="1:91" s="4" customFormat="1" ht="36.950000000000003" customHeight="1">
      <c r="B85" s="47"/>
      <c r="C85" s="48" t="s">
        <v>16</v>
      </c>
      <c r="L85" s="179" t="str">
        <f>K6</f>
        <v>Dobříš - Kostel Povýšení svatého Kříže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>Dobříš</v>
      </c>
      <c r="AI87" s="25" t="s">
        <v>22</v>
      </c>
      <c r="AM87" s="181" t="str">
        <f>IF(AN8= "","",AN8)</f>
        <v>2. 2. 2026</v>
      </c>
      <c r="AN87" s="181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24</v>
      </c>
      <c r="L89" s="3" t="str">
        <f>IF(E11= "","",E11)</f>
        <v>Město Dobříš</v>
      </c>
      <c r="AI89" s="25" t="s">
        <v>30</v>
      </c>
      <c r="AM89" s="182" t="str">
        <f>IF(E17="","",E17)</f>
        <v>Ing. Filip Chmel, Praha 6</v>
      </c>
      <c r="AN89" s="183"/>
      <c r="AO89" s="183"/>
      <c r="AP89" s="183"/>
      <c r="AR89" s="30"/>
      <c r="AS89" s="184" t="s">
        <v>57</v>
      </c>
      <c r="AT89" s="185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28</v>
      </c>
      <c r="L90" s="3" t="str">
        <f>IF(E14= "Vyplň údaj","",E14)</f>
        <v/>
      </c>
      <c r="AI90" s="25" t="s">
        <v>33</v>
      </c>
      <c r="AM90" s="182" t="str">
        <f>IF(E20="","",E20)</f>
        <v>A.Vojtěch - rozpočty staveb</v>
      </c>
      <c r="AN90" s="183"/>
      <c r="AO90" s="183"/>
      <c r="AP90" s="183"/>
      <c r="AR90" s="30"/>
      <c r="AS90" s="186"/>
      <c r="AT90" s="187"/>
      <c r="BD90" s="54"/>
    </row>
    <row r="91" spans="1:91" s="1" customFormat="1" ht="10.9" customHeight="1">
      <c r="B91" s="30"/>
      <c r="AR91" s="30"/>
      <c r="AS91" s="186"/>
      <c r="AT91" s="187"/>
      <c r="BD91" s="54"/>
    </row>
    <row r="92" spans="1:91" s="1" customFormat="1" ht="29.25" customHeight="1">
      <c r="B92" s="30"/>
      <c r="C92" s="188" t="s">
        <v>58</v>
      </c>
      <c r="D92" s="189"/>
      <c r="E92" s="189"/>
      <c r="F92" s="189"/>
      <c r="G92" s="189"/>
      <c r="H92" s="55"/>
      <c r="I92" s="191" t="s">
        <v>59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90" t="s">
        <v>60</v>
      </c>
      <c r="AH92" s="189"/>
      <c r="AI92" s="189"/>
      <c r="AJ92" s="189"/>
      <c r="AK92" s="189"/>
      <c r="AL92" s="189"/>
      <c r="AM92" s="189"/>
      <c r="AN92" s="191" t="s">
        <v>61</v>
      </c>
      <c r="AO92" s="189"/>
      <c r="AP92" s="192"/>
      <c r="AQ92" s="56" t="s">
        <v>62</v>
      </c>
      <c r="AR92" s="30"/>
      <c r="AS92" s="57" t="s">
        <v>63</v>
      </c>
      <c r="AT92" s="58" t="s">
        <v>64</v>
      </c>
      <c r="AU92" s="58" t="s">
        <v>65</v>
      </c>
      <c r="AV92" s="58" t="s">
        <v>66</v>
      </c>
      <c r="AW92" s="58" t="s">
        <v>67</v>
      </c>
      <c r="AX92" s="58" t="s">
        <v>68</v>
      </c>
      <c r="AY92" s="58" t="s">
        <v>69</v>
      </c>
      <c r="AZ92" s="58" t="s">
        <v>70</v>
      </c>
      <c r="BA92" s="58" t="s">
        <v>71</v>
      </c>
      <c r="BB92" s="58" t="s">
        <v>72</v>
      </c>
      <c r="BC92" s="58" t="s">
        <v>73</v>
      </c>
      <c r="BD92" s="59" t="s">
        <v>74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75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0">
        <f>ROUND(AG95+AG96,2)</f>
        <v>0</v>
      </c>
      <c r="AH94" s="200"/>
      <c r="AI94" s="200"/>
      <c r="AJ94" s="200"/>
      <c r="AK94" s="200"/>
      <c r="AL94" s="200"/>
      <c r="AM94" s="200"/>
      <c r="AN94" s="201">
        <f>SUM(AG94,AT94)</f>
        <v>0</v>
      </c>
      <c r="AO94" s="201"/>
      <c r="AP94" s="201"/>
      <c r="AQ94" s="65" t="s">
        <v>1</v>
      </c>
      <c r="AR94" s="61"/>
      <c r="AS94" s="66">
        <f>ROUND(AS95+AS96,2)</f>
        <v>0</v>
      </c>
      <c r="AT94" s="67">
        <f>ROUND(SUM(AV94:AW94),2)</f>
        <v>0</v>
      </c>
      <c r="AU94" s="68">
        <f>ROUND(AU95+AU96,5)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ROUND(AZ95+AZ96,2)</f>
        <v>0</v>
      </c>
      <c r="BA94" s="67">
        <f>ROUND(BA95+BA96,2)</f>
        <v>0</v>
      </c>
      <c r="BB94" s="67">
        <f>ROUND(BB95+BB96,2)</f>
        <v>0</v>
      </c>
      <c r="BC94" s="67">
        <f>ROUND(BC95+BC96,2)</f>
        <v>0</v>
      </c>
      <c r="BD94" s="69">
        <f>ROUND(BD95+BD96,2)</f>
        <v>0</v>
      </c>
      <c r="BS94" s="70" t="s">
        <v>76</v>
      </c>
      <c r="BT94" s="70" t="s">
        <v>77</v>
      </c>
      <c r="BU94" s="71" t="s">
        <v>78</v>
      </c>
      <c r="BV94" s="70" t="s">
        <v>79</v>
      </c>
      <c r="BW94" s="70" t="s">
        <v>4</v>
      </c>
      <c r="BX94" s="70" t="s">
        <v>80</v>
      </c>
      <c r="CL94" s="70" t="s">
        <v>1</v>
      </c>
    </row>
    <row r="95" spans="1:91" s="6" customFormat="1" ht="16.5" customHeight="1">
      <c r="A95" s="72" t="s">
        <v>81</v>
      </c>
      <c r="B95" s="73"/>
      <c r="C95" s="74"/>
      <c r="D95" s="195" t="s">
        <v>82</v>
      </c>
      <c r="E95" s="195"/>
      <c r="F95" s="195"/>
      <c r="G95" s="195"/>
      <c r="H95" s="195"/>
      <c r="I95" s="75"/>
      <c r="J95" s="195" t="s">
        <v>83</v>
      </c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3">
        <f>'00 - Vedlejší a ostatní n...'!J30</f>
        <v>0</v>
      </c>
      <c r="AH95" s="194"/>
      <c r="AI95" s="194"/>
      <c r="AJ95" s="194"/>
      <c r="AK95" s="194"/>
      <c r="AL95" s="194"/>
      <c r="AM95" s="194"/>
      <c r="AN95" s="193">
        <f>SUM(AG95,AT95)</f>
        <v>0</v>
      </c>
      <c r="AO95" s="194"/>
      <c r="AP95" s="194"/>
      <c r="AQ95" s="76" t="s">
        <v>84</v>
      </c>
      <c r="AR95" s="73"/>
      <c r="AS95" s="77">
        <v>0</v>
      </c>
      <c r="AT95" s="78">
        <f>ROUND(SUM(AV95:AW95),2)</f>
        <v>0</v>
      </c>
      <c r="AU95" s="79">
        <f>'00 - Vedlejší a ostatní n...'!P120</f>
        <v>0</v>
      </c>
      <c r="AV95" s="78">
        <f>'00 - Vedlejší a ostatní n...'!J33</f>
        <v>0</v>
      </c>
      <c r="AW95" s="78">
        <f>'00 - Vedlejší a ostatní n...'!J34</f>
        <v>0</v>
      </c>
      <c r="AX95" s="78">
        <f>'00 - Vedlejší a ostatní n...'!J35</f>
        <v>0</v>
      </c>
      <c r="AY95" s="78">
        <f>'00 - Vedlejší a ostatní n...'!J36</f>
        <v>0</v>
      </c>
      <c r="AZ95" s="78">
        <f>'00 - Vedlejší a ostatní n...'!F33</f>
        <v>0</v>
      </c>
      <c r="BA95" s="78">
        <f>'00 - Vedlejší a ostatní n...'!F34</f>
        <v>0</v>
      </c>
      <c r="BB95" s="78">
        <f>'00 - Vedlejší a ostatní n...'!F35</f>
        <v>0</v>
      </c>
      <c r="BC95" s="78">
        <f>'00 - Vedlejší a ostatní n...'!F36</f>
        <v>0</v>
      </c>
      <c r="BD95" s="80">
        <f>'00 - Vedlejší a ostatní n...'!F37</f>
        <v>0</v>
      </c>
      <c r="BT95" s="81" t="s">
        <v>85</v>
      </c>
      <c r="BV95" s="81" t="s">
        <v>79</v>
      </c>
      <c r="BW95" s="81" t="s">
        <v>86</v>
      </c>
      <c r="BX95" s="81" t="s">
        <v>4</v>
      </c>
      <c r="CL95" s="81" t="s">
        <v>1</v>
      </c>
      <c r="CM95" s="81" t="s">
        <v>87</v>
      </c>
    </row>
    <row r="96" spans="1:91" s="6" customFormat="1" ht="16.5" customHeight="1">
      <c r="B96" s="73"/>
      <c r="C96" s="74"/>
      <c r="D96" s="195" t="s">
        <v>88</v>
      </c>
      <c r="E96" s="195"/>
      <c r="F96" s="195"/>
      <c r="G96" s="195"/>
      <c r="H96" s="195"/>
      <c r="I96" s="75"/>
      <c r="J96" s="195" t="s">
        <v>89</v>
      </c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6">
        <f>ROUND(SUM(AG97:AG98),2)</f>
        <v>0</v>
      </c>
      <c r="AH96" s="194"/>
      <c r="AI96" s="194"/>
      <c r="AJ96" s="194"/>
      <c r="AK96" s="194"/>
      <c r="AL96" s="194"/>
      <c r="AM96" s="194"/>
      <c r="AN96" s="193">
        <f>SUM(AG96,AT96)</f>
        <v>0</v>
      </c>
      <c r="AO96" s="194"/>
      <c r="AP96" s="194"/>
      <c r="AQ96" s="76" t="s">
        <v>90</v>
      </c>
      <c r="AR96" s="73"/>
      <c r="AS96" s="77">
        <f>ROUND(SUM(AS97:AS98),2)</f>
        <v>0</v>
      </c>
      <c r="AT96" s="78">
        <f>ROUND(SUM(AV96:AW96),2)</f>
        <v>0</v>
      </c>
      <c r="AU96" s="79">
        <f>ROUND(SUM(AU97:AU98),5)</f>
        <v>0</v>
      </c>
      <c r="AV96" s="78">
        <f>ROUND(AZ96*L29,2)</f>
        <v>0</v>
      </c>
      <c r="AW96" s="78">
        <f>ROUND(BA96*L30,2)</f>
        <v>0</v>
      </c>
      <c r="AX96" s="78">
        <f>ROUND(BB96*L29,2)</f>
        <v>0</v>
      </c>
      <c r="AY96" s="78">
        <f>ROUND(BC96*L30,2)</f>
        <v>0</v>
      </c>
      <c r="AZ96" s="78">
        <f>ROUND(SUM(AZ97:AZ98),2)</f>
        <v>0</v>
      </c>
      <c r="BA96" s="78">
        <f>ROUND(SUM(BA97:BA98),2)</f>
        <v>0</v>
      </c>
      <c r="BB96" s="78">
        <f>ROUND(SUM(BB97:BB98),2)</f>
        <v>0</v>
      </c>
      <c r="BC96" s="78">
        <f>ROUND(SUM(BC97:BC98),2)</f>
        <v>0</v>
      </c>
      <c r="BD96" s="80">
        <f>ROUND(SUM(BD97:BD98),2)</f>
        <v>0</v>
      </c>
      <c r="BS96" s="81" t="s">
        <v>76</v>
      </c>
      <c r="BT96" s="81" t="s">
        <v>85</v>
      </c>
      <c r="BU96" s="81" t="s">
        <v>78</v>
      </c>
      <c r="BV96" s="81" t="s">
        <v>79</v>
      </c>
      <c r="BW96" s="81" t="s">
        <v>91</v>
      </c>
      <c r="BX96" s="81" t="s">
        <v>4</v>
      </c>
      <c r="CL96" s="81" t="s">
        <v>1</v>
      </c>
      <c r="CM96" s="81" t="s">
        <v>87</v>
      </c>
    </row>
    <row r="97" spans="1:90" s="3" customFormat="1" ht="16.5" customHeight="1">
      <c r="A97" s="72" t="s">
        <v>81</v>
      </c>
      <c r="B97" s="46"/>
      <c r="C97" s="9"/>
      <c r="D97" s="9"/>
      <c r="E97" s="197" t="s">
        <v>92</v>
      </c>
      <c r="F97" s="197"/>
      <c r="G97" s="197"/>
      <c r="H97" s="197"/>
      <c r="I97" s="197"/>
      <c r="J97" s="9"/>
      <c r="K97" s="197" t="s">
        <v>93</v>
      </c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8">
        <f>'001 - Stavební část'!J32</f>
        <v>0</v>
      </c>
      <c r="AH97" s="199"/>
      <c r="AI97" s="199"/>
      <c r="AJ97" s="199"/>
      <c r="AK97" s="199"/>
      <c r="AL97" s="199"/>
      <c r="AM97" s="199"/>
      <c r="AN97" s="198">
        <f>SUM(AG97,AT97)</f>
        <v>0</v>
      </c>
      <c r="AO97" s="199"/>
      <c r="AP97" s="199"/>
      <c r="AQ97" s="82" t="s">
        <v>94</v>
      </c>
      <c r="AR97" s="46"/>
      <c r="AS97" s="83">
        <v>0</v>
      </c>
      <c r="AT97" s="84">
        <f>ROUND(SUM(AV97:AW97),2)</f>
        <v>0</v>
      </c>
      <c r="AU97" s="85">
        <f>'001 - Stavební část'!P130</f>
        <v>0</v>
      </c>
      <c r="AV97" s="84">
        <f>'001 - Stavební část'!J35</f>
        <v>0</v>
      </c>
      <c r="AW97" s="84">
        <f>'001 - Stavební část'!J36</f>
        <v>0</v>
      </c>
      <c r="AX97" s="84">
        <f>'001 - Stavební část'!J37</f>
        <v>0</v>
      </c>
      <c r="AY97" s="84">
        <f>'001 - Stavební část'!J38</f>
        <v>0</v>
      </c>
      <c r="AZ97" s="84">
        <f>'001 - Stavební část'!F35</f>
        <v>0</v>
      </c>
      <c r="BA97" s="84">
        <f>'001 - Stavební část'!F36</f>
        <v>0</v>
      </c>
      <c r="BB97" s="84">
        <f>'001 - Stavební část'!F37</f>
        <v>0</v>
      </c>
      <c r="BC97" s="84">
        <f>'001 - Stavební část'!F38</f>
        <v>0</v>
      </c>
      <c r="BD97" s="86">
        <f>'001 - Stavební část'!F39</f>
        <v>0</v>
      </c>
      <c r="BT97" s="23" t="s">
        <v>87</v>
      </c>
      <c r="BV97" s="23" t="s">
        <v>79</v>
      </c>
      <c r="BW97" s="23" t="s">
        <v>95</v>
      </c>
      <c r="BX97" s="23" t="s">
        <v>91</v>
      </c>
      <c r="CL97" s="23" t="s">
        <v>1</v>
      </c>
    </row>
    <row r="98" spans="1:90" s="3" customFormat="1" ht="16.5" customHeight="1">
      <c r="A98" s="72" t="s">
        <v>81</v>
      </c>
      <c r="B98" s="46"/>
      <c r="C98" s="9"/>
      <c r="D98" s="9"/>
      <c r="E98" s="197" t="s">
        <v>96</v>
      </c>
      <c r="F98" s="197"/>
      <c r="G98" s="197"/>
      <c r="H98" s="197"/>
      <c r="I98" s="197"/>
      <c r="J98" s="9"/>
      <c r="K98" s="197" t="s">
        <v>97</v>
      </c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8">
        <f>'002 - Elektroinstalace'!J32</f>
        <v>0</v>
      </c>
      <c r="AH98" s="199"/>
      <c r="AI98" s="199"/>
      <c r="AJ98" s="199"/>
      <c r="AK98" s="199"/>
      <c r="AL98" s="199"/>
      <c r="AM98" s="199"/>
      <c r="AN98" s="198">
        <f>SUM(AG98,AT98)</f>
        <v>0</v>
      </c>
      <c r="AO98" s="199"/>
      <c r="AP98" s="199"/>
      <c r="AQ98" s="82" t="s">
        <v>94</v>
      </c>
      <c r="AR98" s="46"/>
      <c r="AS98" s="87">
        <v>0</v>
      </c>
      <c r="AT98" s="88">
        <f>ROUND(SUM(AV98:AW98),2)</f>
        <v>0</v>
      </c>
      <c r="AU98" s="89">
        <f>'002 - Elektroinstalace'!P125</f>
        <v>0</v>
      </c>
      <c r="AV98" s="88">
        <f>'002 - Elektroinstalace'!J35</f>
        <v>0</v>
      </c>
      <c r="AW98" s="88">
        <f>'002 - Elektroinstalace'!J36</f>
        <v>0</v>
      </c>
      <c r="AX98" s="88">
        <f>'002 - Elektroinstalace'!J37</f>
        <v>0</v>
      </c>
      <c r="AY98" s="88">
        <f>'002 - Elektroinstalace'!J38</f>
        <v>0</v>
      </c>
      <c r="AZ98" s="88">
        <f>'002 - Elektroinstalace'!F35</f>
        <v>0</v>
      </c>
      <c r="BA98" s="88">
        <f>'002 - Elektroinstalace'!F36</f>
        <v>0</v>
      </c>
      <c r="BB98" s="88">
        <f>'002 - Elektroinstalace'!F37</f>
        <v>0</v>
      </c>
      <c r="BC98" s="88">
        <f>'002 - Elektroinstalace'!F38</f>
        <v>0</v>
      </c>
      <c r="BD98" s="90">
        <f>'002 - Elektroinstalace'!F39</f>
        <v>0</v>
      </c>
      <c r="BT98" s="23" t="s">
        <v>87</v>
      </c>
      <c r="BV98" s="23" t="s">
        <v>79</v>
      </c>
      <c r="BW98" s="23" t="s">
        <v>98</v>
      </c>
      <c r="BX98" s="23" t="s">
        <v>91</v>
      </c>
      <c r="CL98" s="23" t="s">
        <v>1</v>
      </c>
    </row>
    <row r="99" spans="1:90" s="1" customFormat="1" ht="30" customHeight="1">
      <c r="B99" s="30"/>
      <c r="AR99" s="30"/>
    </row>
    <row r="100" spans="1:90" s="1" customFormat="1" ht="6.95" customHeight="1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30"/>
    </row>
  </sheetData>
  <mergeCells count="54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AG98:AM98"/>
    <mergeCell ref="AN98:AP98"/>
    <mergeCell ref="E98:I98"/>
    <mergeCell ref="K98:AF98"/>
    <mergeCell ref="AG94:AM94"/>
    <mergeCell ref="AN94:AP94"/>
    <mergeCell ref="D96:H96"/>
    <mergeCell ref="J96:AF96"/>
    <mergeCell ref="AN96:AP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L85:AO85"/>
    <mergeCell ref="AM87:AN87"/>
    <mergeCell ref="AM89:AP89"/>
    <mergeCell ref="AS89:AT91"/>
    <mergeCell ref="AM90:AP90"/>
  </mergeCells>
  <hyperlinks>
    <hyperlink ref="A95" location="'00 - Vedlejší a ostatní n...'!C2" display="/" xr:uid="{00000000-0004-0000-0000-000000000000}"/>
    <hyperlink ref="A97" location="'001 - Stavební část'!C2" display="/" xr:uid="{00000000-0004-0000-0000-000001000000}"/>
    <hyperlink ref="A98" location="'002 - Elektroinstalace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86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87</v>
      </c>
    </row>
    <row r="4" spans="2:46" ht="24.95" customHeight="1">
      <c r="B4" s="18"/>
      <c r="D4" s="19" t="s">
        <v>99</v>
      </c>
      <c r="L4" s="18"/>
      <c r="M4" s="91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2" t="str">
        <f>'Rekapitulace stavby'!K6</f>
        <v>Dobříš - Kostel Povýšení svatého Kříže</v>
      </c>
      <c r="F7" s="223"/>
      <c r="G7" s="223"/>
      <c r="H7" s="223"/>
      <c r="L7" s="18"/>
    </row>
    <row r="8" spans="2:46" s="1" customFormat="1" ht="12" customHeight="1">
      <c r="B8" s="30"/>
      <c r="D8" s="25" t="s">
        <v>100</v>
      </c>
      <c r="L8" s="30"/>
    </row>
    <row r="9" spans="2:46" s="1" customFormat="1" ht="16.5" customHeight="1">
      <c r="B9" s="30"/>
      <c r="E9" s="179" t="s">
        <v>101</v>
      </c>
      <c r="F9" s="224"/>
      <c r="G9" s="224"/>
      <c r="H9" s="224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2. 2. 2026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1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28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5" t="str">
        <f>'Rekapitulace stavby'!E14</f>
        <v>Vyplň údaj</v>
      </c>
      <c r="F18" s="205"/>
      <c r="G18" s="205"/>
      <c r="H18" s="205"/>
      <c r="I18" s="25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30</v>
      </c>
      <c r="I20" s="25" t="s">
        <v>25</v>
      </c>
      <c r="J20" s="23" t="s">
        <v>1</v>
      </c>
      <c r="L20" s="30"/>
    </row>
    <row r="21" spans="2:12" s="1" customFormat="1" ht="18" customHeight="1">
      <c r="B21" s="30"/>
      <c r="E21" s="23" t="s">
        <v>31</v>
      </c>
      <c r="I21" s="25" t="s">
        <v>27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33</v>
      </c>
      <c r="I23" s="25" t="s">
        <v>25</v>
      </c>
      <c r="J23" s="23" t="s">
        <v>1</v>
      </c>
      <c r="L23" s="30"/>
    </row>
    <row r="24" spans="2:12" s="1" customFormat="1" ht="18" customHeight="1">
      <c r="B24" s="30"/>
      <c r="E24" s="23" t="s">
        <v>34</v>
      </c>
      <c r="I24" s="25" t="s">
        <v>27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35</v>
      </c>
      <c r="L26" s="30"/>
    </row>
    <row r="27" spans="2:12" s="7" customFormat="1" ht="16.5" customHeight="1">
      <c r="B27" s="92"/>
      <c r="E27" s="210" t="s">
        <v>1</v>
      </c>
      <c r="F27" s="210"/>
      <c r="G27" s="210"/>
      <c r="H27" s="210"/>
      <c r="L27" s="92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93" t="s">
        <v>37</v>
      </c>
      <c r="J30" s="64">
        <f>ROUND(J120,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39</v>
      </c>
      <c r="I32" s="33" t="s">
        <v>38</v>
      </c>
      <c r="J32" s="33" t="s">
        <v>40</v>
      </c>
      <c r="L32" s="30"/>
    </row>
    <row r="33" spans="2:12" s="1" customFormat="1" ht="14.45" customHeight="1">
      <c r="B33" s="30"/>
      <c r="D33" s="53" t="s">
        <v>41</v>
      </c>
      <c r="E33" s="25" t="s">
        <v>42</v>
      </c>
      <c r="F33" s="84">
        <f>ROUND((SUM(BE120:BE132)),  2)</f>
        <v>0</v>
      </c>
      <c r="I33" s="94">
        <v>0.21</v>
      </c>
      <c r="J33" s="84">
        <f>ROUND(((SUM(BE120:BE132))*I33),  2)</f>
        <v>0</v>
      </c>
      <c r="L33" s="30"/>
    </row>
    <row r="34" spans="2:12" s="1" customFormat="1" ht="14.45" customHeight="1">
      <c r="B34" s="30"/>
      <c r="E34" s="25" t="s">
        <v>43</v>
      </c>
      <c r="F34" s="84">
        <f>ROUND((SUM(BF120:BF132)),  2)</f>
        <v>0</v>
      </c>
      <c r="I34" s="94">
        <v>0.12</v>
      </c>
      <c r="J34" s="84">
        <f>ROUND(((SUM(BF120:BF132))*I34),  2)</f>
        <v>0</v>
      </c>
      <c r="L34" s="30"/>
    </row>
    <row r="35" spans="2:12" s="1" customFormat="1" ht="14.45" hidden="1" customHeight="1">
      <c r="B35" s="30"/>
      <c r="E35" s="25" t="s">
        <v>44</v>
      </c>
      <c r="F35" s="84">
        <f>ROUND((SUM(BG120:BG132)),  2)</f>
        <v>0</v>
      </c>
      <c r="I35" s="94">
        <v>0.21</v>
      </c>
      <c r="J35" s="84">
        <f>0</f>
        <v>0</v>
      </c>
      <c r="L35" s="30"/>
    </row>
    <row r="36" spans="2:12" s="1" customFormat="1" ht="14.45" hidden="1" customHeight="1">
      <c r="B36" s="30"/>
      <c r="E36" s="25" t="s">
        <v>45</v>
      </c>
      <c r="F36" s="84">
        <f>ROUND((SUM(BH120:BH132)),  2)</f>
        <v>0</v>
      </c>
      <c r="I36" s="94">
        <v>0.12</v>
      </c>
      <c r="J36" s="84">
        <f>0</f>
        <v>0</v>
      </c>
      <c r="L36" s="30"/>
    </row>
    <row r="37" spans="2:12" s="1" customFormat="1" ht="14.45" hidden="1" customHeight="1">
      <c r="B37" s="30"/>
      <c r="E37" s="25" t="s">
        <v>46</v>
      </c>
      <c r="F37" s="84">
        <f>ROUND((SUM(BI120:BI132)),  2)</f>
        <v>0</v>
      </c>
      <c r="I37" s="94">
        <v>0</v>
      </c>
      <c r="J37" s="84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5"/>
      <c r="D39" s="96" t="s">
        <v>47</v>
      </c>
      <c r="E39" s="55"/>
      <c r="F39" s="55"/>
      <c r="G39" s="97" t="s">
        <v>48</v>
      </c>
      <c r="H39" s="98" t="s">
        <v>49</v>
      </c>
      <c r="I39" s="55"/>
      <c r="J39" s="99">
        <f>SUM(J30:J37)</f>
        <v>0</v>
      </c>
      <c r="K39" s="100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50</v>
      </c>
      <c r="E50" s="40"/>
      <c r="F50" s="40"/>
      <c r="G50" s="39" t="s">
        <v>51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52</v>
      </c>
      <c r="E61" s="32"/>
      <c r="F61" s="101" t="s">
        <v>53</v>
      </c>
      <c r="G61" s="41" t="s">
        <v>52</v>
      </c>
      <c r="H61" s="32"/>
      <c r="I61" s="32"/>
      <c r="J61" s="102" t="s">
        <v>53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54</v>
      </c>
      <c r="E65" s="40"/>
      <c r="F65" s="40"/>
      <c r="G65" s="39" t="s">
        <v>55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52</v>
      </c>
      <c r="E76" s="32"/>
      <c r="F76" s="101" t="s">
        <v>53</v>
      </c>
      <c r="G76" s="41" t="s">
        <v>52</v>
      </c>
      <c r="H76" s="32"/>
      <c r="I76" s="32"/>
      <c r="J76" s="102" t="s">
        <v>53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102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22" t="str">
        <f>E7</f>
        <v>Dobříš - Kostel Povýšení svatého Kříže</v>
      </c>
      <c r="F85" s="223"/>
      <c r="G85" s="223"/>
      <c r="H85" s="223"/>
      <c r="L85" s="30"/>
    </row>
    <row r="86" spans="2:47" s="1" customFormat="1" ht="12" customHeight="1">
      <c r="B86" s="30"/>
      <c r="C86" s="25" t="s">
        <v>100</v>
      </c>
      <c r="L86" s="30"/>
    </row>
    <row r="87" spans="2:47" s="1" customFormat="1" ht="16.5" customHeight="1">
      <c r="B87" s="30"/>
      <c r="E87" s="179" t="str">
        <f>E9</f>
        <v>00 - Vedlejší a ostatní náklady</v>
      </c>
      <c r="F87" s="224"/>
      <c r="G87" s="224"/>
      <c r="H87" s="224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>Dobříš</v>
      </c>
      <c r="I89" s="25" t="s">
        <v>22</v>
      </c>
      <c r="J89" s="50" t="str">
        <f>IF(J12="","",J12)</f>
        <v>2. 2. 2026</v>
      </c>
      <c r="L89" s="30"/>
    </row>
    <row r="90" spans="2:47" s="1" customFormat="1" ht="6.95" customHeight="1">
      <c r="B90" s="30"/>
      <c r="L90" s="30"/>
    </row>
    <row r="91" spans="2:47" s="1" customFormat="1" ht="25.7" customHeight="1">
      <c r="B91" s="30"/>
      <c r="C91" s="25" t="s">
        <v>24</v>
      </c>
      <c r="F91" s="23" t="str">
        <f>E15</f>
        <v>Město Dobříš</v>
      </c>
      <c r="I91" s="25" t="s">
        <v>30</v>
      </c>
      <c r="J91" s="28" t="str">
        <f>E21</f>
        <v>Ing. Filip Chmel, Praha 6</v>
      </c>
      <c r="L91" s="30"/>
    </row>
    <row r="92" spans="2:47" s="1" customFormat="1" ht="25.7" customHeight="1">
      <c r="B92" s="30"/>
      <c r="C92" s="25" t="s">
        <v>28</v>
      </c>
      <c r="F92" s="23" t="str">
        <f>IF(E18="","",E18)</f>
        <v>Vyplň údaj</v>
      </c>
      <c r="I92" s="25" t="s">
        <v>33</v>
      </c>
      <c r="J92" s="28" t="str">
        <f>E24</f>
        <v>A.Vojtěch - rozpočty staveb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103" t="s">
        <v>103</v>
      </c>
      <c r="D94" s="95"/>
      <c r="E94" s="95"/>
      <c r="F94" s="95"/>
      <c r="G94" s="95"/>
      <c r="H94" s="95"/>
      <c r="I94" s="95"/>
      <c r="J94" s="104" t="s">
        <v>104</v>
      </c>
      <c r="K94" s="95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5" t="s">
        <v>105</v>
      </c>
      <c r="J96" s="64">
        <f>J120</f>
        <v>0</v>
      </c>
      <c r="L96" s="30"/>
      <c r="AU96" s="15" t="s">
        <v>106</v>
      </c>
    </row>
    <row r="97" spans="2:12" s="8" customFormat="1" ht="24.95" customHeight="1">
      <c r="B97" s="106"/>
      <c r="D97" s="107" t="s">
        <v>107</v>
      </c>
      <c r="E97" s="108"/>
      <c r="F97" s="108"/>
      <c r="G97" s="108"/>
      <c r="H97" s="108"/>
      <c r="I97" s="108"/>
      <c r="J97" s="109">
        <f>J121</f>
        <v>0</v>
      </c>
      <c r="L97" s="106"/>
    </row>
    <row r="98" spans="2:12" s="9" customFormat="1" ht="19.899999999999999" customHeight="1">
      <c r="B98" s="110"/>
      <c r="D98" s="111" t="s">
        <v>108</v>
      </c>
      <c r="E98" s="112"/>
      <c r="F98" s="112"/>
      <c r="G98" s="112"/>
      <c r="H98" s="112"/>
      <c r="I98" s="112"/>
      <c r="J98" s="113">
        <f>J122</f>
        <v>0</v>
      </c>
      <c r="L98" s="110"/>
    </row>
    <row r="99" spans="2:12" s="9" customFormat="1" ht="19.899999999999999" customHeight="1">
      <c r="B99" s="110"/>
      <c r="D99" s="111" t="s">
        <v>109</v>
      </c>
      <c r="E99" s="112"/>
      <c r="F99" s="112"/>
      <c r="G99" s="112"/>
      <c r="H99" s="112"/>
      <c r="I99" s="112"/>
      <c r="J99" s="113">
        <f>J125</f>
        <v>0</v>
      </c>
      <c r="L99" s="110"/>
    </row>
    <row r="100" spans="2:12" s="9" customFormat="1" ht="19.899999999999999" customHeight="1">
      <c r="B100" s="110"/>
      <c r="D100" s="111" t="s">
        <v>110</v>
      </c>
      <c r="E100" s="112"/>
      <c r="F100" s="112"/>
      <c r="G100" s="112"/>
      <c r="H100" s="112"/>
      <c r="I100" s="112"/>
      <c r="J100" s="113">
        <f>J128</f>
        <v>0</v>
      </c>
      <c r="L100" s="110"/>
    </row>
    <row r="101" spans="2:12" s="1" customFormat="1" ht="21.75" customHeight="1">
      <c r="B101" s="30"/>
      <c r="L101" s="30"/>
    </row>
    <row r="102" spans="2:12" s="1" customFormat="1" ht="6.95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0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0"/>
    </row>
    <row r="107" spans="2:12" s="1" customFormat="1" ht="24.95" customHeight="1">
      <c r="B107" s="30"/>
      <c r="C107" s="19" t="s">
        <v>111</v>
      </c>
      <c r="L107" s="30"/>
    </row>
    <row r="108" spans="2:12" s="1" customFormat="1" ht="6.95" customHeight="1">
      <c r="B108" s="30"/>
      <c r="L108" s="30"/>
    </row>
    <row r="109" spans="2:12" s="1" customFormat="1" ht="12" customHeight="1">
      <c r="B109" s="30"/>
      <c r="C109" s="25" t="s">
        <v>16</v>
      </c>
      <c r="L109" s="30"/>
    </row>
    <row r="110" spans="2:12" s="1" customFormat="1" ht="16.5" customHeight="1">
      <c r="B110" s="30"/>
      <c r="E110" s="222" t="str">
        <f>E7</f>
        <v>Dobříš - Kostel Povýšení svatého Kříže</v>
      </c>
      <c r="F110" s="223"/>
      <c r="G110" s="223"/>
      <c r="H110" s="223"/>
      <c r="L110" s="30"/>
    </row>
    <row r="111" spans="2:12" s="1" customFormat="1" ht="12" customHeight="1">
      <c r="B111" s="30"/>
      <c r="C111" s="25" t="s">
        <v>100</v>
      </c>
      <c r="L111" s="30"/>
    </row>
    <row r="112" spans="2:12" s="1" customFormat="1" ht="16.5" customHeight="1">
      <c r="B112" s="30"/>
      <c r="E112" s="179" t="str">
        <f>E9</f>
        <v>00 - Vedlejší a ostatní náklady</v>
      </c>
      <c r="F112" s="224"/>
      <c r="G112" s="224"/>
      <c r="H112" s="224"/>
      <c r="L112" s="30"/>
    </row>
    <row r="113" spans="2:65" s="1" customFormat="1" ht="6.95" customHeight="1">
      <c r="B113" s="30"/>
      <c r="L113" s="30"/>
    </row>
    <row r="114" spans="2:65" s="1" customFormat="1" ht="12" customHeight="1">
      <c r="B114" s="30"/>
      <c r="C114" s="25" t="s">
        <v>20</v>
      </c>
      <c r="F114" s="23" t="str">
        <f>F12</f>
        <v>Dobříš</v>
      </c>
      <c r="I114" s="25" t="s">
        <v>22</v>
      </c>
      <c r="J114" s="50" t="str">
        <f>IF(J12="","",J12)</f>
        <v>2. 2. 2026</v>
      </c>
      <c r="L114" s="30"/>
    </row>
    <row r="115" spans="2:65" s="1" customFormat="1" ht="6.95" customHeight="1">
      <c r="B115" s="30"/>
      <c r="L115" s="30"/>
    </row>
    <row r="116" spans="2:65" s="1" customFormat="1" ht="25.7" customHeight="1">
      <c r="B116" s="30"/>
      <c r="C116" s="25" t="s">
        <v>24</v>
      </c>
      <c r="F116" s="23" t="str">
        <f>E15</f>
        <v>Město Dobříš</v>
      </c>
      <c r="I116" s="25" t="s">
        <v>30</v>
      </c>
      <c r="J116" s="28" t="str">
        <f>E21</f>
        <v>Ing. Filip Chmel, Praha 6</v>
      </c>
      <c r="L116" s="30"/>
    </row>
    <row r="117" spans="2:65" s="1" customFormat="1" ht="25.7" customHeight="1">
      <c r="B117" s="30"/>
      <c r="C117" s="25" t="s">
        <v>28</v>
      </c>
      <c r="F117" s="23" t="str">
        <f>IF(E18="","",E18)</f>
        <v>Vyplň údaj</v>
      </c>
      <c r="I117" s="25" t="s">
        <v>33</v>
      </c>
      <c r="J117" s="28" t="str">
        <f>E24</f>
        <v>A.Vojtěch - rozpočty staveb</v>
      </c>
      <c r="L117" s="30"/>
    </row>
    <row r="118" spans="2:65" s="1" customFormat="1" ht="10.35" customHeight="1">
      <c r="B118" s="30"/>
      <c r="L118" s="30"/>
    </row>
    <row r="119" spans="2:65" s="10" customFormat="1" ht="29.25" customHeight="1">
      <c r="B119" s="114"/>
      <c r="C119" s="115" t="s">
        <v>112</v>
      </c>
      <c r="D119" s="116" t="s">
        <v>62</v>
      </c>
      <c r="E119" s="116" t="s">
        <v>58</v>
      </c>
      <c r="F119" s="116" t="s">
        <v>59</v>
      </c>
      <c r="G119" s="116" t="s">
        <v>113</v>
      </c>
      <c r="H119" s="116" t="s">
        <v>114</v>
      </c>
      <c r="I119" s="116" t="s">
        <v>115</v>
      </c>
      <c r="J119" s="116" t="s">
        <v>104</v>
      </c>
      <c r="K119" s="117" t="s">
        <v>116</v>
      </c>
      <c r="L119" s="114"/>
      <c r="M119" s="57" t="s">
        <v>1</v>
      </c>
      <c r="N119" s="58" t="s">
        <v>41</v>
      </c>
      <c r="O119" s="58" t="s">
        <v>117</v>
      </c>
      <c r="P119" s="58" t="s">
        <v>118</v>
      </c>
      <c r="Q119" s="58" t="s">
        <v>119</v>
      </c>
      <c r="R119" s="58" t="s">
        <v>120</v>
      </c>
      <c r="S119" s="58" t="s">
        <v>121</v>
      </c>
      <c r="T119" s="59" t="s">
        <v>122</v>
      </c>
    </row>
    <row r="120" spans="2:65" s="1" customFormat="1" ht="22.9" customHeight="1">
      <c r="B120" s="30"/>
      <c r="C120" s="62" t="s">
        <v>123</v>
      </c>
      <c r="J120" s="118">
        <f>BK120</f>
        <v>0</v>
      </c>
      <c r="L120" s="30"/>
      <c r="M120" s="60"/>
      <c r="N120" s="51"/>
      <c r="O120" s="51"/>
      <c r="P120" s="119">
        <f>P121</f>
        <v>0</v>
      </c>
      <c r="Q120" s="51"/>
      <c r="R120" s="119">
        <f>R121</f>
        <v>0</v>
      </c>
      <c r="S120" s="51"/>
      <c r="T120" s="120">
        <f>T121</f>
        <v>0</v>
      </c>
      <c r="AT120" s="15" t="s">
        <v>76</v>
      </c>
      <c r="AU120" s="15" t="s">
        <v>106</v>
      </c>
      <c r="BK120" s="121">
        <f>BK121</f>
        <v>0</v>
      </c>
    </row>
    <row r="121" spans="2:65" s="11" customFormat="1" ht="25.9" customHeight="1">
      <c r="B121" s="122"/>
      <c r="D121" s="123" t="s">
        <v>76</v>
      </c>
      <c r="E121" s="124" t="s">
        <v>124</v>
      </c>
      <c r="F121" s="124" t="s">
        <v>125</v>
      </c>
      <c r="I121" s="125"/>
      <c r="J121" s="126">
        <f>BK121</f>
        <v>0</v>
      </c>
      <c r="L121" s="122"/>
      <c r="M121" s="127"/>
      <c r="P121" s="128">
        <f>P122+P125+P128</f>
        <v>0</v>
      </c>
      <c r="R121" s="128">
        <f>R122+R125+R128</f>
        <v>0</v>
      </c>
      <c r="T121" s="129">
        <f>T122+T125+T128</f>
        <v>0</v>
      </c>
      <c r="AR121" s="123" t="s">
        <v>126</v>
      </c>
      <c r="AT121" s="130" t="s">
        <v>76</v>
      </c>
      <c r="AU121" s="130" t="s">
        <v>77</v>
      </c>
      <c r="AY121" s="123" t="s">
        <v>127</v>
      </c>
      <c r="BK121" s="131">
        <f>BK122+BK125+BK128</f>
        <v>0</v>
      </c>
    </row>
    <row r="122" spans="2:65" s="11" customFormat="1" ht="22.9" customHeight="1">
      <c r="B122" s="122"/>
      <c r="D122" s="123" t="s">
        <v>76</v>
      </c>
      <c r="E122" s="132" t="s">
        <v>128</v>
      </c>
      <c r="F122" s="132" t="s">
        <v>129</v>
      </c>
      <c r="I122" s="125"/>
      <c r="J122" s="133">
        <f>BK122</f>
        <v>0</v>
      </c>
      <c r="L122" s="122"/>
      <c r="M122" s="127"/>
      <c r="P122" s="128">
        <f>SUM(P123:P124)</f>
        <v>0</v>
      </c>
      <c r="R122" s="128">
        <f>SUM(R123:R124)</f>
        <v>0</v>
      </c>
      <c r="T122" s="129">
        <f>SUM(T123:T124)</f>
        <v>0</v>
      </c>
      <c r="AR122" s="123" t="s">
        <v>126</v>
      </c>
      <c r="AT122" s="130" t="s">
        <v>76</v>
      </c>
      <c r="AU122" s="130" t="s">
        <v>85</v>
      </c>
      <c r="AY122" s="123" t="s">
        <v>127</v>
      </c>
      <c r="BK122" s="131">
        <f>SUM(BK123:BK124)</f>
        <v>0</v>
      </c>
    </row>
    <row r="123" spans="2:65" s="1" customFormat="1" ht="16.5" customHeight="1">
      <c r="B123" s="134"/>
      <c r="C123" s="135" t="s">
        <v>85</v>
      </c>
      <c r="D123" s="135" t="s">
        <v>130</v>
      </c>
      <c r="E123" s="136" t="s">
        <v>131</v>
      </c>
      <c r="F123" s="137" t="s">
        <v>129</v>
      </c>
      <c r="G123" s="138" t="s">
        <v>132</v>
      </c>
      <c r="H123" s="139">
        <v>1</v>
      </c>
      <c r="I123" s="140"/>
      <c r="J123" s="141">
        <f>ROUND(I123*H123,2)</f>
        <v>0</v>
      </c>
      <c r="K123" s="137" t="s">
        <v>133</v>
      </c>
      <c r="L123" s="30"/>
      <c r="M123" s="142" t="s">
        <v>1</v>
      </c>
      <c r="N123" s="143" t="s">
        <v>42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134</v>
      </c>
      <c r="AT123" s="146" t="s">
        <v>130</v>
      </c>
      <c r="AU123" s="146" t="s">
        <v>87</v>
      </c>
      <c r="AY123" s="15" t="s">
        <v>127</v>
      </c>
      <c r="BE123" s="147">
        <f>IF(N123="základní",J123,0)</f>
        <v>0</v>
      </c>
      <c r="BF123" s="147">
        <f>IF(N123="snížená",J123,0)</f>
        <v>0</v>
      </c>
      <c r="BG123" s="147">
        <f>IF(N123="zákl. přenesená",J123,0)</f>
        <v>0</v>
      </c>
      <c r="BH123" s="147">
        <f>IF(N123="sníž. přenesená",J123,0)</f>
        <v>0</v>
      </c>
      <c r="BI123" s="147">
        <f>IF(N123="nulová",J123,0)</f>
        <v>0</v>
      </c>
      <c r="BJ123" s="15" t="s">
        <v>85</v>
      </c>
      <c r="BK123" s="147">
        <f>ROUND(I123*H123,2)</f>
        <v>0</v>
      </c>
      <c r="BL123" s="15" t="s">
        <v>134</v>
      </c>
      <c r="BM123" s="146" t="s">
        <v>135</v>
      </c>
    </row>
    <row r="124" spans="2:65" s="1" customFormat="1" ht="39">
      <c r="B124" s="30"/>
      <c r="D124" s="148" t="s">
        <v>136</v>
      </c>
      <c r="F124" s="149" t="s">
        <v>137</v>
      </c>
      <c r="I124" s="150"/>
      <c r="L124" s="30"/>
      <c r="M124" s="151"/>
      <c r="T124" s="54"/>
      <c r="AT124" s="15" t="s">
        <v>136</v>
      </c>
      <c r="AU124" s="15" t="s">
        <v>87</v>
      </c>
    </row>
    <row r="125" spans="2:65" s="11" customFormat="1" ht="22.9" customHeight="1">
      <c r="B125" s="122"/>
      <c r="D125" s="123" t="s">
        <v>76</v>
      </c>
      <c r="E125" s="132" t="s">
        <v>138</v>
      </c>
      <c r="F125" s="132" t="s">
        <v>139</v>
      </c>
      <c r="I125" s="125"/>
      <c r="J125" s="133">
        <f>BK125</f>
        <v>0</v>
      </c>
      <c r="L125" s="122"/>
      <c r="M125" s="127"/>
      <c r="P125" s="128">
        <f>SUM(P126:P127)</f>
        <v>0</v>
      </c>
      <c r="R125" s="128">
        <f>SUM(R126:R127)</f>
        <v>0</v>
      </c>
      <c r="T125" s="129">
        <f>SUM(T126:T127)</f>
        <v>0</v>
      </c>
      <c r="AR125" s="123" t="s">
        <v>126</v>
      </c>
      <c r="AT125" s="130" t="s">
        <v>76</v>
      </c>
      <c r="AU125" s="130" t="s">
        <v>85</v>
      </c>
      <c r="AY125" s="123" t="s">
        <v>127</v>
      </c>
      <c r="BK125" s="131">
        <f>SUM(BK126:BK127)</f>
        <v>0</v>
      </c>
    </row>
    <row r="126" spans="2:65" s="1" customFormat="1" ht="16.5" customHeight="1">
      <c r="B126" s="134"/>
      <c r="C126" s="135" t="s">
        <v>87</v>
      </c>
      <c r="D126" s="135" t="s">
        <v>130</v>
      </c>
      <c r="E126" s="136" t="s">
        <v>140</v>
      </c>
      <c r="F126" s="137" t="s">
        <v>141</v>
      </c>
      <c r="G126" s="138" t="s">
        <v>132</v>
      </c>
      <c r="H126" s="139">
        <v>1</v>
      </c>
      <c r="I126" s="140"/>
      <c r="J126" s="141">
        <f>ROUND(I126*H126,2)</f>
        <v>0</v>
      </c>
      <c r="K126" s="137" t="s">
        <v>133</v>
      </c>
      <c r="L126" s="30"/>
      <c r="M126" s="142" t="s">
        <v>1</v>
      </c>
      <c r="N126" s="143" t="s">
        <v>42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134</v>
      </c>
      <c r="AT126" s="146" t="s">
        <v>130</v>
      </c>
      <c r="AU126" s="146" t="s">
        <v>87</v>
      </c>
      <c r="AY126" s="15" t="s">
        <v>127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5" t="s">
        <v>85</v>
      </c>
      <c r="BK126" s="147">
        <f>ROUND(I126*H126,2)</f>
        <v>0</v>
      </c>
      <c r="BL126" s="15" t="s">
        <v>134</v>
      </c>
      <c r="BM126" s="146" t="s">
        <v>142</v>
      </c>
    </row>
    <row r="127" spans="2:65" s="1" customFormat="1" ht="19.5">
      <c r="B127" s="30"/>
      <c r="D127" s="148" t="s">
        <v>136</v>
      </c>
      <c r="F127" s="149" t="s">
        <v>143</v>
      </c>
      <c r="I127" s="150"/>
      <c r="L127" s="30"/>
      <c r="M127" s="151"/>
      <c r="T127" s="54"/>
      <c r="AT127" s="15" t="s">
        <v>136</v>
      </c>
      <c r="AU127" s="15" t="s">
        <v>87</v>
      </c>
    </row>
    <row r="128" spans="2:65" s="11" customFormat="1" ht="22.9" customHeight="1">
      <c r="B128" s="122"/>
      <c r="D128" s="123" t="s">
        <v>76</v>
      </c>
      <c r="E128" s="132" t="s">
        <v>144</v>
      </c>
      <c r="F128" s="132" t="s">
        <v>145</v>
      </c>
      <c r="I128" s="125"/>
      <c r="J128" s="133">
        <f>BK128</f>
        <v>0</v>
      </c>
      <c r="L128" s="122"/>
      <c r="M128" s="127"/>
      <c r="P128" s="128">
        <f>SUM(P129:P132)</f>
        <v>0</v>
      </c>
      <c r="R128" s="128">
        <f>SUM(R129:R132)</f>
        <v>0</v>
      </c>
      <c r="T128" s="129">
        <f>SUM(T129:T132)</f>
        <v>0</v>
      </c>
      <c r="AR128" s="123" t="s">
        <v>126</v>
      </c>
      <c r="AT128" s="130" t="s">
        <v>76</v>
      </c>
      <c r="AU128" s="130" t="s">
        <v>85</v>
      </c>
      <c r="AY128" s="123" t="s">
        <v>127</v>
      </c>
      <c r="BK128" s="131">
        <f>SUM(BK129:BK132)</f>
        <v>0</v>
      </c>
    </row>
    <row r="129" spans="2:65" s="1" customFormat="1" ht="16.5" customHeight="1">
      <c r="B129" s="134"/>
      <c r="C129" s="135" t="s">
        <v>146</v>
      </c>
      <c r="D129" s="135" t="s">
        <v>130</v>
      </c>
      <c r="E129" s="136" t="s">
        <v>147</v>
      </c>
      <c r="F129" s="137" t="s">
        <v>148</v>
      </c>
      <c r="G129" s="138" t="s">
        <v>132</v>
      </c>
      <c r="H129" s="139">
        <v>1</v>
      </c>
      <c r="I129" s="140"/>
      <c r="J129" s="141">
        <f>ROUND(I129*H129,2)</f>
        <v>0</v>
      </c>
      <c r="K129" s="137" t="s">
        <v>133</v>
      </c>
      <c r="L129" s="30"/>
      <c r="M129" s="142" t="s">
        <v>1</v>
      </c>
      <c r="N129" s="143" t="s">
        <v>42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134</v>
      </c>
      <c r="AT129" s="146" t="s">
        <v>130</v>
      </c>
      <c r="AU129" s="146" t="s">
        <v>87</v>
      </c>
      <c r="AY129" s="15" t="s">
        <v>127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5" t="s">
        <v>85</v>
      </c>
      <c r="BK129" s="147">
        <f>ROUND(I129*H129,2)</f>
        <v>0</v>
      </c>
      <c r="BL129" s="15" t="s">
        <v>134</v>
      </c>
      <c r="BM129" s="146" t="s">
        <v>149</v>
      </c>
    </row>
    <row r="130" spans="2:65" s="1" customFormat="1" ht="58.5">
      <c r="B130" s="30"/>
      <c r="D130" s="148" t="s">
        <v>136</v>
      </c>
      <c r="F130" s="149" t="s">
        <v>150</v>
      </c>
      <c r="I130" s="150"/>
      <c r="L130" s="30"/>
      <c r="M130" s="151"/>
      <c r="T130" s="54"/>
      <c r="AT130" s="15" t="s">
        <v>136</v>
      </c>
      <c r="AU130" s="15" t="s">
        <v>87</v>
      </c>
    </row>
    <row r="131" spans="2:65" s="1" customFormat="1" ht="16.5" customHeight="1">
      <c r="B131" s="134"/>
      <c r="C131" s="135" t="s">
        <v>151</v>
      </c>
      <c r="D131" s="135" t="s">
        <v>130</v>
      </c>
      <c r="E131" s="136" t="s">
        <v>152</v>
      </c>
      <c r="F131" s="137" t="s">
        <v>153</v>
      </c>
      <c r="G131" s="138" t="s">
        <v>132</v>
      </c>
      <c r="H131" s="139">
        <v>1</v>
      </c>
      <c r="I131" s="140"/>
      <c r="J131" s="141">
        <f>ROUND(I131*H131,2)</f>
        <v>0</v>
      </c>
      <c r="K131" s="137" t="s">
        <v>133</v>
      </c>
      <c r="L131" s="30"/>
      <c r="M131" s="142" t="s">
        <v>1</v>
      </c>
      <c r="N131" s="143" t="s">
        <v>42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134</v>
      </c>
      <c r="AT131" s="146" t="s">
        <v>130</v>
      </c>
      <c r="AU131" s="146" t="s">
        <v>87</v>
      </c>
      <c r="AY131" s="15" t="s">
        <v>127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5" t="s">
        <v>85</v>
      </c>
      <c r="BK131" s="147">
        <f>ROUND(I131*H131,2)</f>
        <v>0</v>
      </c>
      <c r="BL131" s="15" t="s">
        <v>134</v>
      </c>
      <c r="BM131" s="146" t="s">
        <v>154</v>
      </c>
    </row>
    <row r="132" spans="2:65" s="1" customFormat="1" ht="19.5">
      <c r="B132" s="30"/>
      <c r="D132" s="148" t="s">
        <v>136</v>
      </c>
      <c r="F132" s="149" t="s">
        <v>155</v>
      </c>
      <c r="I132" s="150"/>
      <c r="L132" s="30"/>
      <c r="M132" s="152"/>
      <c r="N132" s="153"/>
      <c r="O132" s="153"/>
      <c r="P132" s="153"/>
      <c r="Q132" s="153"/>
      <c r="R132" s="153"/>
      <c r="S132" s="153"/>
      <c r="T132" s="154"/>
      <c r="AT132" s="15" t="s">
        <v>136</v>
      </c>
      <c r="AU132" s="15" t="s">
        <v>87</v>
      </c>
    </row>
    <row r="133" spans="2:65" s="1" customFormat="1" ht="6.95" customHeight="1">
      <c r="B133" s="42"/>
      <c r="C133" s="43"/>
      <c r="D133" s="43"/>
      <c r="E133" s="43"/>
      <c r="F133" s="43"/>
      <c r="G133" s="43"/>
      <c r="H133" s="43"/>
      <c r="I133" s="43"/>
      <c r="J133" s="43"/>
      <c r="K133" s="43"/>
      <c r="L133" s="30"/>
    </row>
  </sheetData>
  <autoFilter ref="C119:K132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95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87</v>
      </c>
    </row>
    <row r="4" spans="2:46" ht="24.95" customHeight="1">
      <c r="B4" s="18"/>
      <c r="D4" s="19" t="s">
        <v>99</v>
      </c>
      <c r="L4" s="18"/>
      <c r="M4" s="91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2" t="str">
        <f>'Rekapitulace stavby'!K6</f>
        <v>Dobříš - Kostel Povýšení svatého Kříže</v>
      </c>
      <c r="F7" s="223"/>
      <c r="G7" s="223"/>
      <c r="H7" s="223"/>
      <c r="L7" s="18"/>
    </row>
    <row r="8" spans="2:46" ht="12" customHeight="1">
      <c r="B8" s="18"/>
      <c r="D8" s="25" t="s">
        <v>100</v>
      </c>
      <c r="L8" s="18"/>
    </row>
    <row r="9" spans="2:46" s="1" customFormat="1" ht="16.5" customHeight="1">
      <c r="B9" s="30"/>
      <c r="E9" s="222" t="s">
        <v>156</v>
      </c>
      <c r="F9" s="224"/>
      <c r="G9" s="224"/>
      <c r="H9" s="224"/>
      <c r="L9" s="30"/>
    </row>
    <row r="10" spans="2:46" s="1" customFormat="1" ht="12" customHeight="1">
      <c r="B10" s="30"/>
      <c r="D10" s="25" t="s">
        <v>157</v>
      </c>
      <c r="L10" s="30"/>
    </row>
    <row r="11" spans="2:46" s="1" customFormat="1" ht="16.5" customHeight="1">
      <c r="B11" s="30"/>
      <c r="E11" s="179" t="s">
        <v>158</v>
      </c>
      <c r="F11" s="224"/>
      <c r="G11" s="224"/>
      <c r="H11" s="224"/>
      <c r="L11" s="30"/>
    </row>
    <row r="12" spans="2:46" s="1" customFormat="1" ht="11.25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21</v>
      </c>
      <c r="I14" s="25" t="s">
        <v>22</v>
      </c>
      <c r="J14" s="50" t="str">
        <f>'Rekapitulace stavby'!AN8</f>
        <v>2. 2. 2026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24</v>
      </c>
      <c r="I16" s="25" t="s">
        <v>25</v>
      </c>
      <c r="J16" s="23" t="s">
        <v>1</v>
      </c>
      <c r="L16" s="30"/>
    </row>
    <row r="17" spans="2:12" s="1" customFormat="1" ht="18" customHeight="1">
      <c r="B17" s="30"/>
      <c r="E17" s="23" t="s">
        <v>26</v>
      </c>
      <c r="I17" s="25" t="s">
        <v>27</v>
      </c>
      <c r="J17" s="23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28</v>
      </c>
      <c r="I19" s="25" t="s">
        <v>25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25" t="str">
        <f>'Rekapitulace stavby'!E14</f>
        <v>Vyplň údaj</v>
      </c>
      <c r="F20" s="205"/>
      <c r="G20" s="205"/>
      <c r="H20" s="205"/>
      <c r="I20" s="25" t="s">
        <v>27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30</v>
      </c>
      <c r="I22" s="25" t="s">
        <v>25</v>
      </c>
      <c r="J22" s="23" t="s">
        <v>1</v>
      </c>
      <c r="L22" s="30"/>
    </row>
    <row r="23" spans="2:12" s="1" customFormat="1" ht="18" customHeight="1">
      <c r="B23" s="30"/>
      <c r="E23" s="23" t="s">
        <v>31</v>
      </c>
      <c r="I23" s="25" t="s">
        <v>27</v>
      </c>
      <c r="J23" s="23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33</v>
      </c>
      <c r="I25" s="25" t="s">
        <v>25</v>
      </c>
      <c r="J25" s="23" t="s">
        <v>1</v>
      </c>
      <c r="L25" s="30"/>
    </row>
    <row r="26" spans="2:12" s="1" customFormat="1" ht="18" customHeight="1">
      <c r="B26" s="30"/>
      <c r="E26" s="23" t="s">
        <v>34</v>
      </c>
      <c r="I26" s="25" t="s">
        <v>27</v>
      </c>
      <c r="J26" s="23" t="s">
        <v>1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35</v>
      </c>
      <c r="L28" s="30"/>
    </row>
    <row r="29" spans="2:12" s="7" customFormat="1" ht="16.5" customHeight="1">
      <c r="B29" s="92"/>
      <c r="E29" s="210" t="s">
        <v>1</v>
      </c>
      <c r="F29" s="210"/>
      <c r="G29" s="210"/>
      <c r="H29" s="210"/>
      <c r="L29" s="92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25.35" customHeight="1">
      <c r="B32" s="30"/>
      <c r="D32" s="93" t="s">
        <v>37</v>
      </c>
      <c r="J32" s="64">
        <f>ROUND(J130, 2)</f>
        <v>0</v>
      </c>
      <c r="L32" s="30"/>
    </row>
    <row r="33" spans="2:12" s="1" customFormat="1" ht="6.95" customHeight="1">
      <c r="B33" s="30"/>
      <c r="D33" s="51"/>
      <c r="E33" s="51"/>
      <c r="F33" s="51"/>
      <c r="G33" s="51"/>
      <c r="H33" s="51"/>
      <c r="I33" s="51"/>
      <c r="J33" s="51"/>
      <c r="K33" s="51"/>
      <c r="L33" s="30"/>
    </row>
    <row r="34" spans="2:12" s="1" customFormat="1" ht="14.45" customHeight="1">
      <c r="B34" s="30"/>
      <c r="F34" s="33" t="s">
        <v>39</v>
      </c>
      <c r="I34" s="33" t="s">
        <v>38</v>
      </c>
      <c r="J34" s="33" t="s">
        <v>40</v>
      </c>
      <c r="L34" s="30"/>
    </row>
    <row r="35" spans="2:12" s="1" customFormat="1" ht="14.45" customHeight="1">
      <c r="B35" s="30"/>
      <c r="D35" s="53" t="s">
        <v>41</v>
      </c>
      <c r="E35" s="25" t="s">
        <v>42</v>
      </c>
      <c r="F35" s="84">
        <f>ROUND((SUM(BE130:BE205)),  2)</f>
        <v>0</v>
      </c>
      <c r="I35" s="94">
        <v>0.21</v>
      </c>
      <c r="J35" s="84">
        <f>ROUND(((SUM(BE130:BE205))*I35),  2)</f>
        <v>0</v>
      </c>
      <c r="L35" s="30"/>
    </row>
    <row r="36" spans="2:12" s="1" customFormat="1" ht="14.45" customHeight="1">
      <c r="B36" s="30"/>
      <c r="E36" s="25" t="s">
        <v>43</v>
      </c>
      <c r="F36" s="84">
        <f>ROUND((SUM(BF130:BF205)),  2)</f>
        <v>0</v>
      </c>
      <c r="I36" s="94">
        <v>0.12</v>
      </c>
      <c r="J36" s="84">
        <f>ROUND(((SUM(BF130:BF205))*I36),  2)</f>
        <v>0</v>
      </c>
      <c r="L36" s="30"/>
    </row>
    <row r="37" spans="2:12" s="1" customFormat="1" ht="14.45" hidden="1" customHeight="1">
      <c r="B37" s="30"/>
      <c r="E37" s="25" t="s">
        <v>44</v>
      </c>
      <c r="F37" s="84">
        <f>ROUND((SUM(BG130:BG205)),  2)</f>
        <v>0</v>
      </c>
      <c r="I37" s="94">
        <v>0.21</v>
      </c>
      <c r="J37" s="84">
        <f>0</f>
        <v>0</v>
      </c>
      <c r="L37" s="30"/>
    </row>
    <row r="38" spans="2:12" s="1" customFormat="1" ht="14.45" hidden="1" customHeight="1">
      <c r="B38" s="30"/>
      <c r="E38" s="25" t="s">
        <v>45</v>
      </c>
      <c r="F38" s="84">
        <f>ROUND((SUM(BH130:BH205)),  2)</f>
        <v>0</v>
      </c>
      <c r="I38" s="94">
        <v>0.12</v>
      </c>
      <c r="J38" s="84">
        <f>0</f>
        <v>0</v>
      </c>
      <c r="L38" s="30"/>
    </row>
    <row r="39" spans="2:12" s="1" customFormat="1" ht="14.45" hidden="1" customHeight="1">
      <c r="B39" s="30"/>
      <c r="E39" s="25" t="s">
        <v>46</v>
      </c>
      <c r="F39" s="84">
        <f>ROUND((SUM(BI130:BI205)),  2)</f>
        <v>0</v>
      </c>
      <c r="I39" s="94">
        <v>0</v>
      </c>
      <c r="J39" s="84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47</v>
      </c>
      <c r="E41" s="55"/>
      <c r="F41" s="55"/>
      <c r="G41" s="97" t="s">
        <v>48</v>
      </c>
      <c r="H41" s="98" t="s">
        <v>49</v>
      </c>
      <c r="I41" s="55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50</v>
      </c>
      <c r="E50" s="40"/>
      <c r="F50" s="40"/>
      <c r="G50" s="39" t="s">
        <v>51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52</v>
      </c>
      <c r="E61" s="32"/>
      <c r="F61" s="101" t="s">
        <v>53</v>
      </c>
      <c r="G61" s="41" t="s">
        <v>52</v>
      </c>
      <c r="H61" s="32"/>
      <c r="I61" s="32"/>
      <c r="J61" s="102" t="s">
        <v>53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54</v>
      </c>
      <c r="E65" s="40"/>
      <c r="F65" s="40"/>
      <c r="G65" s="39" t="s">
        <v>55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52</v>
      </c>
      <c r="E76" s="32"/>
      <c r="F76" s="101" t="s">
        <v>53</v>
      </c>
      <c r="G76" s="41" t="s">
        <v>52</v>
      </c>
      <c r="H76" s="32"/>
      <c r="I76" s="32"/>
      <c r="J76" s="102" t="s">
        <v>53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12" s="1" customFormat="1" ht="24.95" customHeight="1">
      <c r="B82" s="30"/>
      <c r="C82" s="19" t="s">
        <v>102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22" t="str">
        <f>E7</f>
        <v>Dobříš - Kostel Povýšení svatého Kříže</v>
      </c>
      <c r="F85" s="223"/>
      <c r="G85" s="223"/>
      <c r="H85" s="223"/>
      <c r="L85" s="30"/>
    </row>
    <row r="86" spans="2:12" ht="12" customHeight="1">
      <c r="B86" s="18"/>
      <c r="C86" s="25" t="s">
        <v>100</v>
      </c>
      <c r="L86" s="18"/>
    </row>
    <row r="87" spans="2:12" s="1" customFormat="1" ht="16.5" customHeight="1">
      <c r="B87" s="30"/>
      <c r="E87" s="222" t="s">
        <v>156</v>
      </c>
      <c r="F87" s="224"/>
      <c r="G87" s="224"/>
      <c r="H87" s="224"/>
      <c r="L87" s="30"/>
    </row>
    <row r="88" spans="2:12" s="1" customFormat="1" ht="12" customHeight="1">
      <c r="B88" s="30"/>
      <c r="C88" s="25" t="s">
        <v>157</v>
      </c>
      <c r="L88" s="30"/>
    </row>
    <row r="89" spans="2:12" s="1" customFormat="1" ht="16.5" customHeight="1">
      <c r="B89" s="30"/>
      <c r="E89" s="179" t="str">
        <f>E11</f>
        <v>001 - Stavební část</v>
      </c>
      <c r="F89" s="224"/>
      <c r="G89" s="224"/>
      <c r="H89" s="224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>Dobříš</v>
      </c>
      <c r="I91" s="25" t="s">
        <v>22</v>
      </c>
      <c r="J91" s="50" t="str">
        <f>IF(J14="","",J14)</f>
        <v>2. 2. 2026</v>
      </c>
      <c r="L91" s="30"/>
    </row>
    <row r="92" spans="2:12" s="1" customFormat="1" ht="6.95" customHeight="1">
      <c r="B92" s="30"/>
      <c r="L92" s="30"/>
    </row>
    <row r="93" spans="2:12" s="1" customFormat="1" ht="25.7" customHeight="1">
      <c r="B93" s="30"/>
      <c r="C93" s="25" t="s">
        <v>24</v>
      </c>
      <c r="F93" s="23" t="str">
        <f>E17</f>
        <v>Město Dobříš</v>
      </c>
      <c r="I93" s="25" t="s">
        <v>30</v>
      </c>
      <c r="J93" s="28" t="str">
        <f>E23</f>
        <v>Ing. Filip Chmel, Praha 6</v>
      </c>
      <c r="L93" s="30"/>
    </row>
    <row r="94" spans="2:12" s="1" customFormat="1" ht="25.7" customHeight="1">
      <c r="B94" s="30"/>
      <c r="C94" s="25" t="s">
        <v>28</v>
      </c>
      <c r="F94" s="23" t="str">
        <f>IF(E20="","",E20)</f>
        <v>Vyplň údaj</v>
      </c>
      <c r="I94" s="25" t="s">
        <v>33</v>
      </c>
      <c r="J94" s="28" t="str">
        <f>E26</f>
        <v>A.Vojtěch - rozpočty staveb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103</v>
      </c>
      <c r="D96" s="95"/>
      <c r="E96" s="95"/>
      <c r="F96" s="95"/>
      <c r="G96" s="95"/>
      <c r="H96" s="95"/>
      <c r="I96" s="95"/>
      <c r="J96" s="104" t="s">
        <v>104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105</v>
      </c>
      <c r="J98" s="64">
        <f>J130</f>
        <v>0</v>
      </c>
      <c r="L98" s="30"/>
      <c r="AU98" s="15" t="s">
        <v>106</v>
      </c>
    </row>
    <row r="99" spans="2:47" s="8" customFormat="1" ht="24.95" customHeight="1">
      <c r="B99" s="106"/>
      <c r="D99" s="107" t="s">
        <v>159</v>
      </c>
      <c r="E99" s="108"/>
      <c r="F99" s="108"/>
      <c r="G99" s="108"/>
      <c r="H99" s="108"/>
      <c r="I99" s="108"/>
      <c r="J99" s="109">
        <f>J131</f>
        <v>0</v>
      </c>
      <c r="L99" s="106"/>
    </row>
    <row r="100" spans="2:47" s="9" customFormat="1" ht="19.899999999999999" customHeight="1">
      <c r="B100" s="110"/>
      <c r="D100" s="111" t="s">
        <v>160</v>
      </c>
      <c r="E100" s="112"/>
      <c r="F100" s="112"/>
      <c r="G100" s="112"/>
      <c r="H100" s="112"/>
      <c r="I100" s="112"/>
      <c r="J100" s="113">
        <f>J132</f>
        <v>0</v>
      </c>
      <c r="L100" s="110"/>
    </row>
    <row r="101" spans="2:47" s="9" customFormat="1" ht="19.899999999999999" customHeight="1">
      <c r="B101" s="110"/>
      <c r="D101" s="111" t="s">
        <v>161</v>
      </c>
      <c r="E101" s="112"/>
      <c r="F101" s="112"/>
      <c r="G101" s="112"/>
      <c r="H101" s="112"/>
      <c r="I101" s="112"/>
      <c r="J101" s="113">
        <f>J142</f>
        <v>0</v>
      </c>
      <c r="L101" s="110"/>
    </row>
    <row r="102" spans="2:47" s="9" customFormat="1" ht="19.899999999999999" customHeight="1">
      <c r="B102" s="110"/>
      <c r="D102" s="111" t="s">
        <v>162</v>
      </c>
      <c r="E102" s="112"/>
      <c r="F102" s="112"/>
      <c r="G102" s="112"/>
      <c r="H102" s="112"/>
      <c r="I102" s="112"/>
      <c r="J102" s="113">
        <f>J166</f>
        <v>0</v>
      </c>
      <c r="L102" s="110"/>
    </row>
    <row r="103" spans="2:47" s="9" customFormat="1" ht="19.899999999999999" customHeight="1">
      <c r="B103" s="110"/>
      <c r="D103" s="111" t="s">
        <v>163</v>
      </c>
      <c r="E103" s="112"/>
      <c r="F103" s="112"/>
      <c r="G103" s="112"/>
      <c r="H103" s="112"/>
      <c r="I103" s="112"/>
      <c r="J103" s="113">
        <f>J176</f>
        <v>0</v>
      </c>
      <c r="L103" s="110"/>
    </row>
    <row r="104" spans="2:47" s="9" customFormat="1" ht="19.899999999999999" customHeight="1">
      <c r="B104" s="110"/>
      <c r="D104" s="111" t="s">
        <v>164</v>
      </c>
      <c r="E104" s="112"/>
      <c r="F104" s="112"/>
      <c r="G104" s="112"/>
      <c r="H104" s="112"/>
      <c r="I104" s="112"/>
      <c r="J104" s="113">
        <f>J183</f>
        <v>0</v>
      </c>
      <c r="L104" s="110"/>
    </row>
    <row r="105" spans="2:47" s="9" customFormat="1" ht="19.899999999999999" customHeight="1">
      <c r="B105" s="110"/>
      <c r="D105" s="111" t="s">
        <v>165</v>
      </c>
      <c r="E105" s="112"/>
      <c r="F105" s="112"/>
      <c r="G105" s="112"/>
      <c r="H105" s="112"/>
      <c r="I105" s="112"/>
      <c r="J105" s="113">
        <f>J189</f>
        <v>0</v>
      </c>
      <c r="L105" s="110"/>
    </row>
    <row r="106" spans="2:47" s="8" customFormat="1" ht="24.95" customHeight="1">
      <c r="B106" s="106"/>
      <c r="D106" s="107" t="s">
        <v>166</v>
      </c>
      <c r="E106" s="108"/>
      <c r="F106" s="108"/>
      <c r="G106" s="108"/>
      <c r="H106" s="108"/>
      <c r="I106" s="108"/>
      <c r="J106" s="109">
        <f>J191</f>
        <v>0</v>
      </c>
      <c r="L106" s="106"/>
    </row>
    <row r="107" spans="2:47" s="9" customFormat="1" ht="19.899999999999999" customHeight="1">
      <c r="B107" s="110"/>
      <c r="D107" s="111" t="s">
        <v>167</v>
      </c>
      <c r="E107" s="112"/>
      <c r="F107" s="112"/>
      <c r="G107" s="112"/>
      <c r="H107" s="112"/>
      <c r="I107" s="112"/>
      <c r="J107" s="113">
        <f>J192</f>
        <v>0</v>
      </c>
      <c r="L107" s="110"/>
    </row>
    <row r="108" spans="2:47" s="9" customFormat="1" ht="19.899999999999999" customHeight="1">
      <c r="B108" s="110"/>
      <c r="D108" s="111" t="s">
        <v>168</v>
      </c>
      <c r="E108" s="112"/>
      <c r="F108" s="112"/>
      <c r="G108" s="112"/>
      <c r="H108" s="112"/>
      <c r="I108" s="112"/>
      <c r="J108" s="113">
        <f>J197</f>
        <v>0</v>
      </c>
      <c r="L108" s="110"/>
    </row>
    <row r="109" spans="2:47" s="1" customFormat="1" ht="21.75" customHeight="1">
      <c r="B109" s="30"/>
      <c r="L109" s="30"/>
    </row>
    <row r="110" spans="2:47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30"/>
    </row>
    <row r="114" spans="2:12" s="1" customFormat="1" ht="6.95" customHeight="1"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0"/>
    </row>
    <row r="115" spans="2:12" s="1" customFormat="1" ht="24.95" customHeight="1">
      <c r="B115" s="30"/>
      <c r="C115" s="19" t="s">
        <v>111</v>
      </c>
      <c r="L115" s="30"/>
    </row>
    <row r="116" spans="2:12" s="1" customFormat="1" ht="6.95" customHeight="1">
      <c r="B116" s="30"/>
      <c r="L116" s="30"/>
    </row>
    <row r="117" spans="2:12" s="1" customFormat="1" ht="12" customHeight="1">
      <c r="B117" s="30"/>
      <c r="C117" s="25" t="s">
        <v>16</v>
      </c>
      <c r="L117" s="30"/>
    </row>
    <row r="118" spans="2:12" s="1" customFormat="1" ht="16.5" customHeight="1">
      <c r="B118" s="30"/>
      <c r="E118" s="222" t="str">
        <f>E7</f>
        <v>Dobříš - Kostel Povýšení svatého Kříže</v>
      </c>
      <c r="F118" s="223"/>
      <c r="G118" s="223"/>
      <c r="H118" s="223"/>
      <c r="L118" s="30"/>
    </row>
    <row r="119" spans="2:12" ht="12" customHeight="1">
      <c r="B119" s="18"/>
      <c r="C119" s="25" t="s">
        <v>100</v>
      </c>
      <c r="L119" s="18"/>
    </row>
    <row r="120" spans="2:12" s="1" customFormat="1" ht="16.5" customHeight="1">
      <c r="B120" s="30"/>
      <c r="E120" s="222" t="s">
        <v>156</v>
      </c>
      <c r="F120" s="224"/>
      <c r="G120" s="224"/>
      <c r="H120" s="224"/>
      <c r="L120" s="30"/>
    </row>
    <row r="121" spans="2:12" s="1" customFormat="1" ht="12" customHeight="1">
      <c r="B121" s="30"/>
      <c r="C121" s="25" t="s">
        <v>157</v>
      </c>
      <c r="L121" s="30"/>
    </row>
    <row r="122" spans="2:12" s="1" customFormat="1" ht="16.5" customHeight="1">
      <c r="B122" s="30"/>
      <c r="E122" s="179" t="str">
        <f>E11</f>
        <v>001 - Stavební část</v>
      </c>
      <c r="F122" s="224"/>
      <c r="G122" s="224"/>
      <c r="H122" s="224"/>
      <c r="L122" s="30"/>
    </row>
    <row r="123" spans="2:12" s="1" customFormat="1" ht="6.95" customHeight="1">
      <c r="B123" s="30"/>
      <c r="L123" s="30"/>
    </row>
    <row r="124" spans="2:12" s="1" customFormat="1" ht="12" customHeight="1">
      <c r="B124" s="30"/>
      <c r="C124" s="25" t="s">
        <v>20</v>
      </c>
      <c r="F124" s="23" t="str">
        <f>F14</f>
        <v>Dobříš</v>
      </c>
      <c r="I124" s="25" t="s">
        <v>22</v>
      </c>
      <c r="J124" s="50" t="str">
        <f>IF(J14="","",J14)</f>
        <v>2. 2. 2026</v>
      </c>
      <c r="L124" s="30"/>
    </row>
    <row r="125" spans="2:12" s="1" customFormat="1" ht="6.95" customHeight="1">
      <c r="B125" s="30"/>
      <c r="L125" s="30"/>
    </row>
    <row r="126" spans="2:12" s="1" customFormat="1" ht="25.7" customHeight="1">
      <c r="B126" s="30"/>
      <c r="C126" s="25" t="s">
        <v>24</v>
      </c>
      <c r="F126" s="23" t="str">
        <f>E17</f>
        <v>Město Dobříš</v>
      </c>
      <c r="I126" s="25" t="s">
        <v>30</v>
      </c>
      <c r="J126" s="28" t="str">
        <f>E23</f>
        <v>Ing. Filip Chmel, Praha 6</v>
      </c>
      <c r="L126" s="30"/>
    </row>
    <row r="127" spans="2:12" s="1" customFormat="1" ht="25.7" customHeight="1">
      <c r="B127" s="30"/>
      <c r="C127" s="25" t="s">
        <v>28</v>
      </c>
      <c r="F127" s="23" t="str">
        <f>IF(E20="","",E20)</f>
        <v>Vyplň údaj</v>
      </c>
      <c r="I127" s="25" t="s">
        <v>33</v>
      </c>
      <c r="J127" s="28" t="str">
        <f>E26</f>
        <v>A.Vojtěch - rozpočty staveb</v>
      </c>
      <c r="L127" s="30"/>
    </row>
    <row r="128" spans="2:12" s="1" customFormat="1" ht="10.35" customHeight="1">
      <c r="B128" s="30"/>
      <c r="L128" s="30"/>
    </row>
    <row r="129" spans="2:65" s="10" customFormat="1" ht="29.25" customHeight="1">
      <c r="B129" s="114"/>
      <c r="C129" s="115" t="s">
        <v>112</v>
      </c>
      <c r="D129" s="116" t="s">
        <v>62</v>
      </c>
      <c r="E129" s="116" t="s">
        <v>58</v>
      </c>
      <c r="F129" s="116" t="s">
        <v>59</v>
      </c>
      <c r="G129" s="116" t="s">
        <v>113</v>
      </c>
      <c r="H129" s="116" t="s">
        <v>114</v>
      </c>
      <c r="I129" s="116" t="s">
        <v>115</v>
      </c>
      <c r="J129" s="116" t="s">
        <v>104</v>
      </c>
      <c r="K129" s="117" t="s">
        <v>116</v>
      </c>
      <c r="L129" s="114"/>
      <c r="M129" s="57" t="s">
        <v>1</v>
      </c>
      <c r="N129" s="58" t="s">
        <v>41</v>
      </c>
      <c r="O129" s="58" t="s">
        <v>117</v>
      </c>
      <c r="P129" s="58" t="s">
        <v>118</v>
      </c>
      <c r="Q129" s="58" t="s">
        <v>119</v>
      </c>
      <c r="R129" s="58" t="s">
        <v>120</v>
      </c>
      <c r="S129" s="58" t="s">
        <v>121</v>
      </c>
      <c r="T129" s="59" t="s">
        <v>122</v>
      </c>
    </row>
    <row r="130" spans="2:65" s="1" customFormat="1" ht="22.9" customHeight="1">
      <c r="B130" s="30"/>
      <c r="C130" s="62" t="s">
        <v>123</v>
      </c>
      <c r="J130" s="118">
        <f>BK130</f>
        <v>0</v>
      </c>
      <c r="L130" s="30"/>
      <c r="M130" s="60"/>
      <c r="N130" s="51"/>
      <c r="O130" s="51"/>
      <c r="P130" s="119">
        <f>P131+P191</f>
        <v>0</v>
      </c>
      <c r="Q130" s="51"/>
      <c r="R130" s="119">
        <f>R131+R191</f>
        <v>2.203122</v>
      </c>
      <c r="S130" s="51"/>
      <c r="T130" s="120">
        <f>T131+T191</f>
        <v>1.4274500000000001</v>
      </c>
      <c r="AT130" s="15" t="s">
        <v>76</v>
      </c>
      <c r="AU130" s="15" t="s">
        <v>106</v>
      </c>
      <c r="BK130" s="121">
        <f>BK131+BK191</f>
        <v>0</v>
      </c>
    </row>
    <row r="131" spans="2:65" s="11" customFormat="1" ht="25.9" customHeight="1">
      <c r="B131" s="122"/>
      <c r="D131" s="123" t="s">
        <v>76</v>
      </c>
      <c r="E131" s="124" t="s">
        <v>169</v>
      </c>
      <c r="F131" s="124" t="s">
        <v>170</v>
      </c>
      <c r="I131" s="125"/>
      <c r="J131" s="126">
        <f>BK131</f>
        <v>0</v>
      </c>
      <c r="L131" s="122"/>
      <c r="M131" s="127"/>
      <c r="P131" s="128">
        <f>P132+P142+P166+P176+P183+P189</f>
        <v>0</v>
      </c>
      <c r="R131" s="128">
        <f>R132+R142+R166+R176+R183+R189</f>
        <v>1.9903420000000001</v>
      </c>
      <c r="T131" s="129">
        <f>T132+T142+T166+T176+T183+T189</f>
        <v>1.4274500000000001</v>
      </c>
      <c r="AR131" s="123" t="s">
        <v>85</v>
      </c>
      <c r="AT131" s="130" t="s">
        <v>76</v>
      </c>
      <c r="AU131" s="130" t="s">
        <v>77</v>
      </c>
      <c r="AY131" s="123" t="s">
        <v>127</v>
      </c>
      <c r="BK131" s="131">
        <f>BK132+BK142+BK166+BK176+BK183+BK189</f>
        <v>0</v>
      </c>
    </row>
    <row r="132" spans="2:65" s="11" customFormat="1" ht="22.9" customHeight="1">
      <c r="B132" s="122"/>
      <c r="D132" s="123" t="s">
        <v>76</v>
      </c>
      <c r="E132" s="132" t="s">
        <v>146</v>
      </c>
      <c r="F132" s="132" t="s">
        <v>171</v>
      </c>
      <c r="I132" s="125"/>
      <c r="J132" s="133">
        <f>BK132</f>
        <v>0</v>
      </c>
      <c r="L132" s="122"/>
      <c r="M132" s="127"/>
      <c r="P132" s="128">
        <f>SUM(P133:P141)</f>
        <v>0</v>
      </c>
      <c r="R132" s="128">
        <f>SUM(R133:R141)</f>
        <v>0.53959999999999997</v>
      </c>
      <c r="T132" s="129">
        <f>SUM(T133:T141)</f>
        <v>0</v>
      </c>
      <c r="AR132" s="123" t="s">
        <v>85</v>
      </c>
      <c r="AT132" s="130" t="s">
        <v>76</v>
      </c>
      <c r="AU132" s="130" t="s">
        <v>85</v>
      </c>
      <c r="AY132" s="123" t="s">
        <v>127</v>
      </c>
      <c r="BK132" s="131">
        <f>SUM(BK133:BK141)</f>
        <v>0</v>
      </c>
    </row>
    <row r="133" spans="2:65" s="1" customFormat="1" ht="33" customHeight="1">
      <c r="B133" s="134"/>
      <c r="C133" s="135" t="s">
        <v>85</v>
      </c>
      <c r="D133" s="135" t="s">
        <v>130</v>
      </c>
      <c r="E133" s="136" t="s">
        <v>172</v>
      </c>
      <c r="F133" s="137" t="s">
        <v>173</v>
      </c>
      <c r="G133" s="138" t="s">
        <v>174</v>
      </c>
      <c r="H133" s="139">
        <v>1</v>
      </c>
      <c r="I133" s="140"/>
      <c r="J133" s="141">
        <f>ROUND(I133*H133,2)</f>
        <v>0</v>
      </c>
      <c r="K133" s="137" t="s">
        <v>133</v>
      </c>
      <c r="L133" s="30"/>
      <c r="M133" s="142" t="s">
        <v>1</v>
      </c>
      <c r="N133" s="143" t="s">
        <v>42</v>
      </c>
      <c r="P133" s="144">
        <f>O133*H133</f>
        <v>0</v>
      </c>
      <c r="Q133" s="144">
        <v>0.12021</v>
      </c>
      <c r="R133" s="144">
        <f>Q133*H133</f>
        <v>0.12021</v>
      </c>
      <c r="S133" s="144">
        <v>0</v>
      </c>
      <c r="T133" s="145">
        <f>S133*H133</f>
        <v>0</v>
      </c>
      <c r="AR133" s="146" t="s">
        <v>151</v>
      </c>
      <c r="AT133" s="146" t="s">
        <v>130</v>
      </c>
      <c r="AU133" s="146" t="s">
        <v>87</v>
      </c>
      <c r="AY133" s="15" t="s">
        <v>127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5" t="s">
        <v>85</v>
      </c>
      <c r="BK133" s="147">
        <f>ROUND(I133*H133,2)</f>
        <v>0</v>
      </c>
      <c r="BL133" s="15" t="s">
        <v>151</v>
      </c>
      <c r="BM133" s="146" t="s">
        <v>175</v>
      </c>
    </row>
    <row r="134" spans="2:65" s="1" customFormat="1" ht="19.5">
      <c r="B134" s="30"/>
      <c r="D134" s="148" t="s">
        <v>136</v>
      </c>
      <c r="F134" s="149" t="s">
        <v>176</v>
      </c>
      <c r="I134" s="150"/>
      <c r="L134" s="30"/>
      <c r="M134" s="151"/>
      <c r="T134" s="54"/>
      <c r="AT134" s="15" t="s">
        <v>136</v>
      </c>
      <c r="AU134" s="15" t="s">
        <v>87</v>
      </c>
    </row>
    <row r="135" spans="2:65" s="12" customFormat="1" ht="11.25">
      <c r="B135" s="155"/>
      <c r="D135" s="148" t="s">
        <v>177</v>
      </c>
      <c r="E135" s="156" t="s">
        <v>1</v>
      </c>
      <c r="F135" s="157" t="s">
        <v>178</v>
      </c>
      <c r="H135" s="158">
        <v>1</v>
      </c>
      <c r="I135" s="159"/>
      <c r="L135" s="155"/>
      <c r="M135" s="160"/>
      <c r="T135" s="161"/>
      <c r="AT135" s="156" t="s">
        <v>177</v>
      </c>
      <c r="AU135" s="156" t="s">
        <v>87</v>
      </c>
      <c r="AV135" s="12" t="s">
        <v>87</v>
      </c>
      <c r="AW135" s="12" t="s">
        <v>32</v>
      </c>
      <c r="AX135" s="12" t="s">
        <v>85</v>
      </c>
      <c r="AY135" s="156" t="s">
        <v>127</v>
      </c>
    </row>
    <row r="136" spans="2:65" s="1" customFormat="1" ht="24.2" customHeight="1">
      <c r="B136" s="134"/>
      <c r="C136" s="135" t="s">
        <v>87</v>
      </c>
      <c r="D136" s="135" t="s">
        <v>130</v>
      </c>
      <c r="E136" s="136" t="s">
        <v>179</v>
      </c>
      <c r="F136" s="137" t="s">
        <v>180</v>
      </c>
      <c r="G136" s="138" t="s">
        <v>181</v>
      </c>
      <c r="H136" s="139">
        <v>3.4</v>
      </c>
      <c r="I136" s="140"/>
      <c r="J136" s="141">
        <f>ROUND(I136*H136,2)</f>
        <v>0</v>
      </c>
      <c r="K136" s="137" t="s">
        <v>133</v>
      </c>
      <c r="L136" s="30"/>
      <c r="M136" s="142" t="s">
        <v>1</v>
      </c>
      <c r="N136" s="143" t="s">
        <v>42</v>
      </c>
      <c r="P136" s="144">
        <f>O136*H136</f>
        <v>0</v>
      </c>
      <c r="Q136" s="144">
        <v>0.12335</v>
      </c>
      <c r="R136" s="144">
        <f>Q136*H136</f>
        <v>0.41938999999999999</v>
      </c>
      <c r="S136" s="144">
        <v>0</v>
      </c>
      <c r="T136" s="145">
        <f>S136*H136</f>
        <v>0</v>
      </c>
      <c r="AR136" s="146" t="s">
        <v>151</v>
      </c>
      <c r="AT136" s="146" t="s">
        <v>130</v>
      </c>
      <c r="AU136" s="146" t="s">
        <v>87</v>
      </c>
      <c r="AY136" s="15" t="s">
        <v>127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5" t="s">
        <v>85</v>
      </c>
      <c r="BK136" s="147">
        <f>ROUND(I136*H136,2)</f>
        <v>0</v>
      </c>
      <c r="BL136" s="15" t="s">
        <v>151</v>
      </c>
      <c r="BM136" s="146" t="s">
        <v>182</v>
      </c>
    </row>
    <row r="137" spans="2:65" s="12" customFormat="1" ht="11.25">
      <c r="B137" s="155"/>
      <c r="D137" s="148" t="s">
        <v>177</v>
      </c>
      <c r="E137" s="156" t="s">
        <v>1</v>
      </c>
      <c r="F137" s="157" t="s">
        <v>183</v>
      </c>
      <c r="H137" s="158">
        <v>2.6</v>
      </c>
      <c r="I137" s="159"/>
      <c r="L137" s="155"/>
      <c r="M137" s="160"/>
      <c r="T137" s="161"/>
      <c r="AT137" s="156" t="s">
        <v>177</v>
      </c>
      <c r="AU137" s="156" t="s">
        <v>87</v>
      </c>
      <c r="AV137" s="12" t="s">
        <v>87</v>
      </c>
      <c r="AW137" s="12" t="s">
        <v>32</v>
      </c>
      <c r="AX137" s="12" t="s">
        <v>77</v>
      </c>
      <c r="AY137" s="156" t="s">
        <v>127</v>
      </c>
    </row>
    <row r="138" spans="2:65" s="12" customFormat="1" ht="11.25">
      <c r="B138" s="155"/>
      <c r="D138" s="148" t="s">
        <v>177</v>
      </c>
      <c r="E138" s="156" t="s">
        <v>1</v>
      </c>
      <c r="F138" s="157" t="s">
        <v>184</v>
      </c>
      <c r="H138" s="158">
        <v>0.8</v>
      </c>
      <c r="I138" s="159"/>
      <c r="L138" s="155"/>
      <c r="M138" s="160"/>
      <c r="T138" s="161"/>
      <c r="AT138" s="156" t="s">
        <v>177</v>
      </c>
      <c r="AU138" s="156" t="s">
        <v>87</v>
      </c>
      <c r="AV138" s="12" t="s">
        <v>87</v>
      </c>
      <c r="AW138" s="12" t="s">
        <v>32</v>
      </c>
      <c r="AX138" s="12" t="s">
        <v>77</v>
      </c>
      <c r="AY138" s="156" t="s">
        <v>127</v>
      </c>
    </row>
    <row r="139" spans="2:65" s="13" customFormat="1" ht="11.25">
      <c r="B139" s="162"/>
      <c r="D139" s="148" t="s">
        <v>177</v>
      </c>
      <c r="E139" s="163" t="s">
        <v>1</v>
      </c>
      <c r="F139" s="164" t="s">
        <v>185</v>
      </c>
      <c r="H139" s="165">
        <v>3.4000000000000004</v>
      </c>
      <c r="I139" s="166"/>
      <c r="L139" s="162"/>
      <c r="M139" s="167"/>
      <c r="T139" s="168"/>
      <c r="AT139" s="163" t="s">
        <v>177</v>
      </c>
      <c r="AU139" s="163" t="s">
        <v>87</v>
      </c>
      <c r="AV139" s="13" t="s">
        <v>151</v>
      </c>
      <c r="AW139" s="13" t="s">
        <v>32</v>
      </c>
      <c r="AX139" s="13" t="s">
        <v>85</v>
      </c>
      <c r="AY139" s="163" t="s">
        <v>127</v>
      </c>
    </row>
    <row r="140" spans="2:65" s="1" customFormat="1" ht="37.9" customHeight="1">
      <c r="B140" s="134"/>
      <c r="C140" s="135" t="s">
        <v>146</v>
      </c>
      <c r="D140" s="135" t="s">
        <v>130</v>
      </c>
      <c r="E140" s="136" t="s">
        <v>186</v>
      </c>
      <c r="F140" s="137" t="s">
        <v>187</v>
      </c>
      <c r="G140" s="138" t="s">
        <v>174</v>
      </c>
      <c r="H140" s="139">
        <v>1</v>
      </c>
      <c r="I140" s="140"/>
      <c r="J140" s="141">
        <f>ROUND(I140*H140,2)</f>
        <v>0</v>
      </c>
      <c r="K140" s="137" t="s">
        <v>1</v>
      </c>
      <c r="L140" s="30"/>
      <c r="M140" s="142" t="s">
        <v>1</v>
      </c>
      <c r="N140" s="143" t="s">
        <v>42</v>
      </c>
      <c r="P140" s="144">
        <f>O140*H140</f>
        <v>0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AR140" s="146" t="s">
        <v>151</v>
      </c>
      <c r="AT140" s="146" t="s">
        <v>130</v>
      </c>
      <c r="AU140" s="146" t="s">
        <v>87</v>
      </c>
      <c r="AY140" s="15" t="s">
        <v>127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5" t="s">
        <v>85</v>
      </c>
      <c r="BK140" s="147">
        <f>ROUND(I140*H140,2)</f>
        <v>0</v>
      </c>
      <c r="BL140" s="15" t="s">
        <v>151</v>
      </c>
      <c r="BM140" s="146" t="s">
        <v>188</v>
      </c>
    </row>
    <row r="141" spans="2:65" s="1" customFormat="1" ht="19.5">
      <c r="B141" s="30"/>
      <c r="D141" s="148" t="s">
        <v>136</v>
      </c>
      <c r="F141" s="149" t="s">
        <v>189</v>
      </c>
      <c r="I141" s="150"/>
      <c r="L141" s="30"/>
      <c r="M141" s="151"/>
      <c r="T141" s="54"/>
      <c r="AT141" s="15" t="s">
        <v>136</v>
      </c>
      <c r="AU141" s="15" t="s">
        <v>87</v>
      </c>
    </row>
    <row r="142" spans="2:65" s="11" customFormat="1" ht="22.9" customHeight="1">
      <c r="B142" s="122"/>
      <c r="D142" s="123" t="s">
        <v>76</v>
      </c>
      <c r="E142" s="132" t="s">
        <v>190</v>
      </c>
      <c r="F142" s="132" t="s">
        <v>191</v>
      </c>
      <c r="I142" s="125"/>
      <c r="J142" s="133">
        <f>BK142</f>
        <v>0</v>
      </c>
      <c r="L142" s="122"/>
      <c r="M142" s="127"/>
      <c r="P142" s="128">
        <f>SUM(P143:P165)</f>
        <v>0</v>
      </c>
      <c r="R142" s="128">
        <f>SUM(R143:R165)</f>
        <v>1.4473799999999999</v>
      </c>
      <c r="T142" s="129">
        <f>SUM(T143:T165)</f>
        <v>1.0130000000000001</v>
      </c>
      <c r="AR142" s="123" t="s">
        <v>85</v>
      </c>
      <c r="AT142" s="130" t="s">
        <v>76</v>
      </c>
      <c r="AU142" s="130" t="s">
        <v>85</v>
      </c>
      <c r="AY142" s="123" t="s">
        <v>127</v>
      </c>
      <c r="BK142" s="131">
        <f>SUM(BK143:BK165)</f>
        <v>0</v>
      </c>
    </row>
    <row r="143" spans="2:65" s="1" customFormat="1" ht="21.75" customHeight="1">
      <c r="B143" s="134"/>
      <c r="C143" s="135" t="s">
        <v>151</v>
      </c>
      <c r="D143" s="135" t="s">
        <v>130</v>
      </c>
      <c r="E143" s="136" t="s">
        <v>192</v>
      </c>
      <c r="F143" s="137" t="s">
        <v>193</v>
      </c>
      <c r="G143" s="138" t="s">
        <v>181</v>
      </c>
      <c r="H143" s="139">
        <v>3.4</v>
      </c>
      <c r="I143" s="140"/>
      <c r="J143" s="141">
        <f>ROUND(I143*H143,2)</f>
        <v>0</v>
      </c>
      <c r="K143" s="137" t="s">
        <v>133</v>
      </c>
      <c r="L143" s="30"/>
      <c r="M143" s="142" t="s">
        <v>1</v>
      </c>
      <c r="N143" s="143" t="s">
        <v>42</v>
      </c>
      <c r="P143" s="144">
        <f>O143*H143</f>
        <v>0</v>
      </c>
      <c r="Q143" s="144">
        <v>5.6000000000000001E-2</v>
      </c>
      <c r="R143" s="144">
        <f>Q143*H143</f>
        <v>0.19039999999999999</v>
      </c>
      <c r="S143" s="144">
        <v>0</v>
      </c>
      <c r="T143" s="145">
        <f>S143*H143</f>
        <v>0</v>
      </c>
      <c r="AR143" s="146" t="s">
        <v>151</v>
      </c>
      <c r="AT143" s="146" t="s">
        <v>130</v>
      </c>
      <c r="AU143" s="146" t="s">
        <v>87</v>
      </c>
      <c r="AY143" s="15" t="s">
        <v>127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5" t="s">
        <v>85</v>
      </c>
      <c r="BK143" s="147">
        <f>ROUND(I143*H143,2)</f>
        <v>0</v>
      </c>
      <c r="BL143" s="15" t="s">
        <v>151</v>
      </c>
      <c r="BM143" s="146" t="s">
        <v>194</v>
      </c>
    </row>
    <row r="144" spans="2:65" s="12" customFormat="1" ht="11.25">
      <c r="B144" s="155"/>
      <c r="D144" s="148" t="s">
        <v>177</v>
      </c>
      <c r="E144" s="156" t="s">
        <v>1</v>
      </c>
      <c r="F144" s="157" t="s">
        <v>183</v>
      </c>
      <c r="H144" s="158">
        <v>2.6</v>
      </c>
      <c r="I144" s="159"/>
      <c r="L144" s="155"/>
      <c r="M144" s="160"/>
      <c r="T144" s="161"/>
      <c r="AT144" s="156" t="s">
        <v>177</v>
      </c>
      <c r="AU144" s="156" t="s">
        <v>87</v>
      </c>
      <c r="AV144" s="12" t="s">
        <v>87</v>
      </c>
      <c r="AW144" s="12" t="s">
        <v>32</v>
      </c>
      <c r="AX144" s="12" t="s">
        <v>77</v>
      </c>
      <c r="AY144" s="156" t="s">
        <v>127</v>
      </c>
    </row>
    <row r="145" spans="2:65" s="12" customFormat="1" ht="11.25">
      <c r="B145" s="155"/>
      <c r="D145" s="148" t="s">
        <v>177</v>
      </c>
      <c r="E145" s="156" t="s">
        <v>1</v>
      </c>
      <c r="F145" s="157" t="s">
        <v>184</v>
      </c>
      <c r="H145" s="158">
        <v>0.8</v>
      </c>
      <c r="I145" s="159"/>
      <c r="L145" s="155"/>
      <c r="M145" s="160"/>
      <c r="T145" s="161"/>
      <c r="AT145" s="156" t="s">
        <v>177</v>
      </c>
      <c r="AU145" s="156" t="s">
        <v>87</v>
      </c>
      <c r="AV145" s="12" t="s">
        <v>87</v>
      </c>
      <c r="AW145" s="12" t="s">
        <v>32</v>
      </c>
      <c r="AX145" s="12" t="s">
        <v>77</v>
      </c>
      <c r="AY145" s="156" t="s">
        <v>127</v>
      </c>
    </row>
    <row r="146" spans="2:65" s="13" customFormat="1" ht="11.25">
      <c r="B146" s="162"/>
      <c r="D146" s="148" t="s">
        <v>177</v>
      </c>
      <c r="E146" s="163" t="s">
        <v>1</v>
      </c>
      <c r="F146" s="164" t="s">
        <v>185</v>
      </c>
      <c r="H146" s="165">
        <v>3.4000000000000004</v>
      </c>
      <c r="I146" s="166"/>
      <c r="L146" s="162"/>
      <c r="M146" s="167"/>
      <c r="T146" s="168"/>
      <c r="AT146" s="163" t="s">
        <v>177</v>
      </c>
      <c r="AU146" s="163" t="s">
        <v>87</v>
      </c>
      <c r="AV146" s="13" t="s">
        <v>151</v>
      </c>
      <c r="AW146" s="13" t="s">
        <v>32</v>
      </c>
      <c r="AX146" s="13" t="s">
        <v>85</v>
      </c>
      <c r="AY146" s="163" t="s">
        <v>127</v>
      </c>
    </row>
    <row r="147" spans="2:65" s="1" customFormat="1" ht="24.2" customHeight="1">
      <c r="B147" s="134"/>
      <c r="C147" s="135" t="s">
        <v>126</v>
      </c>
      <c r="D147" s="135" t="s">
        <v>130</v>
      </c>
      <c r="E147" s="136" t="s">
        <v>195</v>
      </c>
      <c r="F147" s="137" t="s">
        <v>196</v>
      </c>
      <c r="G147" s="138" t="s">
        <v>174</v>
      </c>
      <c r="H147" s="139">
        <v>1</v>
      </c>
      <c r="I147" s="140"/>
      <c r="J147" s="141">
        <f>ROUND(I147*H147,2)</f>
        <v>0</v>
      </c>
      <c r="K147" s="137" t="s">
        <v>133</v>
      </c>
      <c r="L147" s="30"/>
      <c r="M147" s="142" t="s">
        <v>1</v>
      </c>
      <c r="N147" s="143" t="s">
        <v>42</v>
      </c>
      <c r="P147" s="144">
        <f>O147*H147</f>
        <v>0</v>
      </c>
      <c r="Q147" s="144">
        <v>4.0599999999999997E-2</v>
      </c>
      <c r="R147" s="144">
        <f>Q147*H147</f>
        <v>4.0599999999999997E-2</v>
      </c>
      <c r="S147" s="144">
        <v>0</v>
      </c>
      <c r="T147" s="145">
        <f>S147*H147</f>
        <v>0</v>
      </c>
      <c r="AR147" s="146" t="s">
        <v>151</v>
      </c>
      <c r="AT147" s="146" t="s">
        <v>130</v>
      </c>
      <c r="AU147" s="146" t="s">
        <v>87</v>
      </c>
      <c r="AY147" s="15" t="s">
        <v>127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5" t="s">
        <v>85</v>
      </c>
      <c r="BK147" s="147">
        <f>ROUND(I147*H147,2)</f>
        <v>0</v>
      </c>
      <c r="BL147" s="15" t="s">
        <v>151</v>
      </c>
      <c r="BM147" s="146" t="s">
        <v>197</v>
      </c>
    </row>
    <row r="148" spans="2:65" s="1" customFormat="1" ht="39">
      <c r="B148" s="30"/>
      <c r="D148" s="148" t="s">
        <v>136</v>
      </c>
      <c r="F148" s="149" t="s">
        <v>198</v>
      </c>
      <c r="I148" s="150"/>
      <c r="L148" s="30"/>
      <c r="M148" s="151"/>
      <c r="T148" s="54"/>
      <c r="AT148" s="15" t="s">
        <v>136</v>
      </c>
      <c r="AU148" s="15" t="s">
        <v>87</v>
      </c>
    </row>
    <row r="149" spans="2:65" s="12" customFormat="1" ht="11.25">
      <c r="B149" s="155"/>
      <c r="D149" s="148" t="s">
        <v>177</v>
      </c>
      <c r="E149" s="156" t="s">
        <v>1</v>
      </c>
      <c r="F149" s="157" t="s">
        <v>199</v>
      </c>
      <c r="H149" s="158">
        <v>1</v>
      </c>
      <c r="I149" s="159"/>
      <c r="L149" s="155"/>
      <c r="M149" s="160"/>
      <c r="T149" s="161"/>
      <c r="AT149" s="156" t="s">
        <v>177</v>
      </c>
      <c r="AU149" s="156" t="s">
        <v>87</v>
      </c>
      <c r="AV149" s="12" t="s">
        <v>87</v>
      </c>
      <c r="AW149" s="12" t="s">
        <v>32</v>
      </c>
      <c r="AX149" s="12" t="s">
        <v>85</v>
      </c>
      <c r="AY149" s="156" t="s">
        <v>127</v>
      </c>
    </row>
    <row r="150" spans="2:65" s="1" customFormat="1" ht="24.2" customHeight="1">
      <c r="B150" s="134"/>
      <c r="C150" s="135" t="s">
        <v>190</v>
      </c>
      <c r="D150" s="135" t="s">
        <v>130</v>
      </c>
      <c r="E150" s="136" t="s">
        <v>200</v>
      </c>
      <c r="F150" s="137" t="s">
        <v>201</v>
      </c>
      <c r="G150" s="138" t="s">
        <v>174</v>
      </c>
      <c r="H150" s="139">
        <v>1</v>
      </c>
      <c r="I150" s="140"/>
      <c r="J150" s="141">
        <f>ROUND(I150*H150,2)</f>
        <v>0</v>
      </c>
      <c r="K150" s="137" t="s">
        <v>1</v>
      </c>
      <c r="L150" s="30"/>
      <c r="M150" s="142" t="s">
        <v>1</v>
      </c>
      <c r="N150" s="143" t="s">
        <v>42</v>
      </c>
      <c r="P150" s="144">
        <f>O150*H150</f>
        <v>0</v>
      </c>
      <c r="Q150" s="144">
        <v>0.15409999999999999</v>
      </c>
      <c r="R150" s="144">
        <f>Q150*H150</f>
        <v>0.15409999999999999</v>
      </c>
      <c r="S150" s="144">
        <v>0</v>
      </c>
      <c r="T150" s="145">
        <f>S150*H150</f>
        <v>0</v>
      </c>
      <c r="AR150" s="146" t="s">
        <v>151</v>
      </c>
      <c r="AT150" s="146" t="s">
        <v>130</v>
      </c>
      <c r="AU150" s="146" t="s">
        <v>87</v>
      </c>
      <c r="AY150" s="15" t="s">
        <v>127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5" t="s">
        <v>85</v>
      </c>
      <c r="BK150" s="147">
        <f>ROUND(I150*H150,2)</f>
        <v>0</v>
      </c>
      <c r="BL150" s="15" t="s">
        <v>151</v>
      </c>
      <c r="BM150" s="146" t="s">
        <v>202</v>
      </c>
    </row>
    <row r="151" spans="2:65" s="1" customFormat="1" ht="29.25">
      <c r="B151" s="30"/>
      <c r="D151" s="148" t="s">
        <v>136</v>
      </c>
      <c r="F151" s="149" t="s">
        <v>203</v>
      </c>
      <c r="I151" s="150"/>
      <c r="L151" s="30"/>
      <c r="M151" s="151"/>
      <c r="T151" s="54"/>
      <c r="AT151" s="15" t="s">
        <v>136</v>
      </c>
      <c r="AU151" s="15" t="s">
        <v>87</v>
      </c>
    </row>
    <row r="152" spans="2:65" s="12" customFormat="1" ht="11.25">
      <c r="B152" s="155"/>
      <c r="D152" s="148" t="s">
        <v>177</v>
      </c>
      <c r="E152" s="156" t="s">
        <v>1</v>
      </c>
      <c r="F152" s="157" t="s">
        <v>204</v>
      </c>
      <c r="H152" s="158">
        <v>1</v>
      </c>
      <c r="I152" s="159"/>
      <c r="L152" s="155"/>
      <c r="M152" s="160"/>
      <c r="T152" s="161"/>
      <c r="AT152" s="156" t="s">
        <v>177</v>
      </c>
      <c r="AU152" s="156" t="s">
        <v>87</v>
      </c>
      <c r="AV152" s="12" t="s">
        <v>87</v>
      </c>
      <c r="AW152" s="12" t="s">
        <v>32</v>
      </c>
      <c r="AX152" s="12" t="s">
        <v>85</v>
      </c>
      <c r="AY152" s="156" t="s">
        <v>127</v>
      </c>
    </row>
    <row r="153" spans="2:65" s="1" customFormat="1" ht="24.2" customHeight="1">
      <c r="B153" s="134"/>
      <c r="C153" s="135" t="s">
        <v>205</v>
      </c>
      <c r="D153" s="135" t="s">
        <v>130</v>
      </c>
      <c r="E153" s="136" t="s">
        <v>206</v>
      </c>
      <c r="F153" s="137" t="s">
        <v>207</v>
      </c>
      <c r="G153" s="138" t="s">
        <v>181</v>
      </c>
      <c r="H153" s="139">
        <v>46</v>
      </c>
      <c r="I153" s="140"/>
      <c r="J153" s="141">
        <f>ROUND(I153*H153,2)</f>
        <v>0</v>
      </c>
      <c r="K153" s="137" t="s">
        <v>133</v>
      </c>
      <c r="L153" s="30"/>
      <c r="M153" s="142" t="s">
        <v>1</v>
      </c>
      <c r="N153" s="143" t="s">
        <v>42</v>
      </c>
      <c r="P153" s="144">
        <f>O153*H153</f>
        <v>0</v>
      </c>
      <c r="Q153" s="144">
        <v>2.0930000000000001E-2</v>
      </c>
      <c r="R153" s="144">
        <f>Q153*H153</f>
        <v>0.96278000000000008</v>
      </c>
      <c r="S153" s="144">
        <v>0.02</v>
      </c>
      <c r="T153" s="145">
        <f>S153*H153</f>
        <v>0.92</v>
      </c>
      <c r="AR153" s="146" t="s">
        <v>151</v>
      </c>
      <c r="AT153" s="146" t="s">
        <v>130</v>
      </c>
      <c r="AU153" s="146" t="s">
        <v>87</v>
      </c>
      <c r="AY153" s="15" t="s">
        <v>127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5" t="s">
        <v>85</v>
      </c>
      <c r="BK153" s="147">
        <f>ROUND(I153*H153,2)</f>
        <v>0</v>
      </c>
      <c r="BL153" s="15" t="s">
        <v>151</v>
      </c>
      <c r="BM153" s="146" t="s">
        <v>208</v>
      </c>
    </row>
    <row r="154" spans="2:65" s="12" customFormat="1" ht="11.25">
      <c r="B154" s="155"/>
      <c r="D154" s="148" t="s">
        <v>177</v>
      </c>
      <c r="E154" s="156" t="s">
        <v>1</v>
      </c>
      <c r="F154" s="157" t="s">
        <v>209</v>
      </c>
      <c r="H154" s="158">
        <v>6</v>
      </c>
      <c r="I154" s="159"/>
      <c r="L154" s="155"/>
      <c r="M154" s="160"/>
      <c r="T154" s="161"/>
      <c r="AT154" s="156" t="s">
        <v>177</v>
      </c>
      <c r="AU154" s="156" t="s">
        <v>87</v>
      </c>
      <c r="AV154" s="12" t="s">
        <v>87</v>
      </c>
      <c r="AW154" s="12" t="s">
        <v>32</v>
      </c>
      <c r="AX154" s="12" t="s">
        <v>77</v>
      </c>
      <c r="AY154" s="156" t="s">
        <v>127</v>
      </c>
    </row>
    <row r="155" spans="2:65" s="12" customFormat="1" ht="11.25">
      <c r="B155" s="155"/>
      <c r="D155" s="148" t="s">
        <v>177</v>
      </c>
      <c r="E155" s="156" t="s">
        <v>1</v>
      </c>
      <c r="F155" s="157" t="s">
        <v>210</v>
      </c>
      <c r="H155" s="158">
        <v>40</v>
      </c>
      <c r="I155" s="159"/>
      <c r="L155" s="155"/>
      <c r="M155" s="160"/>
      <c r="T155" s="161"/>
      <c r="AT155" s="156" t="s">
        <v>177</v>
      </c>
      <c r="AU155" s="156" t="s">
        <v>87</v>
      </c>
      <c r="AV155" s="12" t="s">
        <v>87</v>
      </c>
      <c r="AW155" s="12" t="s">
        <v>32</v>
      </c>
      <c r="AX155" s="12" t="s">
        <v>77</v>
      </c>
      <c r="AY155" s="156" t="s">
        <v>127</v>
      </c>
    </row>
    <row r="156" spans="2:65" s="13" customFormat="1" ht="11.25">
      <c r="B156" s="162"/>
      <c r="D156" s="148" t="s">
        <v>177</v>
      </c>
      <c r="E156" s="163" t="s">
        <v>1</v>
      </c>
      <c r="F156" s="164" t="s">
        <v>185</v>
      </c>
      <c r="H156" s="165">
        <v>46</v>
      </c>
      <c r="I156" s="166"/>
      <c r="L156" s="162"/>
      <c r="M156" s="167"/>
      <c r="T156" s="168"/>
      <c r="AT156" s="163" t="s">
        <v>177</v>
      </c>
      <c r="AU156" s="163" t="s">
        <v>87</v>
      </c>
      <c r="AV156" s="13" t="s">
        <v>151</v>
      </c>
      <c r="AW156" s="13" t="s">
        <v>32</v>
      </c>
      <c r="AX156" s="13" t="s">
        <v>85</v>
      </c>
      <c r="AY156" s="163" t="s">
        <v>127</v>
      </c>
    </row>
    <row r="157" spans="2:65" s="1" customFormat="1" ht="24.2" customHeight="1">
      <c r="B157" s="134"/>
      <c r="C157" s="135" t="s">
        <v>211</v>
      </c>
      <c r="D157" s="135" t="s">
        <v>130</v>
      </c>
      <c r="E157" s="136" t="s">
        <v>212</v>
      </c>
      <c r="F157" s="137" t="s">
        <v>213</v>
      </c>
      <c r="G157" s="138" t="s">
        <v>181</v>
      </c>
      <c r="H157" s="139">
        <v>105</v>
      </c>
      <c r="I157" s="140"/>
      <c r="J157" s="141">
        <f>ROUND(I157*H157,2)</f>
        <v>0</v>
      </c>
      <c r="K157" s="137" t="s">
        <v>133</v>
      </c>
      <c r="L157" s="30"/>
      <c r="M157" s="142" t="s">
        <v>1</v>
      </c>
      <c r="N157" s="143" t="s">
        <v>42</v>
      </c>
      <c r="P157" s="144">
        <f>O157*H157</f>
        <v>0</v>
      </c>
      <c r="Q157" s="144">
        <v>2.2000000000000001E-4</v>
      </c>
      <c r="R157" s="144">
        <f>Q157*H157</f>
        <v>2.3100000000000002E-2</v>
      </c>
      <c r="S157" s="144">
        <v>2.0000000000000001E-4</v>
      </c>
      <c r="T157" s="145">
        <f>S157*H157</f>
        <v>2.1000000000000001E-2</v>
      </c>
      <c r="AR157" s="146" t="s">
        <v>151</v>
      </c>
      <c r="AT157" s="146" t="s">
        <v>130</v>
      </c>
      <c r="AU157" s="146" t="s">
        <v>87</v>
      </c>
      <c r="AY157" s="15" t="s">
        <v>127</v>
      </c>
      <c r="BE157" s="147">
        <f>IF(N157="základní",J157,0)</f>
        <v>0</v>
      </c>
      <c r="BF157" s="147">
        <f>IF(N157="snížená",J157,0)</f>
        <v>0</v>
      </c>
      <c r="BG157" s="147">
        <f>IF(N157="zákl. přenesená",J157,0)</f>
        <v>0</v>
      </c>
      <c r="BH157" s="147">
        <f>IF(N157="sníž. přenesená",J157,0)</f>
        <v>0</v>
      </c>
      <c r="BI157" s="147">
        <f>IF(N157="nulová",J157,0)</f>
        <v>0</v>
      </c>
      <c r="BJ157" s="15" t="s">
        <v>85</v>
      </c>
      <c r="BK157" s="147">
        <f>ROUND(I157*H157,2)</f>
        <v>0</v>
      </c>
      <c r="BL157" s="15" t="s">
        <v>151</v>
      </c>
      <c r="BM157" s="146" t="s">
        <v>214</v>
      </c>
    </row>
    <row r="158" spans="2:65" s="12" customFormat="1" ht="11.25">
      <c r="B158" s="155"/>
      <c r="D158" s="148" t="s">
        <v>177</v>
      </c>
      <c r="E158" s="156" t="s">
        <v>1</v>
      </c>
      <c r="F158" s="157" t="s">
        <v>215</v>
      </c>
      <c r="H158" s="158">
        <v>25</v>
      </c>
      <c r="I158" s="159"/>
      <c r="L158" s="155"/>
      <c r="M158" s="160"/>
      <c r="T158" s="161"/>
      <c r="AT158" s="156" t="s">
        <v>177</v>
      </c>
      <c r="AU158" s="156" t="s">
        <v>87</v>
      </c>
      <c r="AV158" s="12" t="s">
        <v>87</v>
      </c>
      <c r="AW158" s="12" t="s">
        <v>32</v>
      </c>
      <c r="AX158" s="12" t="s">
        <v>77</v>
      </c>
      <c r="AY158" s="156" t="s">
        <v>127</v>
      </c>
    </row>
    <row r="159" spans="2:65" s="12" customFormat="1" ht="11.25">
      <c r="B159" s="155"/>
      <c r="D159" s="148" t="s">
        <v>177</v>
      </c>
      <c r="E159" s="156" t="s">
        <v>1</v>
      </c>
      <c r="F159" s="157" t="s">
        <v>216</v>
      </c>
      <c r="H159" s="158">
        <v>80</v>
      </c>
      <c r="I159" s="159"/>
      <c r="L159" s="155"/>
      <c r="M159" s="160"/>
      <c r="T159" s="161"/>
      <c r="AT159" s="156" t="s">
        <v>177</v>
      </c>
      <c r="AU159" s="156" t="s">
        <v>87</v>
      </c>
      <c r="AV159" s="12" t="s">
        <v>87</v>
      </c>
      <c r="AW159" s="12" t="s">
        <v>32</v>
      </c>
      <c r="AX159" s="12" t="s">
        <v>77</v>
      </c>
      <c r="AY159" s="156" t="s">
        <v>127</v>
      </c>
    </row>
    <row r="160" spans="2:65" s="13" customFormat="1" ht="11.25">
      <c r="B160" s="162"/>
      <c r="D160" s="148" t="s">
        <v>177</v>
      </c>
      <c r="E160" s="163" t="s">
        <v>1</v>
      </c>
      <c r="F160" s="164" t="s">
        <v>185</v>
      </c>
      <c r="H160" s="165">
        <v>105</v>
      </c>
      <c r="I160" s="166"/>
      <c r="L160" s="162"/>
      <c r="M160" s="167"/>
      <c r="T160" s="168"/>
      <c r="AT160" s="163" t="s">
        <v>177</v>
      </c>
      <c r="AU160" s="163" t="s">
        <v>87</v>
      </c>
      <c r="AV160" s="13" t="s">
        <v>151</v>
      </c>
      <c r="AW160" s="13" t="s">
        <v>32</v>
      </c>
      <c r="AX160" s="13" t="s">
        <v>85</v>
      </c>
      <c r="AY160" s="163" t="s">
        <v>127</v>
      </c>
    </row>
    <row r="161" spans="2:65" s="1" customFormat="1" ht="16.5" customHeight="1">
      <c r="B161" s="134"/>
      <c r="C161" s="135" t="s">
        <v>217</v>
      </c>
      <c r="D161" s="135" t="s">
        <v>130</v>
      </c>
      <c r="E161" s="136" t="s">
        <v>218</v>
      </c>
      <c r="F161" s="137" t="s">
        <v>219</v>
      </c>
      <c r="G161" s="138" t="s">
        <v>181</v>
      </c>
      <c r="H161" s="139">
        <v>40</v>
      </c>
      <c r="I161" s="140"/>
      <c r="J161" s="141">
        <f>ROUND(I161*H161,2)</f>
        <v>0</v>
      </c>
      <c r="K161" s="137" t="s">
        <v>133</v>
      </c>
      <c r="L161" s="30"/>
      <c r="M161" s="142" t="s">
        <v>1</v>
      </c>
      <c r="N161" s="143" t="s">
        <v>42</v>
      </c>
      <c r="P161" s="144">
        <f>O161*H161</f>
        <v>0</v>
      </c>
      <c r="Q161" s="144">
        <v>5.5000000000000003E-4</v>
      </c>
      <c r="R161" s="144">
        <f>Q161*H161</f>
        <v>2.2000000000000002E-2</v>
      </c>
      <c r="S161" s="144">
        <v>5.9999999999999995E-4</v>
      </c>
      <c r="T161" s="145">
        <f>S161*H161</f>
        <v>2.3999999999999997E-2</v>
      </c>
      <c r="AR161" s="146" t="s">
        <v>151</v>
      </c>
      <c r="AT161" s="146" t="s">
        <v>130</v>
      </c>
      <c r="AU161" s="146" t="s">
        <v>87</v>
      </c>
      <c r="AY161" s="15" t="s">
        <v>127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5" t="s">
        <v>85</v>
      </c>
      <c r="BK161" s="147">
        <f>ROUND(I161*H161,2)</f>
        <v>0</v>
      </c>
      <c r="BL161" s="15" t="s">
        <v>151</v>
      </c>
      <c r="BM161" s="146" t="s">
        <v>220</v>
      </c>
    </row>
    <row r="162" spans="2:65" s="12" customFormat="1" ht="11.25">
      <c r="B162" s="155"/>
      <c r="D162" s="148" t="s">
        <v>177</v>
      </c>
      <c r="E162" s="156" t="s">
        <v>1</v>
      </c>
      <c r="F162" s="157" t="s">
        <v>210</v>
      </c>
      <c r="H162" s="158">
        <v>40</v>
      </c>
      <c r="I162" s="159"/>
      <c r="L162" s="155"/>
      <c r="M162" s="160"/>
      <c r="T162" s="161"/>
      <c r="AT162" s="156" t="s">
        <v>177</v>
      </c>
      <c r="AU162" s="156" t="s">
        <v>87</v>
      </c>
      <c r="AV162" s="12" t="s">
        <v>87</v>
      </c>
      <c r="AW162" s="12" t="s">
        <v>32</v>
      </c>
      <c r="AX162" s="12" t="s">
        <v>85</v>
      </c>
      <c r="AY162" s="156" t="s">
        <v>127</v>
      </c>
    </row>
    <row r="163" spans="2:65" s="1" customFormat="1" ht="24.2" customHeight="1">
      <c r="B163" s="134"/>
      <c r="C163" s="135" t="s">
        <v>221</v>
      </c>
      <c r="D163" s="135" t="s">
        <v>130</v>
      </c>
      <c r="E163" s="136" t="s">
        <v>222</v>
      </c>
      <c r="F163" s="137" t="s">
        <v>223</v>
      </c>
      <c r="G163" s="138" t="s">
        <v>181</v>
      </c>
      <c r="H163" s="139">
        <v>80</v>
      </c>
      <c r="I163" s="140"/>
      <c r="J163" s="141">
        <f>ROUND(I163*H163,2)</f>
        <v>0</v>
      </c>
      <c r="K163" s="137" t="s">
        <v>1</v>
      </c>
      <c r="L163" s="30"/>
      <c r="M163" s="142" t="s">
        <v>1</v>
      </c>
      <c r="N163" s="143" t="s">
        <v>42</v>
      </c>
      <c r="P163" s="144">
        <f>O163*H163</f>
        <v>0</v>
      </c>
      <c r="Q163" s="144">
        <v>5.5000000000000003E-4</v>
      </c>
      <c r="R163" s="144">
        <f>Q163*H163</f>
        <v>4.4000000000000004E-2</v>
      </c>
      <c r="S163" s="144">
        <v>5.9999999999999995E-4</v>
      </c>
      <c r="T163" s="145">
        <f>S163*H163</f>
        <v>4.7999999999999994E-2</v>
      </c>
      <c r="AR163" s="146" t="s">
        <v>151</v>
      </c>
      <c r="AT163" s="146" t="s">
        <v>130</v>
      </c>
      <c r="AU163" s="146" t="s">
        <v>87</v>
      </c>
      <c r="AY163" s="15" t="s">
        <v>127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5" t="s">
        <v>85</v>
      </c>
      <c r="BK163" s="147">
        <f>ROUND(I163*H163,2)</f>
        <v>0</v>
      </c>
      <c r="BL163" s="15" t="s">
        <v>151</v>
      </c>
      <c r="BM163" s="146" t="s">
        <v>224</v>
      </c>
    </row>
    <row r="164" spans="2:65" s="12" customFormat="1" ht="11.25">
      <c r="B164" s="155"/>
      <c r="D164" s="148" t="s">
        <v>177</v>
      </c>
      <c r="E164" s="156" t="s">
        <v>1</v>
      </c>
      <c r="F164" s="157" t="s">
        <v>225</v>
      </c>
      <c r="H164" s="158">
        <v>80</v>
      </c>
      <c r="I164" s="159"/>
      <c r="L164" s="155"/>
      <c r="M164" s="160"/>
      <c r="T164" s="161"/>
      <c r="AT164" s="156" t="s">
        <v>177</v>
      </c>
      <c r="AU164" s="156" t="s">
        <v>87</v>
      </c>
      <c r="AV164" s="12" t="s">
        <v>87</v>
      </c>
      <c r="AW164" s="12" t="s">
        <v>32</v>
      </c>
      <c r="AX164" s="12" t="s">
        <v>85</v>
      </c>
      <c r="AY164" s="156" t="s">
        <v>127</v>
      </c>
    </row>
    <row r="165" spans="2:65" s="1" customFormat="1" ht="16.5" customHeight="1">
      <c r="B165" s="134"/>
      <c r="C165" s="135" t="s">
        <v>226</v>
      </c>
      <c r="D165" s="135" t="s">
        <v>130</v>
      </c>
      <c r="E165" s="136" t="s">
        <v>227</v>
      </c>
      <c r="F165" s="137" t="s">
        <v>228</v>
      </c>
      <c r="G165" s="138" t="s">
        <v>181</v>
      </c>
      <c r="H165" s="139">
        <v>80</v>
      </c>
      <c r="I165" s="140"/>
      <c r="J165" s="141">
        <f>ROUND(I165*H165,2)</f>
        <v>0</v>
      </c>
      <c r="K165" s="137" t="s">
        <v>133</v>
      </c>
      <c r="L165" s="30"/>
      <c r="M165" s="142" t="s">
        <v>1</v>
      </c>
      <c r="N165" s="143" t="s">
        <v>42</v>
      </c>
      <c r="P165" s="144">
        <f>O165*H165</f>
        <v>0</v>
      </c>
      <c r="Q165" s="144">
        <v>1.2999999999999999E-4</v>
      </c>
      <c r="R165" s="144">
        <f>Q165*H165</f>
        <v>1.04E-2</v>
      </c>
      <c r="S165" s="144">
        <v>0</v>
      </c>
      <c r="T165" s="145">
        <f>S165*H165</f>
        <v>0</v>
      </c>
      <c r="AR165" s="146" t="s">
        <v>151</v>
      </c>
      <c r="AT165" s="146" t="s">
        <v>130</v>
      </c>
      <c r="AU165" s="146" t="s">
        <v>87</v>
      </c>
      <c r="AY165" s="15" t="s">
        <v>127</v>
      </c>
      <c r="BE165" s="147">
        <f>IF(N165="základní",J165,0)</f>
        <v>0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5" t="s">
        <v>85</v>
      </c>
      <c r="BK165" s="147">
        <f>ROUND(I165*H165,2)</f>
        <v>0</v>
      </c>
      <c r="BL165" s="15" t="s">
        <v>151</v>
      </c>
      <c r="BM165" s="146" t="s">
        <v>229</v>
      </c>
    </row>
    <row r="166" spans="2:65" s="11" customFormat="1" ht="22.9" customHeight="1">
      <c r="B166" s="122"/>
      <c r="D166" s="123" t="s">
        <v>76</v>
      </c>
      <c r="E166" s="132" t="s">
        <v>217</v>
      </c>
      <c r="F166" s="132" t="s">
        <v>230</v>
      </c>
      <c r="I166" s="125"/>
      <c r="J166" s="133">
        <f>BK166</f>
        <v>0</v>
      </c>
      <c r="L166" s="122"/>
      <c r="M166" s="127"/>
      <c r="P166" s="128">
        <f>SUM(P167:P175)</f>
        <v>0</v>
      </c>
      <c r="R166" s="128">
        <f>SUM(R167:R175)</f>
        <v>3.362E-3</v>
      </c>
      <c r="T166" s="129">
        <f>SUM(T167:T175)</f>
        <v>0.41445000000000004</v>
      </c>
      <c r="AR166" s="123" t="s">
        <v>85</v>
      </c>
      <c r="AT166" s="130" t="s">
        <v>76</v>
      </c>
      <c r="AU166" s="130" t="s">
        <v>85</v>
      </c>
      <c r="AY166" s="123" t="s">
        <v>127</v>
      </c>
      <c r="BK166" s="131">
        <f>SUM(BK167:BK175)</f>
        <v>0</v>
      </c>
    </row>
    <row r="167" spans="2:65" s="1" customFormat="1" ht="24.2" customHeight="1">
      <c r="B167" s="134"/>
      <c r="C167" s="135" t="s">
        <v>8</v>
      </c>
      <c r="D167" s="135" t="s">
        <v>130</v>
      </c>
      <c r="E167" s="136" t="s">
        <v>231</v>
      </c>
      <c r="F167" s="137" t="s">
        <v>232</v>
      </c>
      <c r="G167" s="138" t="s">
        <v>181</v>
      </c>
      <c r="H167" s="139">
        <v>79.099999999999994</v>
      </c>
      <c r="I167" s="140"/>
      <c r="J167" s="141">
        <f>ROUND(I167*H167,2)</f>
        <v>0</v>
      </c>
      <c r="K167" s="137" t="s">
        <v>133</v>
      </c>
      <c r="L167" s="30"/>
      <c r="M167" s="142" t="s">
        <v>1</v>
      </c>
      <c r="N167" s="143" t="s">
        <v>42</v>
      </c>
      <c r="P167" s="144">
        <f>O167*H167</f>
        <v>0</v>
      </c>
      <c r="Q167" s="144">
        <v>4.0000000000000003E-5</v>
      </c>
      <c r="R167" s="144">
        <f>Q167*H167</f>
        <v>3.1640000000000001E-3</v>
      </c>
      <c r="S167" s="144">
        <v>0</v>
      </c>
      <c r="T167" s="145">
        <f>S167*H167</f>
        <v>0</v>
      </c>
      <c r="AR167" s="146" t="s">
        <v>151</v>
      </c>
      <c r="AT167" s="146" t="s">
        <v>130</v>
      </c>
      <c r="AU167" s="146" t="s">
        <v>87</v>
      </c>
      <c r="AY167" s="15" t="s">
        <v>127</v>
      </c>
      <c r="BE167" s="147">
        <f>IF(N167="základní",J167,0)</f>
        <v>0</v>
      </c>
      <c r="BF167" s="147">
        <f>IF(N167="snížená",J167,0)</f>
        <v>0</v>
      </c>
      <c r="BG167" s="147">
        <f>IF(N167="zákl. přenesená",J167,0)</f>
        <v>0</v>
      </c>
      <c r="BH167" s="147">
        <f>IF(N167="sníž. přenesená",J167,0)</f>
        <v>0</v>
      </c>
      <c r="BI167" s="147">
        <f>IF(N167="nulová",J167,0)</f>
        <v>0</v>
      </c>
      <c r="BJ167" s="15" t="s">
        <v>85</v>
      </c>
      <c r="BK167" s="147">
        <f>ROUND(I167*H167,2)</f>
        <v>0</v>
      </c>
      <c r="BL167" s="15" t="s">
        <v>151</v>
      </c>
      <c r="BM167" s="146" t="s">
        <v>233</v>
      </c>
    </row>
    <row r="168" spans="2:65" s="1" customFormat="1" ht="24.2" customHeight="1">
      <c r="B168" s="134"/>
      <c r="C168" s="135" t="s">
        <v>234</v>
      </c>
      <c r="D168" s="135" t="s">
        <v>130</v>
      </c>
      <c r="E168" s="136" t="s">
        <v>235</v>
      </c>
      <c r="F168" s="137" t="s">
        <v>236</v>
      </c>
      <c r="G168" s="138" t="s">
        <v>237</v>
      </c>
      <c r="H168" s="139">
        <v>34</v>
      </c>
      <c r="I168" s="140"/>
      <c r="J168" s="141">
        <f>ROUND(I168*H168,2)</f>
        <v>0</v>
      </c>
      <c r="K168" s="137" t="s">
        <v>133</v>
      </c>
      <c r="L168" s="30"/>
      <c r="M168" s="142" t="s">
        <v>1</v>
      </c>
      <c r="N168" s="143" t="s">
        <v>42</v>
      </c>
      <c r="P168" s="144">
        <f>O168*H168</f>
        <v>0</v>
      </c>
      <c r="Q168" s="144">
        <v>0</v>
      </c>
      <c r="R168" s="144">
        <f>Q168*H168</f>
        <v>0</v>
      </c>
      <c r="S168" s="144">
        <v>1.2E-2</v>
      </c>
      <c r="T168" s="145">
        <f>S168*H168</f>
        <v>0.40800000000000003</v>
      </c>
      <c r="AR168" s="146" t="s">
        <v>151</v>
      </c>
      <c r="AT168" s="146" t="s">
        <v>130</v>
      </c>
      <c r="AU168" s="146" t="s">
        <v>87</v>
      </c>
      <c r="AY168" s="15" t="s">
        <v>127</v>
      </c>
      <c r="BE168" s="147">
        <f>IF(N168="základní",J168,0)</f>
        <v>0</v>
      </c>
      <c r="BF168" s="147">
        <f>IF(N168="snížená",J168,0)</f>
        <v>0</v>
      </c>
      <c r="BG168" s="147">
        <f>IF(N168="zákl. přenesená",J168,0)</f>
        <v>0</v>
      </c>
      <c r="BH168" s="147">
        <f>IF(N168="sníž. přenesená",J168,0)</f>
        <v>0</v>
      </c>
      <c r="BI168" s="147">
        <f>IF(N168="nulová",J168,0)</f>
        <v>0</v>
      </c>
      <c r="BJ168" s="15" t="s">
        <v>85</v>
      </c>
      <c r="BK168" s="147">
        <f>ROUND(I168*H168,2)</f>
        <v>0</v>
      </c>
      <c r="BL168" s="15" t="s">
        <v>151</v>
      </c>
      <c r="BM168" s="146" t="s">
        <v>238</v>
      </c>
    </row>
    <row r="169" spans="2:65" s="12" customFormat="1" ht="11.25">
      <c r="B169" s="155"/>
      <c r="D169" s="148" t="s">
        <v>177</v>
      </c>
      <c r="E169" s="156" t="s">
        <v>1</v>
      </c>
      <c r="F169" s="157" t="s">
        <v>239</v>
      </c>
      <c r="H169" s="158">
        <v>34</v>
      </c>
      <c r="I169" s="159"/>
      <c r="L169" s="155"/>
      <c r="M169" s="160"/>
      <c r="T169" s="161"/>
      <c r="AT169" s="156" t="s">
        <v>177</v>
      </c>
      <c r="AU169" s="156" t="s">
        <v>87</v>
      </c>
      <c r="AV169" s="12" t="s">
        <v>87</v>
      </c>
      <c r="AW169" s="12" t="s">
        <v>32</v>
      </c>
      <c r="AX169" s="12" t="s">
        <v>85</v>
      </c>
      <c r="AY169" s="156" t="s">
        <v>127</v>
      </c>
    </row>
    <row r="170" spans="2:65" s="1" customFormat="1" ht="24.2" customHeight="1">
      <c r="B170" s="134"/>
      <c r="C170" s="135" t="s">
        <v>240</v>
      </c>
      <c r="D170" s="135" t="s">
        <v>130</v>
      </c>
      <c r="E170" s="136" t="s">
        <v>241</v>
      </c>
      <c r="F170" s="137" t="s">
        <v>242</v>
      </c>
      <c r="G170" s="138" t="s">
        <v>237</v>
      </c>
      <c r="H170" s="139">
        <v>0.45</v>
      </c>
      <c r="I170" s="140"/>
      <c r="J170" s="141">
        <f>ROUND(I170*H170,2)</f>
        <v>0</v>
      </c>
      <c r="K170" s="137" t="s">
        <v>133</v>
      </c>
      <c r="L170" s="30"/>
      <c r="M170" s="142" t="s">
        <v>1</v>
      </c>
      <c r="N170" s="143" t="s">
        <v>42</v>
      </c>
      <c r="P170" s="144">
        <f>O170*H170</f>
        <v>0</v>
      </c>
      <c r="Q170" s="144">
        <v>4.0000000000000003E-5</v>
      </c>
      <c r="R170" s="144">
        <f>Q170*H170</f>
        <v>1.8E-5</v>
      </c>
      <c r="S170" s="144">
        <v>1E-3</v>
      </c>
      <c r="T170" s="145">
        <f>S170*H170</f>
        <v>4.5000000000000004E-4</v>
      </c>
      <c r="AR170" s="146" t="s">
        <v>151</v>
      </c>
      <c r="AT170" s="146" t="s">
        <v>130</v>
      </c>
      <c r="AU170" s="146" t="s">
        <v>87</v>
      </c>
      <c r="AY170" s="15" t="s">
        <v>127</v>
      </c>
      <c r="BE170" s="147">
        <f>IF(N170="základní",J170,0)</f>
        <v>0</v>
      </c>
      <c r="BF170" s="147">
        <f>IF(N170="snížená",J170,0)</f>
        <v>0</v>
      </c>
      <c r="BG170" s="147">
        <f>IF(N170="zákl. přenesená",J170,0)</f>
        <v>0</v>
      </c>
      <c r="BH170" s="147">
        <f>IF(N170="sníž. přenesená",J170,0)</f>
        <v>0</v>
      </c>
      <c r="BI170" s="147">
        <f>IF(N170="nulová",J170,0)</f>
        <v>0</v>
      </c>
      <c r="BJ170" s="15" t="s">
        <v>85</v>
      </c>
      <c r="BK170" s="147">
        <f>ROUND(I170*H170,2)</f>
        <v>0</v>
      </c>
      <c r="BL170" s="15" t="s">
        <v>151</v>
      </c>
      <c r="BM170" s="146" t="s">
        <v>243</v>
      </c>
    </row>
    <row r="171" spans="2:65" s="12" customFormat="1" ht="11.25">
      <c r="B171" s="155"/>
      <c r="D171" s="148" t="s">
        <v>177</v>
      </c>
      <c r="E171" s="156" t="s">
        <v>1</v>
      </c>
      <c r="F171" s="157" t="s">
        <v>244</v>
      </c>
      <c r="H171" s="158">
        <v>0.45</v>
      </c>
      <c r="I171" s="159"/>
      <c r="L171" s="155"/>
      <c r="M171" s="160"/>
      <c r="T171" s="161"/>
      <c r="AT171" s="156" t="s">
        <v>177</v>
      </c>
      <c r="AU171" s="156" t="s">
        <v>87</v>
      </c>
      <c r="AV171" s="12" t="s">
        <v>87</v>
      </c>
      <c r="AW171" s="12" t="s">
        <v>32</v>
      </c>
      <c r="AX171" s="12" t="s">
        <v>85</v>
      </c>
      <c r="AY171" s="156" t="s">
        <v>127</v>
      </c>
    </row>
    <row r="172" spans="2:65" s="1" customFormat="1" ht="24.2" customHeight="1">
      <c r="B172" s="134"/>
      <c r="C172" s="135" t="s">
        <v>245</v>
      </c>
      <c r="D172" s="135" t="s">
        <v>130</v>
      </c>
      <c r="E172" s="136" t="s">
        <v>246</v>
      </c>
      <c r="F172" s="137" t="s">
        <v>247</v>
      </c>
      <c r="G172" s="138" t="s">
        <v>237</v>
      </c>
      <c r="H172" s="139">
        <v>2</v>
      </c>
      <c r="I172" s="140"/>
      <c r="J172" s="141">
        <f>ROUND(I172*H172,2)</f>
        <v>0</v>
      </c>
      <c r="K172" s="137" t="s">
        <v>133</v>
      </c>
      <c r="L172" s="30"/>
      <c r="M172" s="142" t="s">
        <v>1</v>
      </c>
      <c r="N172" s="143" t="s">
        <v>42</v>
      </c>
      <c r="P172" s="144">
        <f>O172*H172</f>
        <v>0</v>
      </c>
      <c r="Q172" s="144">
        <v>9.0000000000000006E-5</v>
      </c>
      <c r="R172" s="144">
        <f>Q172*H172</f>
        <v>1.8000000000000001E-4</v>
      </c>
      <c r="S172" s="144">
        <v>3.0000000000000001E-3</v>
      </c>
      <c r="T172" s="145">
        <f>S172*H172</f>
        <v>6.0000000000000001E-3</v>
      </c>
      <c r="AR172" s="146" t="s">
        <v>151</v>
      </c>
      <c r="AT172" s="146" t="s">
        <v>130</v>
      </c>
      <c r="AU172" s="146" t="s">
        <v>87</v>
      </c>
      <c r="AY172" s="15" t="s">
        <v>127</v>
      </c>
      <c r="BE172" s="147">
        <f>IF(N172="základní",J172,0)</f>
        <v>0</v>
      </c>
      <c r="BF172" s="147">
        <f>IF(N172="snížená",J172,0)</f>
        <v>0</v>
      </c>
      <c r="BG172" s="147">
        <f>IF(N172="zákl. přenesená",J172,0)</f>
        <v>0</v>
      </c>
      <c r="BH172" s="147">
        <f>IF(N172="sníž. přenesená",J172,0)</f>
        <v>0</v>
      </c>
      <c r="BI172" s="147">
        <f>IF(N172="nulová",J172,0)</f>
        <v>0</v>
      </c>
      <c r="BJ172" s="15" t="s">
        <v>85</v>
      </c>
      <c r="BK172" s="147">
        <f>ROUND(I172*H172,2)</f>
        <v>0</v>
      </c>
      <c r="BL172" s="15" t="s">
        <v>151</v>
      </c>
      <c r="BM172" s="146" t="s">
        <v>248</v>
      </c>
    </row>
    <row r="173" spans="2:65" s="12" customFormat="1" ht="11.25">
      <c r="B173" s="155"/>
      <c r="D173" s="148" t="s">
        <v>177</v>
      </c>
      <c r="E173" s="156" t="s">
        <v>1</v>
      </c>
      <c r="F173" s="157" t="s">
        <v>249</v>
      </c>
      <c r="H173" s="158">
        <v>2</v>
      </c>
      <c r="I173" s="159"/>
      <c r="L173" s="155"/>
      <c r="M173" s="160"/>
      <c r="T173" s="161"/>
      <c r="AT173" s="156" t="s">
        <v>177</v>
      </c>
      <c r="AU173" s="156" t="s">
        <v>87</v>
      </c>
      <c r="AV173" s="12" t="s">
        <v>87</v>
      </c>
      <c r="AW173" s="12" t="s">
        <v>32</v>
      </c>
      <c r="AX173" s="12" t="s">
        <v>85</v>
      </c>
      <c r="AY173" s="156" t="s">
        <v>127</v>
      </c>
    </row>
    <row r="174" spans="2:65" s="1" customFormat="1" ht="33" customHeight="1">
      <c r="B174" s="134"/>
      <c r="C174" s="135" t="s">
        <v>250</v>
      </c>
      <c r="D174" s="135" t="s">
        <v>130</v>
      </c>
      <c r="E174" s="136" t="s">
        <v>251</v>
      </c>
      <c r="F174" s="137" t="s">
        <v>252</v>
      </c>
      <c r="G174" s="138" t="s">
        <v>132</v>
      </c>
      <c r="H174" s="139">
        <v>1</v>
      </c>
      <c r="I174" s="140"/>
      <c r="J174" s="141">
        <f>ROUND(I174*H174,2)</f>
        <v>0</v>
      </c>
      <c r="K174" s="137" t="s">
        <v>1</v>
      </c>
      <c r="L174" s="30"/>
      <c r="M174" s="142" t="s">
        <v>1</v>
      </c>
      <c r="N174" s="143" t="s">
        <v>42</v>
      </c>
      <c r="P174" s="144">
        <f>O174*H174</f>
        <v>0</v>
      </c>
      <c r="Q174" s="144">
        <v>0</v>
      </c>
      <c r="R174" s="144">
        <f>Q174*H174</f>
        <v>0</v>
      </c>
      <c r="S174" s="144">
        <v>0</v>
      </c>
      <c r="T174" s="145">
        <f>S174*H174</f>
        <v>0</v>
      </c>
      <c r="AR174" s="146" t="s">
        <v>151</v>
      </c>
      <c r="AT174" s="146" t="s">
        <v>130</v>
      </c>
      <c r="AU174" s="146" t="s">
        <v>87</v>
      </c>
      <c r="AY174" s="15" t="s">
        <v>127</v>
      </c>
      <c r="BE174" s="147">
        <f>IF(N174="základní",J174,0)</f>
        <v>0</v>
      </c>
      <c r="BF174" s="147">
        <f>IF(N174="snížená",J174,0)</f>
        <v>0</v>
      </c>
      <c r="BG174" s="147">
        <f>IF(N174="zákl. přenesená",J174,0)</f>
        <v>0</v>
      </c>
      <c r="BH174" s="147">
        <f>IF(N174="sníž. přenesená",J174,0)</f>
        <v>0</v>
      </c>
      <c r="BI174" s="147">
        <f>IF(N174="nulová",J174,0)</f>
        <v>0</v>
      </c>
      <c r="BJ174" s="15" t="s">
        <v>85</v>
      </c>
      <c r="BK174" s="147">
        <f>ROUND(I174*H174,2)</f>
        <v>0</v>
      </c>
      <c r="BL174" s="15" t="s">
        <v>151</v>
      </c>
      <c r="BM174" s="146" t="s">
        <v>253</v>
      </c>
    </row>
    <row r="175" spans="2:65" s="1" customFormat="1" ht="16.5" customHeight="1">
      <c r="B175" s="134"/>
      <c r="C175" s="135" t="s">
        <v>254</v>
      </c>
      <c r="D175" s="135" t="s">
        <v>130</v>
      </c>
      <c r="E175" s="136" t="s">
        <v>255</v>
      </c>
      <c r="F175" s="137" t="s">
        <v>256</v>
      </c>
      <c r="G175" s="138" t="s">
        <v>132</v>
      </c>
      <c r="H175" s="139">
        <v>1</v>
      </c>
      <c r="I175" s="140"/>
      <c r="J175" s="141">
        <f>ROUND(I175*H175,2)</f>
        <v>0</v>
      </c>
      <c r="K175" s="137" t="s">
        <v>1</v>
      </c>
      <c r="L175" s="30"/>
      <c r="M175" s="142" t="s">
        <v>1</v>
      </c>
      <c r="N175" s="143" t="s">
        <v>42</v>
      </c>
      <c r="P175" s="144">
        <f>O175*H175</f>
        <v>0</v>
      </c>
      <c r="Q175" s="144">
        <v>0</v>
      </c>
      <c r="R175" s="144">
        <f>Q175*H175</f>
        <v>0</v>
      </c>
      <c r="S175" s="144">
        <v>0</v>
      </c>
      <c r="T175" s="145">
        <f>S175*H175</f>
        <v>0</v>
      </c>
      <c r="AR175" s="146" t="s">
        <v>151</v>
      </c>
      <c r="AT175" s="146" t="s">
        <v>130</v>
      </c>
      <c r="AU175" s="146" t="s">
        <v>87</v>
      </c>
      <c r="AY175" s="15" t="s">
        <v>127</v>
      </c>
      <c r="BE175" s="147">
        <f>IF(N175="základní",J175,0)</f>
        <v>0</v>
      </c>
      <c r="BF175" s="147">
        <f>IF(N175="snížená",J175,0)</f>
        <v>0</v>
      </c>
      <c r="BG175" s="147">
        <f>IF(N175="zákl. přenesená",J175,0)</f>
        <v>0</v>
      </c>
      <c r="BH175" s="147">
        <f>IF(N175="sníž. přenesená",J175,0)</f>
        <v>0</v>
      </c>
      <c r="BI175" s="147">
        <f>IF(N175="nulová",J175,0)</f>
        <v>0</v>
      </c>
      <c r="BJ175" s="15" t="s">
        <v>85</v>
      </c>
      <c r="BK175" s="147">
        <f>ROUND(I175*H175,2)</f>
        <v>0</v>
      </c>
      <c r="BL175" s="15" t="s">
        <v>151</v>
      </c>
      <c r="BM175" s="146" t="s">
        <v>257</v>
      </c>
    </row>
    <row r="176" spans="2:65" s="11" customFormat="1" ht="22.9" customHeight="1">
      <c r="B176" s="122"/>
      <c r="D176" s="123" t="s">
        <v>76</v>
      </c>
      <c r="E176" s="132" t="s">
        <v>258</v>
      </c>
      <c r="F176" s="132" t="s">
        <v>259</v>
      </c>
      <c r="I176" s="125"/>
      <c r="J176" s="133">
        <f>BK176</f>
        <v>0</v>
      </c>
      <c r="L176" s="122"/>
      <c r="M176" s="127"/>
      <c r="P176" s="128">
        <f>SUM(P177:P182)</f>
        <v>0</v>
      </c>
      <c r="R176" s="128">
        <f>SUM(R177:R182)</f>
        <v>0</v>
      </c>
      <c r="T176" s="129">
        <f>SUM(T177:T182)</f>
        <v>0</v>
      </c>
      <c r="AR176" s="123" t="s">
        <v>85</v>
      </c>
      <c r="AT176" s="130" t="s">
        <v>76</v>
      </c>
      <c r="AU176" s="130" t="s">
        <v>85</v>
      </c>
      <c r="AY176" s="123" t="s">
        <v>127</v>
      </c>
      <c r="BK176" s="131">
        <f>SUM(BK177:BK182)</f>
        <v>0</v>
      </c>
    </row>
    <row r="177" spans="2:65" s="1" customFormat="1" ht="24.2" customHeight="1">
      <c r="B177" s="134"/>
      <c r="C177" s="135" t="s">
        <v>260</v>
      </c>
      <c r="D177" s="135" t="s">
        <v>130</v>
      </c>
      <c r="E177" s="136" t="s">
        <v>261</v>
      </c>
      <c r="F177" s="137" t="s">
        <v>262</v>
      </c>
      <c r="G177" s="138" t="s">
        <v>174</v>
      </c>
      <c r="H177" s="139">
        <v>1</v>
      </c>
      <c r="I177" s="140"/>
      <c r="J177" s="141">
        <f>ROUND(I177*H177,2)</f>
        <v>0</v>
      </c>
      <c r="K177" s="137" t="s">
        <v>133</v>
      </c>
      <c r="L177" s="30"/>
      <c r="M177" s="142" t="s">
        <v>1</v>
      </c>
      <c r="N177" s="143" t="s">
        <v>42</v>
      </c>
      <c r="P177" s="144">
        <f>O177*H177</f>
        <v>0</v>
      </c>
      <c r="Q177" s="144">
        <v>0</v>
      </c>
      <c r="R177" s="144">
        <f>Q177*H177</f>
        <v>0</v>
      </c>
      <c r="S177" s="144">
        <v>0</v>
      </c>
      <c r="T177" s="145">
        <f>S177*H177</f>
        <v>0</v>
      </c>
      <c r="AR177" s="146" t="s">
        <v>151</v>
      </c>
      <c r="AT177" s="146" t="s">
        <v>130</v>
      </c>
      <c r="AU177" s="146" t="s">
        <v>87</v>
      </c>
      <c r="AY177" s="15" t="s">
        <v>127</v>
      </c>
      <c r="BE177" s="147">
        <f>IF(N177="základní",J177,0)</f>
        <v>0</v>
      </c>
      <c r="BF177" s="147">
        <f>IF(N177="snížená",J177,0)</f>
        <v>0</v>
      </c>
      <c r="BG177" s="147">
        <f>IF(N177="zákl. přenesená",J177,0)</f>
        <v>0</v>
      </c>
      <c r="BH177" s="147">
        <f>IF(N177="sníž. přenesená",J177,0)</f>
        <v>0</v>
      </c>
      <c r="BI177" s="147">
        <f>IF(N177="nulová",J177,0)</f>
        <v>0</v>
      </c>
      <c r="BJ177" s="15" t="s">
        <v>85</v>
      </c>
      <c r="BK177" s="147">
        <f>ROUND(I177*H177,2)</f>
        <v>0</v>
      </c>
      <c r="BL177" s="15" t="s">
        <v>151</v>
      </c>
      <c r="BM177" s="146" t="s">
        <v>263</v>
      </c>
    </row>
    <row r="178" spans="2:65" s="1" customFormat="1" ht="24.2" customHeight="1">
      <c r="B178" s="134"/>
      <c r="C178" s="135" t="s">
        <v>264</v>
      </c>
      <c r="D178" s="135" t="s">
        <v>130</v>
      </c>
      <c r="E178" s="136" t="s">
        <v>265</v>
      </c>
      <c r="F178" s="137" t="s">
        <v>266</v>
      </c>
      <c r="G178" s="138" t="s">
        <v>174</v>
      </c>
      <c r="H178" s="139">
        <v>30</v>
      </c>
      <c r="I178" s="140"/>
      <c r="J178" s="141">
        <f>ROUND(I178*H178,2)</f>
        <v>0</v>
      </c>
      <c r="K178" s="137" t="s">
        <v>133</v>
      </c>
      <c r="L178" s="30"/>
      <c r="M178" s="142" t="s">
        <v>1</v>
      </c>
      <c r="N178" s="143" t="s">
        <v>42</v>
      </c>
      <c r="P178" s="144">
        <f>O178*H178</f>
        <v>0</v>
      </c>
      <c r="Q178" s="144">
        <v>0</v>
      </c>
      <c r="R178" s="144">
        <f>Q178*H178</f>
        <v>0</v>
      </c>
      <c r="S178" s="144">
        <v>0</v>
      </c>
      <c r="T178" s="145">
        <f>S178*H178</f>
        <v>0</v>
      </c>
      <c r="AR178" s="146" t="s">
        <v>151</v>
      </c>
      <c r="AT178" s="146" t="s">
        <v>130</v>
      </c>
      <c r="AU178" s="146" t="s">
        <v>87</v>
      </c>
      <c r="AY178" s="15" t="s">
        <v>127</v>
      </c>
      <c r="BE178" s="147">
        <f>IF(N178="základní",J178,0)</f>
        <v>0</v>
      </c>
      <c r="BF178" s="147">
        <f>IF(N178="snížená",J178,0)</f>
        <v>0</v>
      </c>
      <c r="BG178" s="147">
        <f>IF(N178="zákl. přenesená",J178,0)</f>
        <v>0</v>
      </c>
      <c r="BH178" s="147">
        <f>IF(N178="sníž. přenesená",J178,0)</f>
        <v>0</v>
      </c>
      <c r="BI178" s="147">
        <f>IF(N178="nulová",J178,0)</f>
        <v>0</v>
      </c>
      <c r="BJ178" s="15" t="s">
        <v>85</v>
      </c>
      <c r="BK178" s="147">
        <f>ROUND(I178*H178,2)</f>
        <v>0</v>
      </c>
      <c r="BL178" s="15" t="s">
        <v>151</v>
      </c>
      <c r="BM178" s="146" t="s">
        <v>267</v>
      </c>
    </row>
    <row r="179" spans="2:65" s="1" customFormat="1" ht="24.2" customHeight="1">
      <c r="B179" s="134"/>
      <c r="C179" s="135" t="s">
        <v>268</v>
      </c>
      <c r="D179" s="135" t="s">
        <v>130</v>
      </c>
      <c r="E179" s="136" t="s">
        <v>269</v>
      </c>
      <c r="F179" s="137" t="s">
        <v>270</v>
      </c>
      <c r="G179" s="138" t="s">
        <v>174</v>
      </c>
      <c r="H179" s="139">
        <v>1</v>
      </c>
      <c r="I179" s="140"/>
      <c r="J179" s="141">
        <f>ROUND(I179*H179,2)</f>
        <v>0</v>
      </c>
      <c r="K179" s="137" t="s">
        <v>133</v>
      </c>
      <c r="L179" s="30"/>
      <c r="M179" s="142" t="s">
        <v>1</v>
      </c>
      <c r="N179" s="143" t="s">
        <v>42</v>
      </c>
      <c r="P179" s="144">
        <f>O179*H179</f>
        <v>0</v>
      </c>
      <c r="Q179" s="144">
        <v>0</v>
      </c>
      <c r="R179" s="144">
        <f>Q179*H179</f>
        <v>0</v>
      </c>
      <c r="S179" s="144">
        <v>0</v>
      </c>
      <c r="T179" s="145">
        <f>S179*H179</f>
        <v>0</v>
      </c>
      <c r="AR179" s="146" t="s">
        <v>151</v>
      </c>
      <c r="AT179" s="146" t="s">
        <v>130</v>
      </c>
      <c r="AU179" s="146" t="s">
        <v>87</v>
      </c>
      <c r="AY179" s="15" t="s">
        <v>127</v>
      </c>
      <c r="BE179" s="147">
        <f>IF(N179="základní",J179,0)</f>
        <v>0</v>
      </c>
      <c r="BF179" s="147">
        <f>IF(N179="snížená",J179,0)</f>
        <v>0</v>
      </c>
      <c r="BG179" s="147">
        <f>IF(N179="zákl. přenesená",J179,0)</f>
        <v>0</v>
      </c>
      <c r="BH179" s="147">
        <f>IF(N179="sníž. přenesená",J179,0)</f>
        <v>0</v>
      </c>
      <c r="BI179" s="147">
        <f>IF(N179="nulová",J179,0)</f>
        <v>0</v>
      </c>
      <c r="BJ179" s="15" t="s">
        <v>85</v>
      </c>
      <c r="BK179" s="147">
        <f>ROUND(I179*H179,2)</f>
        <v>0</v>
      </c>
      <c r="BL179" s="15" t="s">
        <v>151</v>
      </c>
      <c r="BM179" s="146" t="s">
        <v>271</v>
      </c>
    </row>
    <row r="180" spans="2:65" s="1" customFormat="1" ht="24.2" customHeight="1">
      <c r="B180" s="134"/>
      <c r="C180" s="135" t="s">
        <v>272</v>
      </c>
      <c r="D180" s="135" t="s">
        <v>130</v>
      </c>
      <c r="E180" s="136" t="s">
        <v>273</v>
      </c>
      <c r="F180" s="137" t="s">
        <v>274</v>
      </c>
      <c r="G180" s="138" t="s">
        <v>275</v>
      </c>
      <c r="H180" s="139">
        <v>25</v>
      </c>
      <c r="I180" s="140"/>
      <c r="J180" s="141">
        <f>ROUND(I180*H180,2)</f>
        <v>0</v>
      </c>
      <c r="K180" s="137" t="s">
        <v>133</v>
      </c>
      <c r="L180" s="30"/>
      <c r="M180" s="142" t="s">
        <v>1</v>
      </c>
      <c r="N180" s="143" t="s">
        <v>42</v>
      </c>
      <c r="P180" s="144">
        <f>O180*H180</f>
        <v>0</v>
      </c>
      <c r="Q180" s="144">
        <v>0</v>
      </c>
      <c r="R180" s="144">
        <f>Q180*H180</f>
        <v>0</v>
      </c>
      <c r="S180" s="144">
        <v>0</v>
      </c>
      <c r="T180" s="145">
        <f>S180*H180</f>
        <v>0</v>
      </c>
      <c r="AR180" s="146" t="s">
        <v>151</v>
      </c>
      <c r="AT180" s="146" t="s">
        <v>130</v>
      </c>
      <c r="AU180" s="146" t="s">
        <v>87</v>
      </c>
      <c r="AY180" s="15" t="s">
        <v>127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5" t="s">
        <v>85</v>
      </c>
      <c r="BK180" s="147">
        <f>ROUND(I180*H180,2)</f>
        <v>0</v>
      </c>
      <c r="BL180" s="15" t="s">
        <v>151</v>
      </c>
      <c r="BM180" s="146" t="s">
        <v>276</v>
      </c>
    </row>
    <row r="181" spans="2:65" s="12" customFormat="1" ht="11.25">
      <c r="B181" s="155"/>
      <c r="D181" s="148" t="s">
        <v>177</v>
      </c>
      <c r="E181" s="156" t="s">
        <v>1</v>
      </c>
      <c r="F181" s="157" t="s">
        <v>277</v>
      </c>
      <c r="H181" s="158">
        <v>25</v>
      </c>
      <c r="I181" s="159"/>
      <c r="L181" s="155"/>
      <c r="M181" s="160"/>
      <c r="T181" s="161"/>
      <c r="AT181" s="156" t="s">
        <v>177</v>
      </c>
      <c r="AU181" s="156" t="s">
        <v>87</v>
      </c>
      <c r="AV181" s="12" t="s">
        <v>87</v>
      </c>
      <c r="AW181" s="12" t="s">
        <v>32</v>
      </c>
      <c r="AX181" s="12" t="s">
        <v>85</v>
      </c>
      <c r="AY181" s="156" t="s">
        <v>127</v>
      </c>
    </row>
    <row r="182" spans="2:65" s="1" customFormat="1" ht="24.2" customHeight="1">
      <c r="B182" s="134"/>
      <c r="C182" s="135" t="s">
        <v>7</v>
      </c>
      <c r="D182" s="135" t="s">
        <v>130</v>
      </c>
      <c r="E182" s="136" t="s">
        <v>278</v>
      </c>
      <c r="F182" s="137" t="s">
        <v>279</v>
      </c>
      <c r="G182" s="138" t="s">
        <v>275</v>
      </c>
      <c r="H182" s="139">
        <v>25</v>
      </c>
      <c r="I182" s="140"/>
      <c r="J182" s="141">
        <f>ROUND(I182*H182,2)</f>
        <v>0</v>
      </c>
      <c r="K182" s="137" t="s">
        <v>133</v>
      </c>
      <c r="L182" s="30"/>
      <c r="M182" s="142" t="s">
        <v>1</v>
      </c>
      <c r="N182" s="143" t="s">
        <v>42</v>
      </c>
      <c r="P182" s="144">
        <f>O182*H182</f>
        <v>0</v>
      </c>
      <c r="Q182" s="144">
        <v>0</v>
      </c>
      <c r="R182" s="144">
        <f>Q182*H182</f>
        <v>0</v>
      </c>
      <c r="S182" s="144">
        <v>0</v>
      </c>
      <c r="T182" s="145">
        <f>S182*H182</f>
        <v>0</v>
      </c>
      <c r="AR182" s="146" t="s">
        <v>151</v>
      </c>
      <c r="AT182" s="146" t="s">
        <v>130</v>
      </c>
      <c r="AU182" s="146" t="s">
        <v>87</v>
      </c>
      <c r="AY182" s="15" t="s">
        <v>127</v>
      </c>
      <c r="BE182" s="147">
        <f>IF(N182="základní",J182,0)</f>
        <v>0</v>
      </c>
      <c r="BF182" s="147">
        <f>IF(N182="snížená",J182,0)</f>
        <v>0</v>
      </c>
      <c r="BG182" s="147">
        <f>IF(N182="zákl. přenesená",J182,0)</f>
        <v>0</v>
      </c>
      <c r="BH182" s="147">
        <f>IF(N182="sníž. přenesená",J182,0)</f>
        <v>0</v>
      </c>
      <c r="BI182" s="147">
        <f>IF(N182="nulová",J182,0)</f>
        <v>0</v>
      </c>
      <c r="BJ182" s="15" t="s">
        <v>85</v>
      </c>
      <c r="BK182" s="147">
        <f>ROUND(I182*H182,2)</f>
        <v>0</v>
      </c>
      <c r="BL182" s="15" t="s">
        <v>151</v>
      </c>
      <c r="BM182" s="146" t="s">
        <v>280</v>
      </c>
    </row>
    <row r="183" spans="2:65" s="11" customFormat="1" ht="22.9" customHeight="1">
      <c r="B183" s="122"/>
      <c r="D183" s="123" t="s">
        <v>76</v>
      </c>
      <c r="E183" s="132" t="s">
        <v>281</v>
      </c>
      <c r="F183" s="132" t="s">
        <v>282</v>
      </c>
      <c r="I183" s="125"/>
      <c r="J183" s="133">
        <f>BK183</f>
        <v>0</v>
      </c>
      <c r="L183" s="122"/>
      <c r="M183" s="127"/>
      <c r="P183" s="128">
        <f>SUM(P184:P188)</f>
        <v>0</v>
      </c>
      <c r="R183" s="128">
        <f>SUM(R184:R188)</f>
        <v>0</v>
      </c>
      <c r="T183" s="129">
        <f>SUM(T184:T188)</f>
        <v>0</v>
      </c>
      <c r="AR183" s="123" t="s">
        <v>85</v>
      </c>
      <c r="AT183" s="130" t="s">
        <v>76</v>
      </c>
      <c r="AU183" s="130" t="s">
        <v>85</v>
      </c>
      <c r="AY183" s="123" t="s">
        <v>127</v>
      </c>
      <c r="BK183" s="131">
        <f>SUM(BK184:BK188)</f>
        <v>0</v>
      </c>
    </row>
    <row r="184" spans="2:65" s="1" customFormat="1" ht="24.2" customHeight="1">
      <c r="B184" s="134"/>
      <c r="C184" s="135" t="s">
        <v>283</v>
      </c>
      <c r="D184" s="135" t="s">
        <v>130</v>
      </c>
      <c r="E184" s="136" t="s">
        <v>284</v>
      </c>
      <c r="F184" s="137" t="s">
        <v>285</v>
      </c>
      <c r="G184" s="138" t="s">
        <v>286</v>
      </c>
      <c r="H184" s="139">
        <v>1.427</v>
      </c>
      <c r="I184" s="140"/>
      <c r="J184" s="141">
        <f>ROUND(I184*H184,2)</f>
        <v>0</v>
      </c>
      <c r="K184" s="137" t="s">
        <v>133</v>
      </c>
      <c r="L184" s="30"/>
      <c r="M184" s="142" t="s">
        <v>1</v>
      </c>
      <c r="N184" s="143" t="s">
        <v>42</v>
      </c>
      <c r="P184" s="144">
        <f>O184*H184</f>
        <v>0</v>
      </c>
      <c r="Q184" s="144">
        <v>0</v>
      </c>
      <c r="R184" s="144">
        <f>Q184*H184</f>
        <v>0</v>
      </c>
      <c r="S184" s="144">
        <v>0</v>
      </c>
      <c r="T184" s="145">
        <f>S184*H184</f>
        <v>0</v>
      </c>
      <c r="AR184" s="146" t="s">
        <v>151</v>
      </c>
      <c r="AT184" s="146" t="s">
        <v>130</v>
      </c>
      <c r="AU184" s="146" t="s">
        <v>87</v>
      </c>
      <c r="AY184" s="15" t="s">
        <v>127</v>
      </c>
      <c r="BE184" s="147">
        <f>IF(N184="základní",J184,0)</f>
        <v>0</v>
      </c>
      <c r="BF184" s="147">
        <f>IF(N184="snížená",J184,0)</f>
        <v>0</v>
      </c>
      <c r="BG184" s="147">
        <f>IF(N184="zákl. přenesená",J184,0)</f>
        <v>0</v>
      </c>
      <c r="BH184" s="147">
        <f>IF(N184="sníž. přenesená",J184,0)</f>
        <v>0</v>
      </c>
      <c r="BI184" s="147">
        <f>IF(N184="nulová",J184,0)</f>
        <v>0</v>
      </c>
      <c r="BJ184" s="15" t="s">
        <v>85</v>
      </c>
      <c r="BK184" s="147">
        <f>ROUND(I184*H184,2)</f>
        <v>0</v>
      </c>
      <c r="BL184" s="15" t="s">
        <v>151</v>
      </c>
      <c r="BM184" s="146" t="s">
        <v>287</v>
      </c>
    </row>
    <row r="185" spans="2:65" s="1" customFormat="1" ht="24.2" customHeight="1">
      <c r="B185" s="134"/>
      <c r="C185" s="135" t="s">
        <v>288</v>
      </c>
      <c r="D185" s="135" t="s">
        <v>130</v>
      </c>
      <c r="E185" s="136" t="s">
        <v>289</v>
      </c>
      <c r="F185" s="137" t="s">
        <v>290</v>
      </c>
      <c r="G185" s="138" t="s">
        <v>286</v>
      </c>
      <c r="H185" s="139">
        <v>1.427</v>
      </c>
      <c r="I185" s="140"/>
      <c r="J185" s="141">
        <f>ROUND(I185*H185,2)</f>
        <v>0</v>
      </c>
      <c r="K185" s="137" t="s">
        <v>133</v>
      </c>
      <c r="L185" s="30"/>
      <c r="M185" s="142" t="s">
        <v>1</v>
      </c>
      <c r="N185" s="143" t="s">
        <v>42</v>
      </c>
      <c r="P185" s="144">
        <f>O185*H185</f>
        <v>0</v>
      </c>
      <c r="Q185" s="144">
        <v>0</v>
      </c>
      <c r="R185" s="144">
        <f>Q185*H185</f>
        <v>0</v>
      </c>
      <c r="S185" s="144">
        <v>0</v>
      </c>
      <c r="T185" s="145">
        <f>S185*H185</f>
        <v>0</v>
      </c>
      <c r="AR185" s="146" t="s">
        <v>151</v>
      </c>
      <c r="AT185" s="146" t="s">
        <v>130</v>
      </c>
      <c r="AU185" s="146" t="s">
        <v>87</v>
      </c>
      <c r="AY185" s="15" t="s">
        <v>127</v>
      </c>
      <c r="BE185" s="147">
        <f>IF(N185="základní",J185,0)</f>
        <v>0</v>
      </c>
      <c r="BF185" s="147">
        <f>IF(N185="snížená",J185,0)</f>
        <v>0</v>
      </c>
      <c r="BG185" s="147">
        <f>IF(N185="zákl. přenesená",J185,0)</f>
        <v>0</v>
      </c>
      <c r="BH185" s="147">
        <f>IF(N185="sníž. přenesená",J185,0)</f>
        <v>0</v>
      </c>
      <c r="BI185" s="147">
        <f>IF(N185="nulová",J185,0)</f>
        <v>0</v>
      </c>
      <c r="BJ185" s="15" t="s">
        <v>85</v>
      </c>
      <c r="BK185" s="147">
        <f>ROUND(I185*H185,2)</f>
        <v>0</v>
      </c>
      <c r="BL185" s="15" t="s">
        <v>151</v>
      </c>
      <c r="BM185" s="146" t="s">
        <v>291</v>
      </c>
    </row>
    <row r="186" spans="2:65" s="1" customFormat="1" ht="24.2" customHeight="1">
      <c r="B186" s="134"/>
      <c r="C186" s="135" t="s">
        <v>292</v>
      </c>
      <c r="D186" s="135" t="s">
        <v>130</v>
      </c>
      <c r="E186" s="136" t="s">
        <v>293</v>
      </c>
      <c r="F186" s="137" t="s">
        <v>294</v>
      </c>
      <c r="G186" s="138" t="s">
        <v>286</v>
      </c>
      <c r="H186" s="139">
        <v>27.113</v>
      </c>
      <c r="I186" s="140"/>
      <c r="J186" s="141">
        <f>ROUND(I186*H186,2)</f>
        <v>0</v>
      </c>
      <c r="K186" s="137" t="s">
        <v>133</v>
      </c>
      <c r="L186" s="30"/>
      <c r="M186" s="142" t="s">
        <v>1</v>
      </c>
      <c r="N186" s="143" t="s">
        <v>42</v>
      </c>
      <c r="P186" s="144">
        <f>O186*H186</f>
        <v>0</v>
      </c>
      <c r="Q186" s="144">
        <v>0</v>
      </c>
      <c r="R186" s="144">
        <f>Q186*H186</f>
        <v>0</v>
      </c>
      <c r="S186" s="144">
        <v>0</v>
      </c>
      <c r="T186" s="145">
        <f>S186*H186</f>
        <v>0</v>
      </c>
      <c r="AR186" s="146" t="s">
        <v>151</v>
      </c>
      <c r="AT186" s="146" t="s">
        <v>130</v>
      </c>
      <c r="AU186" s="146" t="s">
        <v>87</v>
      </c>
      <c r="AY186" s="15" t="s">
        <v>127</v>
      </c>
      <c r="BE186" s="147">
        <f>IF(N186="základní",J186,0)</f>
        <v>0</v>
      </c>
      <c r="BF186" s="147">
        <f>IF(N186="snížená",J186,0)</f>
        <v>0</v>
      </c>
      <c r="BG186" s="147">
        <f>IF(N186="zákl. přenesená",J186,0)</f>
        <v>0</v>
      </c>
      <c r="BH186" s="147">
        <f>IF(N186="sníž. přenesená",J186,0)</f>
        <v>0</v>
      </c>
      <c r="BI186" s="147">
        <f>IF(N186="nulová",J186,0)</f>
        <v>0</v>
      </c>
      <c r="BJ186" s="15" t="s">
        <v>85</v>
      </c>
      <c r="BK186" s="147">
        <f>ROUND(I186*H186,2)</f>
        <v>0</v>
      </c>
      <c r="BL186" s="15" t="s">
        <v>151</v>
      </c>
      <c r="BM186" s="146" t="s">
        <v>295</v>
      </c>
    </row>
    <row r="187" spans="2:65" s="12" customFormat="1" ht="11.25">
      <c r="B187" s="155"/>
      <c r="D187" s="148" t="s">
        <v>177</v>
      </c>
      <c r="E187" s="156" t="s">
        <v>1</v>
      </c>
      <c r="F187" s="157" t="s">
        <v>296</v>
      </c>
      <c r="H187" s="158">
        <v>27.113</v>
      </c>
      <c r="I187" s="159"/>
      <c r="L187" s="155"/>
      <c r="M187" s="160"/>
      <c r="T187" s="161"/>
      <c r="AT187" s="156" t="s">
        <v>177</v>
      </c>
      <c r="AU187" s="156" t="s">
        <v>87</v>
      </c>
      <c r="AV187" s="12" t="s">
        <v>87</v>
      </c>
      <c r="AW187" s="12" t="s">
        <v>32</v>
      </c>
      <c r="AX187" s="12" t="s">
        <v>85</v>
      </c>
      <c r="AY187" s="156" t="s">
        <v>127</v>
      </c>
    </row>
    <row r="188" spans="2:65" s="1" customFormat="1" ht="49.15" customHeight="1">
      <c r="B188" s="134"/>
      <c r="C188" s="135" t="s">
        <v>297</v>
      </c>
      <c r="D188" s="135" t="s">
        <v>130</v>
      </c>
      <c r="E188" s="136" t="s">
        <v>298</v>
      </c>
      <c r="F188" s="137" t="s">
        <v>299</v>
      </c>
      <c r="G188" s="138" t="s">
        <v>286</v>
      </c>
      <c r="H188" s="139">
        <v>1.427</v>
      </c>
      <c r="I188" s="140"/>
      <c r="J188" s="141">
        <f>ROUND(I188*H188,2)</f>
        <v>0</v>
      </c>
      <c r="K188" s="137" t="s">
        <v>133</v>
      </c>
      <c r="L188" s="30"/>
      <c r="M188" s="142" t="s">
        <v>1</v>
      </c>
      <c r="N188" s="143" t="s">
        <v>42</v>
      </c>
      <c r="P188" s="144">
        <f>O188*H188</f>
        <v>0</v>
      </c>
      <c r="Q188" s="144">
        <v>0</v>
      </c>
      <c r="R188" s="144">
        <f>Q188*H188</f>
        <v>0</v>
      </c>
      <c r="S188" s="144">
        <v>0</v>
      </c>
      <c r="T188" s="145">
        <f>S188*H188</f>
        <v>0</v>
      </c>
      <c r="AR188" s="146" t="s">
        <v>151</v>
      </c>
      <c r="AT188" s="146" t="s">
        <v>130</v>
      </c>
      <c r="AU188" s="146" t="s">
        <v>87</v>
      </c>
      <c r="AY188" s="15" t="s">
        <v>127</v>
      </c>
      <c r="BE188" s="147">
        <f>IF(N188="základní",J188,0)</f>
        <v>0</v>
      </c>
      <c r="BF188" s="147">
        <f>IF(N188="snížená",J188,0)</f>
        <v>0</v>
      </c>
      <c r="BG188" s="147">
        <f>IF(N188="zákl. přenesená",J188,0)</f>
        <v>0</v>
      </c>
      <c r="BH188" s="147">
        <f>IF(N188="sníž. přenesená",J188,0)</f>
        <v>0</v>
      </c>
      <c r="BI188" s="147">
        <f>IF(N188="nulová",J188,0)</f>
        <v>0</v>
      </c>
      <c r="BJ188" s="15" t="s">
        <v>85</v>
      </c>
      <c r="BK188" s="147">
        <f>ROUND(I188*H188,2)</f>
        <v>0</v>
      </c>
      <c r="BL188" s="15" t="s">
        <v>151</v>
      </c>
      <c r="BM188" s="146" t="s">
        <v>300</v>
      </c>
    </row>
    <row r="189" spans="2:65" s="11" customFormat="1" ht="22.9" customHeight="1">
      <c r="B189" s="122"/>
      <c r="D189" s="123" t="s">
        <v>76</v>
      </c>
      <c r="E189" s="132" t="s">
        <v>301</v>
      </c>
      <c r="F189" s="132" t="s">
        <v>302</v>
      </c>
      <c r="I189" s="125"/>
      <c r="J189" s="133">
        <f>BK189</f>
        <v>0</v>
      </c>
      <c r="L189" s="122"/>
      <c r="M189" s="127"/>
      <c r="P189" s="128">
        <f>P190</f>
        <v>0</v>
      </c>
      <c r="R189" s="128">
        <f>R190</f>
        <v>0</v>
      </c>
      <c r="T189" s="129">
        <f>T190</f>
        <v>0</v>
      </c>
      <c r="AR189" s="123" t="s">
        <v>85</v>
      </c>
      <c r="AT189" s="130" t="s">
        <v>76</v>
      </c>
      <c r="AU189" s="130" t="s">
        <v>85</v>
      </c>
      <c r="AY189" s="123" t="s">
        <v>127</v>
      </c>
      <c r="BK189" s="131">
        <f>BK190</f>
        <v>0</v>
      </c>
    </row>
    <row r="190" spans="2:65" s="1" customFormat="1" ht="21.75" customHeight="1">
      <c r="B190" s="134"/>
      <c r="C190" s="135" t="s">
        <v>303</v>
      </c>
      <c r="D190" s="135" t="s">
        <v>130</v>
      </c>
      <c r="E190" s="136" t="s">
        <v>304</v>
      </c>
      <c r="F190" s="137" t="s">
        <v>305</v>
      </c>
      <c r="G190" s="138" t="s">
        <v>286</v>
      </c>
      <c r="H190" s="139">
        <v>1.99</v>
      </c>
      <c r="I190" s="140"/>
      <c r="J190" s="141">
        <f>ROUND(I190*H190,2)</f>
        <v>0</v>
      </c>
      <c r="K190" s="137" t="s">
        <v>133</v>
      </c>
      <c r="L190" s="30"/>
      <c r="M190" s="142" t="s">
        <v>1</v>
      </c>
      <c r="N190" s="143" t="s">
        <v>42</v>
      </c>
      <c r="P190" s="144">
        <f>O190*H190</f>
        <v>0</v>
      </c>
      <c r="Q190" s="144">
        <v>0</v>
      </c>
      <c r="R190" s="144">
        <f>Q190*H190</f>
        <v>0</v>
      </c>
      <c r="S190" s="144">
        <v>0</v>
      </c>
      <c r="T190" s="145">
        <f>S190*H190</f>
        <v>0</v>
      </c>
      <c r="AR190" s="146" t="s">
        <v>151</v>
      </c>
      <c r="AT190" s="146" t="s">
        <v>130</v>
      </c>
      <c r="AU190" s="146" t="s">
        <v>87</v>
      </c>
      <c r="AY190" s="15" t="s">
        <v>127</v>
      </c>
      <c r="BE190" s="147">
        <f>IF(N190="základní",J190,0)</f>
        <v>0</v>
      </c>
      <c r="BF190" s="147">
        <f>IF(N190="snížená",J190,0)</f>
        <v>0</v>
      </c>
      <c r="BG190" s="147">
        <f>IF(N190="zákl. přenesená",J190,0)</f>
        <v>0</v>
      </c>
      <c r="BH190" s="147">
        <f>IF(N190="sníž. přenesená",J190,0)</f>
        <v>0</v>
      </c>
      <c r="BI190" s="147">
        <f>IF(N190="nulová",J190,0)</f>
        <v>0</v>
      </c>
      <c r="BJ190" s="15" t="s">
        <v>85</v>
      </c>
      <c r="BK190" s="147">
        <f>ROUND(I190*H190,2)</f>
        <v>0</v>
      </c>
      <c r="BL190" s="15" t="s">
        <v>151</v>
      </c>
      <c r="BM190" s="146" t="s">
        <v>306</v>
      </c>
    </row>
    <row r="191" spans="2:65" s="11" customFormat="1" ht="25.9" customHeight="1">
      <c r="B191" s="122"/>
      <c r="D191" s="123" t="s">
        <v>76</v>
      </c>
      <c r="E191" s="124" t="s">
        <v>307</v>
      </c>
      <c r="F191" s="124" t="s">
        <v>308</v>
      </c>
      <c r="I191" s="125"/>
      <c r="J191" s="126">
        <f>BK191</f>
        <v>0</v>
      </c>
      <c r="L191" s="122"/>
      <c r="M191" s="127"/>
      <c r="P191" s="128">
        <f>P192+P197</f>
        <v>0</v>
      </c>
      <c r="R191" s="128">
        <f>R192+R197</f>
        <v>0.21278000000000002</v>
      </c>
      <c r="T191" s="129">
        <f>T192+T197</f>
        <v>0</v>
      </c>
      <c r="AR191" s="123" t="s">
        <v>87</v>
      </c>
      <c r="AT191" s="130" t="s">
        <v>76</v>
      </c>
      <c r="AU191" s="130" t="s">
        <v>77</v>
      </c>
      <c r="AY191" s="123" t="s">
        <v>127</v>
      </c>
      <c r="BK191" s="131">
        <f>BK192+BK197</f>
        <v>0</v>
      </c>
    </row>
    <row r="192" spans="2:65" s="11" customFormat="1" ht="22.9" customHeight="1">
      <c r="B192" s="122"/>
      <c r="D192" s="123" t="s">
        <v>76</v>
      </c>
      <c r="E192" s="132" t="s">
        <v>309</v>
      </c>
      <c r="F192" s="132" t="s">
        <v>310</v>
      </c>
      <c r="I192" s="125"/>
      <c r="J192" s="133">
        <f>BK192</f>
        <v>0</v>
      </c>
      <c r="L192" s="122"/>
      <c r="M192" s="127"/>
      <c r="P192" s="128">
        <f>SUM(P193:P196)</f>
        <v>0</v>
      </c>
      <c r="R192" s="128">
        <f>SUM(R193:R196)</f>
        <v>3.5120000000000005E-2</v>
      </c>
      <c r="T192" s="129">
        <f>SUM(T193:T196)</f>
        <v>0</v>
      </c>
      <c r="AR192" s="123" t="s">
        <v>87</v>
      </c>
      <c r="AT192" s="130" t="s">
        <v>76</v>
      </c>
      <c r="AU192" s="130" t="s">
        <v>85</v>
      </c>
      <c r="AY192" s="123" t="s">
        <v>127</v>
      </c>
      <c r="BK192" s="131">
        <f>SUM(BK193:BK196)</f>
        <v>0</v>
      </c>
    </row>
    <row r="193" spans="2:65" s="1" customFormat="1" ht="24.2" customHeight="1">
      <c r="B193" s="134"/>
      <c r="C193" s="135" t="s">
        <v>311</v>
      </c>
      <c r="D193" s="135" t="s">
        <v>130</v>
      </c>
      <c r="E193" s="136" t="s">
        <v>312</v>
      </c>
      <c r="F193" s="137" t="s">
        <v>313</v>
      </c>
      <c r="G193" s="138" t="s">
        <v>181</v>
      </c>
      <c r="H193" s="139">
        <v>1</v>
      </c>
      <c r="I193" s="140"/>
      <c r="J193" s="141">
        <f>ROUND(I193*H193,2)</f>
        <v>0</v>
      </c>
      <c r="K193" s="137" t="s">
        <v>133</v>
      </c>
      <c r="L193" s="30"/>
      <c r="M193" s="142" t="s">
        <v>1</v>
      </c>
      <c r="N193" s="143" t="s">
        <v>42</v>
      </c>
      <c r="P193" s="144">
        <f>O193*H193</f>
        <v>0</v>
      </c>
      <c r="Q193" s="144">
        <v>1.2E-4</v>
      </c>
      <c r="R193" s="144">
        <f>Q193*H193</f>
        <v>1.2E-4</v>
      </c>
      <c r="S193" s="144">
        <v>0</v>
      </c>
      <c r="T193" s="145">
        <f>S193*H193</f>
        <v>0</v>
      </c>
      <c r="AR193" s="146" t="s">
        <v>250</v>
      </c>
      <c r="AT193" s="146" t="s">
        <v>130</v>
      </c>
      <c r="AU193" s="146" t="s">
        <v>87</v>
      </c>
      <c r="AY193" s="15" t="s">
        <v>127</v>
      </c>
      <c r="BE193" s="147">
        <f>IF(N193="základní",J193,0)</f>
        <v>0</v>
      </c>
      <c r="BF193" s="147">
        <f>IF(N193="snížená",J193,0)</f>
        <v>0</v>
      </c>
      <c r="BG193" s="147">
        <f>IF(N193="zákl. přenesená",J193,0)</f>
        <v>0</v>
      </c>
      <c r="BH193" s="147">
        <f>IF(N193="sníž. přenesená",J193,0)</f>
        <v>0</v>
      </c>
      <c r="BI193" s="147">
        <f>IF(N193="nulová",J193,0)</f>
        <v>0</v>
      </c>
      <c r="BJ193" s="15" t="s">
        <v>85</v>
      </c>
      <c r="BK193" s="147">
        <f>ROUND(I193*H193,2)</f>
        <v>0</v>
      </c>
      <c r="BL193" s="15" t="s">
        <v>250</v>
      </c>
      <c r="BM193" s="146" t="s">
        <v>314</v>
      </c>
    </row>
    <row r="194" spans="2:65" s="12" customFormat="1" ht="11.25">
      <c r="B194" s="155"/>
      <c r="D194" s="148" t="s">
        <v>177</v>
      </c>
      <c r="E194" s="156" t="s">
        <v>1</v>
      </c>
      <c r="F194" s="157" t="s">
        <v>315</v>
      </c>
      <c r="H194" s="158">
        <v>1</v>
      </c>
      <c r="I194" s="159"/>
      <c r="L194" s="155"/>
      <c r="M194" s="160"/>
      <c r="T194" s="161"/>
      <c r="AT194" s="156" t="s">
        <v>177</v>
      </c>
      <c r="AU194" s="156" t="s">
        <v>87</v>
      </c>
      <c r="AV194" s="12" t="s">
        <v>87</v>
      </c>
      <c r="AW194" s="12" t="s">
        <v>32</v>
      </c>
      <c r="AX194" s="12" t="s">
        <v>85</v>
      </c>
      <c r="AY194" s="156" t="s">
        <v>127</v>
      </c>
    </row>
    <row r="195" spans="2:65" s="1" customFormat="1" ht="55.5" customHeight="1">
      <c r="B195" s="134"/>
      <c r="C195" s="169" t="s">
        <v>316</v>
      </c>
      <c r="D195" s="169" t="s">
        <v>317</v>
      </c>
      <c r="E195" s="170" t="s">
        <v>318</v>
      </c>
      <c r="F195" s="171" t="s">
        <v>319</v>
      </c>
      <c r="G195" s="172" t="s">
        <v>174</v>
      </c>
      <c r="H195" s="173">
        <v>1</v>
      </c>
      <c r="I195" s="174"/>
      <c r="J195" s="175">
        <f>ROUND(I195*H195,2)</f>
        <v>0</v>
      </c>
      <c r="K195" s="171" t="s">
        <v>1</v>
      </c>
      <c r="L195" s="176"/>
      <c r="M195" s="177" t="s">
        <v>1</v>
      </c>
      <c r="N195" s="178" t="s">
        <v>42</v>
      </c>
      <c r="P195" s="144">
        <f>O195*H195</f>
        <v>0</v>
      </c>
      <c r="Q195" s="144">
        <v>3.5000000000000003E-2</v>
      </c>
      <c r="R195" s="144">
        <f>Q195*H195</f>
        <v>3.5000000000000003E-2</v>
      </c>
      <c r="S195" s="144">
        <v>0</v>
      </c>
      <c r="T195" s="145">
        <f>S195*H195</f>
        <v>0</v>
      </c>
      <c r="AR195" s="146" t="s">
        <v>320</v>
      </c>
      <c r="AT195" s="146" t="s">
        <v>317</v>
      </c>
      <c r="AU195" s="146" t="s">
        <v>87</v>
      </c>
      <c r="AY195" s="15" t="s">
        <v>127</v>
      </c>
      <c r="BE195" s="147">
        <f>IF(N195="základní",J195,0)</f>
        <v>0</v>
      </c>
      <c r="BF195" s="147">
        <f>IF(N195="snížená",J195,0)</f>
        <v>0</v>
      </c>
      <c r="BG195" s="147">
        <f>IF(N195="zákl. přenesená",J195,0)</f>
        <v>0</v>
      </c>
      <c r="BH195" s="147">
        <f>IF(N195="sníž. přenesená",J195,0)</f>
        <v>0</v>
      </c>
      <c r="BI195" s="147">
        <f>IF(N195="nulová",J195,0)</f>
        <v>0</v>
      </c>
      <c r="BJ195" s="15" t="s">
        <v>85</v>
      </c>
      <c r="BK195" s="147">
        <f>ROUND(I195*H195,2)</f>
        <v>0</v>
      </c>
      <c r="BL195" s="15" t="s">
        <v>250</v>
      </c>
      <c r="BM195" s="146" t="s">
        <v>321</v>
      </c>
    </row>
    <row r="196" spans="2:65" s="1" customFormat="1" ht="24.2" customHeight="1">
      <c r="B196" s="134"/>
      <c r="C196" s="135" t="s">
        <v>322</v>
      </c>
      <c r="D196" s="135" t="s">
        <v>130</v>
      </c>
      <c r="E196" s="136" t="s">
        <v>323</v>
      </c>
      <c r="F196" s="137" t="s">
        <v>324</v>
      </c>
      <c r="G196" s="138" t="s">
        <v>286</v>
      </c>
      <c r="H196" s="139">
        <v>3.5000000000000003E-2</v>
      </c>
      <c r="I196" s="140"/>
      <c r="J196" s="141">
        <f>ROUND(I196*H196,2)</f>
        <v>0</v>
      </c>
      <c r="K196" s="137" t="s">
        <v>133</v>
      </c>
      <c r="L196" s="30"/>
      <c r="M196" s="142" t="s">
        <v>1</v>
      </c>
      <c r="N196" s="143" t="s">
        <v>42</v>
      </c>
      <c r="P196" s="144">
        <f>O196*H196</f>
        <v>0</v>
      </c>
      <c r="Q196" s="144">
        <v>0</v>
      </c>
      <c r="R196" s="144">
        <f>Q196*H196</f>
        <v>0</v>
      </c>
      <c r="S196" s="144">
        <v>0</v>
      </c>
      <c r="T196" s="145">
        <f>S196*H196</f>
        <v>0</v>
      </c>
      <c r="AR196" s="146" t="s">
        <v>250</v>
      </c>
      <c r="AT196" s="146" t="s">
        <v>130</v>
      </c>
      <c r="AU196" s="146" t="s">
        <v>87</v>
      </c>
      <c r="AY196" s="15" t="s">
        <v>127</v>
      </c>
      <c r="BE196" s="147">
        <f>IF(N196="základní",J196,0)</f>
        <v>0</v>
      </c>
      <c r="BF196" s="147">
        <f>IF(N196="snížená",J196,0)</f>
        <v>0</v>
      </c>
      <c r="BG196" s="147">
        <f>IF(N196="zákl. přenesená",J196,0)</f>
        <v>0</v>
      </c>
      <c r="BH196" s="147">
        <f>IF(N196="sníž. přenesená",J196,0)</f>
        <v>0</v>
      </c>
      <c r="BI196" s="147">
        <f>IF(N196="nulová",J196,0)</f>
        <v>0</v>
      </c>
      <c r="BJ196" s="15" t="s">
        <v>85</v>
      </c>
      <c r="BK196" s="147">
        <f>ROUND(I196*H196,2)</f>
        <v>0</v>
      </c>
      <c r="BL196" s="15" t="s">
        <v>250</v>
      </c>
      <c r="BM196" s="146" t="s">
        <v>325</v>
      </c>
    </row>
    <row r="197" spans="2:65" s="11" customFormat="1" ht="22.9" customHeight="1">
      <c r="B197" s="122"/>
      <c r="D197" s="123" t="s">
        <v>76</v>
      </c>
      <c r="E197" s="132" t="s">
        <v>326</v>
      </c>
      <c r="F197" s="132" t="s">
        <v>327</v>
      </c>
      <c r="I197" s="125"/>
      <c r="J197" s="133">
        <f>BK197</f>
        <v>0</v>
      </c>
      <c r="L197" s="122"/>
      <c r="M197" s="127"/>
      <c r="P197" s="128">
        <f>SUM(P198:P205)</f>
        <v>0</v>
      </c>
      <c r="R197" s="128">
        <f>SUM(R198:R205)</f>
        <v>0.17766000000000001</v>
      </c>
      <c r="T197" s="129">
        <f>SUM(T198:T205)</f>
        <v>0</v>
      </c>
      <c r="AR197" s="123" t="s">
        <v>87</v>
      </c>
      <c r="AT197" s="130" t="s">
        <v>76</v>
      </c>
      <c r="AU197" s="130" t="s">
        <v>85</v>
      </c>
      <c r="AY197" s="123" t="s">
        <v>127</v>
      </c>
      <c r="BK197" s="131">
        <f>SUM(BK198:BK205)</f>
        <v>0</v>
      </c>
    </row>
    <row r="198" spans="2:65" s="1" customFormat="1" ht="24.2" customHeight="1">
      <c r="B198" s="134"/>
      <c r="C198" s="135" t="s">
        <v>328</v>
      </c>
      <c r="D198" s="135" t="s">
        <v>130</v>
      </c>
      <c r="E198" s="136" t="s">
        <v>329</v>
      </c>
      <c r="F198" s="137" t="s">
        <v>330</v>
      </c>
      <c r="G198" s="138" t="s">
        <v>181</v>
      </c>
      <c r="H198" s="139">
        <v>282</v>
      </c>
      <c r="I198" s="140"/>
      <c r="J198" s="141">
        <f>ROUND(I198*H198,2)</f>
        <v>0</v>
      </c>
      <c r="K198" s="137" t="s">
        <v>133</v>
      </c>
      <c r="L198" s="30"/>
      <c r="M198" s="142" t="s">
        <v>1</v>
      </c>
      <c r="N198" s="143" t="s">
        <v>42</v>
      </c>
      <c r="P198" s="144">
        <f>O198*H198</f>
        <v>0</v>
      </c>
      <c r="Q198" s="144">
        <v>0</v>
      </c>
      <c r="R198" s="144">
        <f>Q198*H198</f>
        <v>0</v>
      </c>
      <c r="S198" s="144">
        <v>0</v>
      </c>
      <c r="T198" s="145">
        <f>S198*H198</f>
        <v>0</v>
      </c>
      <c r="AR198" s="146" t="s">
        <v>250</v>
      </c>
      <c r="AT198" s="146" t="s">
        <v>130</v>
      </c>
      <c r="AU198" s="146" t="s">
        <v>87</v>
      </c>
      <c r="AY198" s="15" t="s">
        <v>127</v>
      </c>
      <c r="BE198" s="147">
        <f>IF(N198="základní",J198,0)</f>
        <v>0</v>
      </c>
      <c r="BF198" s="147">
        <f>IF(N198="snížená",J198,0)</f>
        <v>0</v>
      </c>
      <c r="BG198" s="147">
        <f>IF(N198="zákl. přenesená",J198,0)</f>
        <v>0</v>
      </c>
      <c r="BH198" s="147">
        <f>IF(N198="sníž. přenesená",J198,0)</f>
        <v>0</v>
      </c>
      <c r="BI198" s="147">
        <f>IF(N198="nulová",J198,0)</f>
        <v>0</v>
      </c>
      <c r="BJ198" s="15" t="s">
        <v>85</v>
      </c>
      <c r="BK198" s="147">
        <f>ROUND(I198*H198,2)</f>
        <v>0</v>
      </c>
      <c r="BL198" s="15" t="s">
        <v>250</v>
      </c>
      <c r="BM198" s="146" t="s">
        <v>331</v>
      </c>
    </row>
    <row r="199" spans="2:65" s="12" customFormat="1" ht="11.25">
      <c r="B199" s="155"/>
      <c r="D199" s="148" t="s">
        <v>177</v>
      </c>
      <c r="E199" s="156" t="s">
        <v>1</v>
      </c>
      <c r="F199" s="157" t="s">
        <v>332</v>
      </c>
      <c r="H199" s="158">
        <v>280</v>
      </c>
      <c r="I199" s="159"/>
      <c r="L199" s="155"/>
      <c r="M199" s="160"/>
      <c r="T199" s="161"/>
      <c r="AT199" s="156" t="s">
        <v>177</v>
      </c>
      <c r="AU199" s="156" t="s">
        <v>87</v>
      </c>
      <c r="AV199" s="12" t="s">
        <v>87</v>
      </c>
      <c r="AW199" s="12" t="s">
        <v>32</v>
      </c>
      <c r="AX199" s="12" t="s">
        <v>77</v>
      </c>
      <c r="AY199" s="156" t="s">
        <v>127</v>
      </c>
    </row>
    <row r="200" spans="2:65" s="12" customFormat="1" ht="11.25">
      <c r="B200" s="155"/>
      <c r="D200" s="148" t="s">
        <v>177</v>
      </c>
      <c r="E200" s="156" t="s">
        <v>1</v>
      </c>
      <c r="F200" s="157" t="s">
        <v>333</v>
      </c>
      <c r="H200" s="158">
        <v>2</v>
      </c>
      <c r="I200" s="159"/>
      <c r="L200" s="155"/>
      <c r="M200" s="160"/>
      <c r="T200" s="161"/>
      <c r="AT200" s="156" t="s">
        <v>177</v>
      </c>
      <c r="AU200" s="156" t="s">
        <v>87</v>
      </c>
      <c r="AV200" s="12" t="s">
        <v>87</v>
      </c>
      <c r="AW200" s="12" t="s">
        <v>32</v>
      </c>
      <c r="AX200" s="12" t="s">
        <v>77</v>
      </c>
      <c r="AY200" s="156" t="s">
        <v>127</v>
      </c>
    </row>
    <row r="201" spans="2:65" s="13" customFormat="1" ht="11.25">
      <c r="B201" s="162"/>
      <c r="D201" s="148" t="s">
        <v>177</v>
      </c>
      <c r="E201" s="163" t="s">
        <v>1</v>
      </c>
      <c r="F201" s="164" t="s">
        <v>185</v>
      </c>
      <c r="H201" s="165">
        <v>282</v>
      </c>
      <c r="I201" s="166"/>
      <c r="L201" s="162"/>
      <c r="M201" s="167"/>
      <c r="T201" s="168"/>
      <c r="AT201" s="163" t="s">
        <v>177</v>
      </c>
      <c r="AU201" s="163" t="s">
        <v>87</v>
      </c>
      <c r="AV201" s="13" t="s">
        <v>151</v>
      </c>
      <c r="AW201" s="13" t="s">
        <v>32</v>
      </c>
      <c r="AX201" s="13" t="s">
        <v>85</v>
      </c>
      <c r="AY201" s="163" t="s">
        <v>127</v>
      </c>
    </row>
    <row r="202" spans="2:65" s="1" customFormat="1" ht="24.2" customHeight="1">
      <c r="B202" s="134"/>
      <c r="C202" s="135" t="s">
        <v>334</v>
      </c>
      <c r="D202" s="135" t="s">
        <v>130</v>
      </c>
      <c r="E202" s="136" t="s">
        <v>335</v>
      </c>
      <c r="F202" s="137" t="s">
        <v>336</v>
      </c>
      <c r="G202" s="138" t="s">
        <v>181</v>
      </c>
      <c r="H202" s="139">
        <v>282</v>
      </c>
      <c r="I202" s="140"/>
      <c r="J202" s="141">
        <f>ROUND(I202*H202,2)</f>
        <v>0</v>
      </c>
      <c r="K202" s="137" t="s">
        <v>133</v>
      </c>
      <c r="L202" s="30"/>
      <c r="M202" s="142" t="s">
        <v>1</v>
      </c>
      <c r="N202" s="143" t="s">
        <v>42</v>
      </c>
      <c r="P202" s="144">
        <f>O202*H202</f>
        <v>0</v>
      </c>
      <c r="Q202" s="144">
        <v>2.2000000000000001E-4</v>
      </c>
      <c r="R202" s="144">
        <f>Q202*H202</f>
        <v>6.2040000000000005E-2</v>
      </c>
      <c r="S202" s="144">
        <v>0</v>
      </c>
      <c r="T202" s="145">
        <f>S202*H202</f>
        <v>0</v>
      </c>
      <c r="AR202" s="146" t="s">
        <v>250</v>
      </c>
      <c r="AT202" s="146" t="s">
        <v>130</v>
      </c>
      <c r="AU202" s="146" t="s">
        <v>87</v>
      </c>
      <c r="AY202" s="15" t="s">
        <v>127</v>
      </c>
      <c r="BE202" s="147">
        <f>IF(N202="základní",J202,0)</f>
        <v>0</v>
      </c>
      <c r="BF202" s="147">
        <f>IF(N202="snížená",J202,0)</f>
        <v>0</v>
      </c>
      <c r="BG202" s="147">
        <f>IF(N202="zákl. přenesená",J202,0)</f>
        <v>0</v>
      </c>
      <c r="BH202" s="147">
        <f>IF(N202="sníž. přenesená",J202,0)</f>
        <v>0</v>
      </c>
      <c r="BI202" s="147">
        <f>IF(N202="nulová",J202,0)</f>
        <v>0</v>
      </c>
      <c r="BJ202" s="15" t="s">
        <v>85</v>
      </c>
      <c r="BK202" s="147">
        <f>ROUND(I202*H202,2)</f>
        <v>0</v>
      </c>
      <c r="BL202" s="15" t="s">
        <v>250</v>
      </c>
      <c r="BM202" s="146" t="s">
        <v>337</v>
      </c>
    </row>
    <row r="203" spans="2:65" s="1" customFormat="1" ht="24.2" customHeight="1">
      <c r="B203" s="134"/>
      <c r="C203" s="135" t="s">
        <v>320</v>
      </c>
      <c r="D203" s="135" t="s">
        <v>130</v>
      </c>
      <c r="E203" s="136" t="s">
        <v>338</v>
      </c>
      <c r="F203" s="137" t="s">
        <v>339</v>
      </c>
      <c r="G203" s="138" t="s">
        <v>181</v>
      </c>
      <c r="H203" s="139">
        <v>282</v>
      </c>
      <c r="I203" s="140"/>
      <c r="J203" s="141">
        <f>ROUND(I203*H203,2)</f>
        <v>0</v>
      </c>
      <c r="K203" s="137" t="s">
        <v>133</v>
      </c>
      <c r="L203" s="30"/>
      <c r="M203" s="142" t="s">
        <v>1</v>
      </c>
      <c r="N203" s="143" t="s">
        <v>42</v>
      </c>
      <c r="P203" s="144">
        <f>O203*H203</f>
        <v>0</v>
      </c>
      <c r="Q203" s="144">
        <v>4.0000000000000002E-4</v>
      </c>
      <c r="R203" s="144">
        <f>Q203*H203</f>
        <v>0.11280000000000001</v>
      </c>
      <c r="S203" s="144">
        <v>0</v>
      </c>
      <c r="T203" s="145">
        <f>S203*H203</f>
        <v>0</v>
      </c>
      <c r="AR203" s="146" t="s">
        <v>250</v>
      </c>
      <c r="AT203" s="146" t="s">
        <v>130</v>
      </c>
      <c r="AU203" s="146" t="s">
        <v>87</v>
      </c>
      <c r="AY203" s="15" t="s">
        <v>127</v>
      </c>
      <c r="BE203" s="147">
        <f>IF(N203="základní",J203,0)</f>
        <v>0</v>
      </c>
      <c r="BF203" s="147">
        <f>IF(N203="snížená",J203,0)</f>
        <v>0</v>
      </c>
      <c r="BG203" s="147">
        <f>IF(N203="zákl. přenesená",J203,0)</f>
        <v>0</v>
      </c>
      <c r="BH203" s="147">
        <f>IF(N203="sníž. přenesená",J203,0)</f>
        <v>0</v>
      </c>
      <c r="BI203" s="147">
        <f>IF(N203="nulová",J203,0)</f>
        <v>0</v>
      </c>
      <c r="BJ203" s="15" t="s">
        <v>85</v>
      </c>
      <c r="BK203" s="147">
        <f>ROUND(I203*H203,2)</f>
        <v>0</v>
      </c>
      <c r="BL203" s="15" t="s">
        <v>250</v>
      </c>
      <c r="BM203" s="146" t="s">
        <v>340</v>
      </c>
    </row>
    <row r="204" spans="2:65" s="1" customFormat="1" ht="33" customHeight="1">
      <c r="B204" s="134"/>
      <c r="C204" s="135" t="s">
        <v>341</v>
      </c>
      <c r="D204" s="135" t="s">
        <v>130</v>
      </c>
      <c r="E204" s="136" t="s">
        <v>342</v>
      </c>
      <c r="F204" s="137" t="s">
        <v>343</v>
      </c>
      <c r="G204" s="138" t="s">
        <v>181</v>
      </c>
      <c r="H204" s="139">
        <v>282</v>
      </c>
      <c r="I204" s="140"/>
      <c r="J204" s="141">
        <f>ROUND(I204*H204,2)</f>
        <v>0</v>
      </c>
      <c r="K204" s="137" t="s">
        <v>133</v>
      </c>
      <c r="L204" s="30"/>
      <c r="M204" s="142" t="s">
        <v>1</v>
      </c>
      <c r="N204" s="143" t="s">
        <v>42</v>
      </c>
      <c r="P204" s="144">
        <f>O204*H204</f>
        <v>0</v>
      </c>
      <c r="Q204" s="144">
        <v>1.0000000000000001E-5</v>
      </c>
      <c r="R204" s="144">
        <f>Q204*H204</f>
        <v>2.82E-3</v>
      </c>
      <c r="S204" s="144">
        <v>0</v>
      </c>
      <c r="T204" s="145">
        <f>S204*H204</f>
        <v>0</v>
      </c>
      <c r="AR204" s="146" t="s">
        <v>250</v>
      </c>
      <c r="AT204" s="146" t="s">
        <v>130</v>
      </c>
      <c r="AU204" s="146" t="s">
        <v>87</v>
      </c>
      <c r="AY204" s="15" t="s">
        <v>127</v>
      </c>
      <c r="BE204" s="147">
        <f>IF(N204="základní",J204,0)</f>
        <v>0</v>
      </c>
      <c r="BF204" s="147">
        <f>IF(N204="snížená",J204,0)</f>
        <v>0</v>
      </c>
      <c r="BG204" s="147">
        <f>IF(N204="zákl. přenesená",J204,0)</f>
        <v>0</v>
      </c>
      <c r="BH204" s="147">
        <f>IF(N204="sníž. přenesená",J204,0)</f>
        <v>0</v>
      </c>
      <c r="BI204" s="147">
        <f>IF(N204="nulová",J204,0)</f>
        <v>0</v>
      </c>
      <c r="BJ204" s="15" t="s">
        <v>85</v>
      </c>
      <c r="BK204" s="147">
        <f>ROUND(I204*H204,2)</f>
        <v>0</v>
      </c>
      <c r="BL204" s="15" t="s">
        <v>250</v>
      </c>
      <c r="BM204" s="146" t="s">
        <v>344</v>
      </c>
    </row>
    <row r="205" spans="2:65" s="1" customFormat="1" ht="19.5">
      <c r="B205" s="30"/>
      <c r="D205" s="148" t="s">
        <v>136</v>
      </c>
      <c r="F205" s="149" t="s">
        <v>345</v>
      </c>
      <c r="I205" s="150"/>
      <c r="L205" s="30"/>
      <c r="M205" s="152"/>
      <c r="N205" s="153"/>
      <c r="O205" s="153"/>
      <c r="P205" s="153"/>
      <c r="Q205" s="153"/>
      <c r="R205" s="153"/>
      <c r="S205" s="153"/>
      <c r="T205" s="154"/>
      <c r="AT205" s="15" t="s">
        <v>136</v>
      </c>
      <c r="AU205" s="15" t="s">
        <v>87</v>
      </c>
    </row>
    <row r="206" spans="2:65" s="1" customFormat="1" ht="6.95" customHeight="1">
      <c r="B206" s="42"/>
      <c r="C206" s="43"/>
      <c r="D206" s="43"/>
      <c r="E206" s="43"/>
      <c r="F206" s="43"/>
      <c r="G206" s="43"/>
      <c r="H206" s="43"/>
      <c r="I206" s="43"/>
      <c r="J206" s="43"/>
      <c r="K206" s="43"/>
      <c r="L206" s="30"/>
    </row>
  </sheetData>
  <autoFilter ref="C129:K205" xr:uid="{00000000-0009-0000-0000-000002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98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87</v>
      </c>
    </row>
    <row r="4" spans="2:46" ht="24.95" customHeight="1">
      <c r="B4" s="18"/>
      <c r="D4" s="19" t="s">
        <v>99</v>
      </c>
      <c r="L4" s="18"/>
      <c r="M4" s="91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2" t="str">
        <f>'Rekapitulace stavby'!K6</f>
        <v>Dobříš - Kostel Povýšení svatého Kříže</v>
      </c>
      <c r="F7" s="223"/>
      <c r="G7" s="223"/>
      <c r="H7" s="223"/>
      <c r="L7" s="18"/>
    </row>
    <row r="8" spans="2:46" ht="12" customHeight="1">
      <c r="B8" s="18"/>
      <c r="D8" s="25" t="s">
        <v>100</v>
      </c>
      <c r="L8" s="18"/>
    </row>
    <row r="9" spans="2:46" s="1" customFormat="1" ht="16.5" customHeight="1">
      <c r="B9" s="30"/>
      <c r="E9" s="222" t="s">
        <v>156</v>
      </c>
      <c r="F9" s="224"/>
      <c r="G9" s="224"/>
      <c r="H9" s="224"/>
      <c r="L9" s="30"/>
    </row>
    <row r="10" spans="2:46" s="1" customFormat="1" ht="12" customHeight="1">
      <c r="B10" s="30"/>
      <c r="D10" s="25" t="s">
        <v>157</v>
      </c>
      <c r="L10" s="30"/>
    </row>
    <row r="11" spans="2:46" s="1" customFormat="1" ht="16.5" customHeight="1">
      <c r="B11" s="30"/>
      <c r="E11" s="179" t="s">
        <v>346</v>
      </c>
      <c r="F11" s="224"/>
      <c r="G11" s="224"/>
      <c r="H11" s="224"/>
      <c r="L11" s="30"/>
    </row>
    <row r="12" spans="2:46" s="1" customFormat="1" ht="11.25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347</v>
      </c>
      <c r="I14" s="25" t="s">
        <v>22</v>
      </c>
      <c r="J14" s="50" t="str">
        <f>'Rekapitulace stavby'!AN8</f>
        <v>2. 2. 2026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24</v>
      </c>
      <c r="I16" s="25" t="s">
        <v>25</v>
      </c>
      <c r="J16" s="23" t="str">
        <f>IF('Rekapitulace stavby'!AN10="","",'Rekapitulace stavby'!AN10)</f>
        <v/>
      </c>
      <c r="L16" s="30"/>
    </row>
    <row r="17" spans="2:12" s="1" customFormat="1" ht="18" customHeight="1">
      <c r="B17" s="30"/>
      <c r="E17" s="23" t="str">
        <f>IF('Rekapitulace stavby'!E11="","",'Rekapitulace stavby'!E11)</f>
        <v>Město Dobříš</v>
      </c>
      <c r="I17" s="25" t="s">
        <v>27</v>
      </c>
      <c r="J17" s="23" t="str">
        <f>IF('Rekapitulace stavby'!AN11="","",'Rekapitulace stavby'!AN11)</f>
        <v/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28</v>
      </c>
      <c r="I19" s="25" t="s">
        <v>25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25" t="str">
        <f>'Rekapitulace stavby'!E14</f>
        <v>Vyplň údaj</v>
      </c>
      <c r="F20" s="205"/>
      <c r="G20" s="205"/>
      <c r="H20" s="205"/>
      <c r="I20" s="25" t="s">
        <v>27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30</v>
      </c>
      <c r="I22" s="25" t="s">
        <v>25</v>
      </c>
      <c r="J22" s="23" t="str">
        <f>IF('Rekapitulace stavby'!AN16="","",'Rekapitulace stavby'!AN16)</f>
        <v/>
      </c>
      <c r="L22" s="30"/>
    </row>
    <row r="23" spans="2:12" s="1" customFormat="1" ht="18" customHeight="1">
      <c r="B23" s="30"/>
      <c r="E23" s="23" t="str">
        <f>IF('Rekapitulace stavby'!E17="","",'Rekapitulace stavby'!E17)</f>
        <v>Ing. Filip Chmel, Praha 6</v>
      </c>
      <c r="I23" s="25" t="s">
        <v>27</v>
      </c>
      <c r="J23" s="23" t="str">
        <f>IF('Rekapitulace stavby'!AN17="","",'Rekapitulace stavby'!AN17)</f>
        <v/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33</v>
      </c>
      <c r="I25" s="25" t="s">
        <v>25</v>
      </c>
      <c r="J25" s="23" t="s">
        <v>1</v>
      </c>
      <c r="L25" s="30"/>
    </row>
    <row r="26" spans="2:12" s="1" customFormat="1" ht="18" customHeight="1">
      <c r="B26" s="30"/>
      <c r="E26" s="23" t="s">
        <v>348</v>
      </c>
      <c r="I26" s="25" t="s">
        <v>27</v>
      </c>
      <c r="J26" s="23" t="s">
        <v>1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35</v>
      </c>
      <c r="L28" s="30"/>
    </row>
    <row r="29" spans="2:12" s="7" customFormat="1" ht="16.5" customHeight="1">
      <c r="B29" s="92"/>
      <c r="E29" s="210" t="s">
        <v>1</v>
      </c>
      <c r="F29" s="210"/>
      <c r="G29" s="210"/>
      <c r="H29" s="210"/>
      <c r="L29" s="92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25.35" customHeight="1">
      <c r="B32" s="30"/>
      <c r="D32" s="93" t="s">
        <v>37</v>
      </c>
      <c r="J32" s="64">
        <f>ROUND(J125, 2)</f>
        <v>0</v>
      </c>
      <c r="L32" s="30"/>
    </row>
    <row r="33" spans="2:12" s="1" customFormat="1" ht="6.95" customHeight="1">
      <c r="B33" s="30"/>
      <c r="D33" s="51"/>
      <c r="E33" s="51"/>
      <c r="F33" s="51"/>
      <c r="G33" s="51"/>
      <c r="H33" s="51"/>
      <c r="I33" s="51"/>
      <c r="J33" s="51"/>
      <c r="K33" s="51"/>
      <c r="L33" s="30"/>
    </row>
    <row r="34" spans="2:12" s="1" customFormat="1" ht="14.45" customHeight="1">
      <c r="B34" s="30"/>
      <c r="F34" s="33" t="s">
        <v>39</v>
      </c>
      <c r="I34" s="33" t="s">
        <v>38</v>
      </c>
      <c r="J34" s="33" t="s">
        <v>40</v>
      </c>
      <c r="L34" s="30"/>
    </row>
    <row r="35" spans="2:12" s="1" customFormat="1" ht="14.45" customHeight="1">
      <c r="B35" s="30"/>
      <c r="D35" s="53" t="s">
        <v>41</v>
      </c>
      <c r="E35" s="25" t="s">
        <v>42</v>
      </c>
      <c r="F35" s="84">
        <f>ROUND((SUM(BE125:BE162)),  2)</f>
        <v>0</v>
      </c>
      <c r="I35" s="94">
        <v>0.21</v>
      </c>
      <c r="J35" s="84">
        <f>ROUND(((SUM(BE125:BE162))*I35),  2)</f>
        <v>0</v>
      </c>
      <c r="L35" s="30"/>
    </row>
    <row r="36" spans="2:12" s="1" customFormat="1" ht="14.45" customHeight="1">
      <c r="B36" s="30"/>
      <c r="E36" s="25" t="s">
        <v>43</v>
      </c>
      <c r="F36" s="84">
        <f>ROUND((SUM(BF125:BF162)),  2)</f>
        <v>0</v>
      </c>
      <c r="I36" s="94">
        <v>0.12</v>
      </c>
      <c r="J36" s="84">
        <f>ROUND(((SUM(BF125:BF162))*I36),  2)</f>
        <v>0</v>
      </c>
      <c r="L36" s="30"/>
    </row>
    <row r="37" spans="2:12" s="1" customFormat="1" ht="14.45" hidden="1" customHeight="1">
      <c r="B37" s="30"/>
      <c r="E37" s="25" t="s">
        <v>44</v>
      </c>
      <c r="F37" s="84">
        <f>ROUND((SUM(BG125:BG162)),  2)</f>
        <v>0</v>
      </c>
      <c r="I37" s="94">
        <v>0.21</v>
      </c>
      <c r="J37" s="84">
        <f>0</f>
        <v>0</v>
      </c>
      <c r="L37" s="30"/>
    </row>
    <row r="38" spans="2:12" s="1" customFormat="1" ht="14.45" hidden="1" customHeight="1">
      <c r="B38" s="30"/>
      <c r="E38" s="25" t="s">
        <v>45</v>
      </c>
      <c r="F38" s="84">
        <f>ROUND((SUM(BH125:BH162)),  2)</f>
        <v>0</v>
      </c>
      <c r="I38" s="94">
        <v>0.12</v>
      </c>
      <c r="J38" s="84">
        <f>0</f>
        <v>0</v>
      </c>
      <c r="L38" s="30"/>
    </row>
    <row r="39" spans="2:12" s="1" customFormat="1" ht="14.45" hidden="1" customHeight="1">
      <c r="B39" s="30"/>
      <c r="E39" s="25" t="s">
        <v>46</v>
      </c>
      <c r="F39" s="84">
        <f>ROUND((SUM(BI125:BI162)),  2)</f>
        <v>0</v>
      </c>
      <c r="I39" s="94">
        <v>0</v>
      </c>
      <c r="J39" s="84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47</v>
      </c>
      <c r="E41" s="55"/>
      <c r="F41" s="55"/>
      <c r="G41" s="97" t="s">
        <v>48</v>
      </c>
      <c r="H41" s="98" t="s">
        <v>49</v>
      </c>
      <c r="I41" s="55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50</v>
      </c>
      <c r="E50" s="40"/>
      <c r="F50" s="40"/>
      <c r="G50" s="39" t="s">
        <v>51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52</v>
      </c>
      <c r="E61" s="32"/>
      <c r="F61" s="101" t="s">
        <v>53</v>
      </c>
      <c r="G61" s="41" t="s">
        <v>52</v>
      </c>
      <c r="H61" s="32"/>
      <c r="I61" s="32"/>
      <c r="J61" s="102" t="s">
        <v>53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54</v>
      </c>
      <c r="E65" s="40"/>
      <c r="F65" s="40"/>
      <c r="G65" s="39" t="s">
        <v>55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52</v>
      </c>
      <c r="E76" s="32"/>
      <c r="F76" s="101" t="s">
        <v>53</v>
      </c>
      <c r="G76" s="41" t="s">
        <v>52</v>
      </c>
      <c r="H76" s="32"/>
      <c r="I76" s="32"/>
      <c r="J76" s="102" t="s">
        <v>53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12" s="1" customFormat="1" ht="24.95" customHeight="1">
      <c r="B82" s="30"/>
      <c r="C82" s="19" t="s">
        <v>102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22" t="str">
        <f>E7</f>
        <v>Dobříš - Kostel Povýšení svatého Kříže</v>
      </c>
      <c r="F85" s="223"/>
      <c r="G85" s="223"/>
      <c r="H85" s="223"/>
      <c r="L85" s="30"/>
    </row>
    <row r="86" spans="2:12" ht="12" customHeight="1">
      <c r="B86" s="18"/>
      <c r="C86" s="25" t="s">
        <v>100</v>
      </c>
      <c r="L86" s="18"/>
    </row>
    <row r="87" spans="2:12" s="1" customFormat="1" ht="16.5" customHeight="1">
      <c r="B87" s="30"/>
      <c r="E87" s="222" t="s">
        <v>156</v>
      </c>
      <c r="F87" s="224"/>
      <c r="G87" s="224"/>
      <c r="H87" s="224"/>
      <c r="L87" s="30"/>
    </row>
    <row r="88" spans="2:12" s="1" customFormat="1" ht="12" customHeight="1">
      <c r="B88" s="30"/>
      <c r="C88" s="25" t="s">
        <v>157</v>
      </c>
      <c r="L88" s="30"/>
    </row>
    <row r="89" spans="2:12" s="1" customFormat="1" ht="16.5" customHeight="1">
      <c r="B89" s="30"/>
      <c r="E89" s="179" t="str">
        <f>E11</f>
        <v>002 - Elektroinstalace</v>
      </c>
      <c r="F89" s="224"/>
      <c r="G89" s="224"/>
      <c r="H89" s="224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 xml:space="preserve"> </v>
      </c>
      <c r="I91" s="25" t="s">
        <v>22</v>
      </c>
      <c r="J91" s="50" t="str">
        <f>IF(J14="","",J14)</f>
        <v>2. 2. 2026</v>
      </c>
      <c r="L91" s="30"/>
    </row>
    <row r="92" spans="2:12" s="1" customFormat="1" ht="6.95" customHeight="1">
      <c r="B92" s="30"/>
      <c r="L92" s="30"/>
    </row>
    <row r="93" spans="2:12" s="1" customFormat="1" ht="25.7" customHeight="1">
      <c r="B93" s="30"/>
      <c r="C93" s="25" t="s">
        <v>24</v>
      </c>
      <c r="F93" s="23" t="str">
        <f>E17</f>
        <v>Město Dobříš</v>
      </c>
      <c r="I93" s="25" t="s">
        <v>30</v>
      </c>
      <c r="J93" s="28" t="str">
        <f>E23</f>
        <v>Ing. Filip Chmel, Praha 6</v>
      </c>
      <c r="L93" s="30"/>
    </row>
    <row r="94" spans="2:12" s="1" customFormat="1" ht="15.2" customHeight="1">
      <c r="B94" s="30"/>
      <c r="C94" s="25" t="s">
        <v>28</v>
      </c>
      <c r="F94" s="23" t="str">
        <f>IF(E20="","",E20)</f>
        <v>Vyplň údaj</v>
      </c>
      <c r="I94" s="25" t="s">
        <v>33</v>
      </c>
      <c r="J94" s="28" t="str">
        <f>E26</f>
        <v>--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103</v>
      </c>
      <c r="D96" s="95"/>
      <c r="E96" s="95"/>
      <c r="F96" s="95"/>
      <c r="G96" s="95"/>
      <c r="H96" s="95"/>
      <c r="I96" s="95"/>
      <c r="J96" s="104" t="s">
        <v>104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105</v>
      </c>
      <c r="J98" s="64">
        <f>J125</f>
        <v>0</v>
      </c>
      <c r="L98" s="30"/>
      <c r="AU98" s="15" t="s">
        <v>106</v>
      </c>
    </row>
    <row r="99" spans="2:47" s="8" customFormat="1" ht="24.95" customHeight="1">
      <c r="B99" s="106"/>
      <c r="D99" s="107" t="s">
        <v>166</v>
      </c>
      <c r="E99" s="108"/>
      <c r="F99" s="108"/>
      <c r="G99" s="108"/>
      <c r="H99" s="108"/>
      <c r="I99" s="108"/>
      <c r="J99" s="109">
        <f>J126</f>
        <v>0</v>
      </c>
      <c r="L99" s="106"/>
    </row>
    <row r="100" spans="2:47" s="9" customFormat="1" ht="19.899999999999999" customHeight="1">
      <c r="B100" s="110"/>
      <c r="D100" s="111" t="s">
        <v>349</v>
      </c>
      <c r="E100" s="112"/>
      <c r="F100" s="112"/>
      <c r="G100" s="112"/>
      <c r="H100" s="112"/>
      <c r="I100" s="112"/>
      <c r="J100" s="113">
        <f>J127</f>
        <v>0</v>
      </c>
      <c r="L100" s="110"/>
    </row>
    <row r="101" spans="2:47" s="9" customFormat="1" ht="14.85" customHeight="1">
      <c r="B101" s="110"/>
      <c r="D101" s="111" t="s">
        <v>350</v>
      </c>
      <c r="E101" s="112"/>
      <c r="F101" s="112"/>
      <c r="G101" s="112"/>
      <c r="H101" s="112"/>
      <c r="I101" s="112"/>
      <c r="J101" s="113">
        <f>J128</f>
        <v>0</v>
      </c>
      <c r="L101" s="110"/>
    </row>
    <row r="102" spans="2:47" s="9" customFormat="1" ht="14.85" customHeight="1">
      <c r="B102" s="110"/>
      <c r="D102" s="111" t="s">
        <v>351</v>
      </c>
      <c r="E102" s="112"/>
      <c r="F102" s="112"/>
      <c r="G102" s="112"/>
      <c r="H102" s="112"/>
      <c r="I102" s="112"/>
      <c r="J102" s="113">
        <f>J146</f>
        <v>0</v>
      </c>
      <c r="L102" s="110"/>
    </row>
    <row r="103" spans="2:47" s="9" customFormat="1" ht="14.85" customHeight="1">
      <c r="B103" s="110"/>
      <c r="D103" s="111" t="s">
        <v>352</v>
      </c>
      <c r="E103" s="112"/>
      <c r="F103" s="112"/>
      <c r="G103" s="112"/>
      <c r="H103" s="112"/>
      <c r="I103" s="112"/>
      <c r="J103" s="113">
        <f>J158</f>
        <v>0</v>
      </c>
      <c r="L103" s="110"/>
    </row>
    <row r="104" spans="2:47" s="1" customFormat="1" ht="21.75" customHeight="1">
      <c r="B104" s="30"/>
      <c r="L104" s="30"/>
    </row>
    <row r="105" spans="2:47" s="1" customFormat="1" ht="6.95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30"/>
    </row>
    <row r="109" spans="2:47" s="1" customFormat="1" ht="6.95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0"/>
    </row>
    <row r="110" spans="2:47" s="1" customFormat="1" ht="24.95" customHeight="1">
      <c r="B110" s="30"/>
      <c r="C110" s="19" t="s">
        <v>111</v>
      </c>
      <c r="L110" s="30"/>
    </row>
    <row r="111" spans="2:47" s="1" customFormat="1" ht="6.95" customHeight="1">
      <c r="B111" s="30"/>
      <c r="L111" s="30"/>
    </row>
    <row r="112" spans="2:47" s="1" customFormat="1" ht="12" customHeight="1">
      <c r="B112" s="30"/>
      <c r="C112" s="25" t="s">
        <v>16</v>
      </c>
      <c r="L112" s="30"/>
    </row>
    <row r="113" spans="2:63" s="1" customFormat="1" ht="16.5" customHeight="1">
      <c r="B113" s="30"/>
      <c r="E113" s="222" t="str">
        <f>E7</f>
        <v>Dobříš - Kostel Povýšení svatého Kříže</v>
      </c>
      <c r="F113" s="223"/>
      <c r="G113" s="223"/>
      <c r="H113" s="223"/>
      <c r="L113" s="30"/>
    </row>
    <row r="114" spans="2:63" ht="12" customHeight="1">
      <c r="B114" s="18"/>
      <c r="C114" s="25" t="s">
        <v>100</v>
      </c>
      <c r="L114" s="18"/>
    </row>
    <row r="115" spans="2:63" s="1" customFormat="1" ht="16.5" customHeight="1">
      <c r="B115" s="30"/>
      <c r="E115" s="222" t="s">
        <v>156</v>
      </c>
      <c r="F115" s="224"/>
      <c r="G115" s="224"/>
      <c r="H115" s="224"/>
      <c r="L115" s="30"/>
    </row>
    <row r="116" spans="2:63" s="1" customFormat="1" ht="12" customHeight="1">
      <c r="B116" s="30"/>
      <c r="C116" s="25" t="s">
        <v>157</v>
      </c>
      <c r="L116" s="30"/>
    </row>
    <row r="117" spans="2:63" s="1" customFormat="1" ht="16.5" customHeight="1">
      <c r="B117" s="30"/>
      <c r="E117" s="179" t="str">
        <f>E11</f>
        <v>002 - Elektroinstalace</v>
      </c>
      <c r="F117" s="224"/>
      <c r="G117" s="224"/>
      <c r="H117" s="224"/>
      <c r="L117" s="30"/>
    </row>
    <row r="118" spans="2:63" s="1" customFormat="1" ht="6.95" customHeight="1">
      <c r="B118" s="30"/>
      <c r="L118" s="30"/>
    </row>
    <row r="119" spans="2:63" s="1" customFormat="1" ht="12" customHeight="1">
      <c r="B119" s="30"/>
      <c r="C119" s="25" t="s">
        <v>20</v>
      </c>
      <c r="F119" s="23" t="str">
        <f>F14</f>
        <v xml:space="preserve"> </v>
      </c>
      <c r="I119" s="25" t="s">
        <v>22</v>
      </c>
      <c r="J119" s="50" t="str">
        <f>IF(J14="","",J14)</f>
        <v>2. 2. 2026</v>
      </c>
      <c r="L119" s="30"/>
    </row>
    <row r="120" spans="2:63" s="1" customFormat="1" ht="6.95" customHeight="1">
      <c r="B120" s="30"/>
      <c r="L120" s="30"/>
    </row>
    <row r="121" spans="2:63" s="1" customFormat="1" ht="25.7" customHeight="1">
      <c r="B121" s="30"/>
      <c r="C121" s="25" t="s">
        <v>24</v>
      </c>
      <c r="F121" s="23" t="str">
        <f>E17</f>
        <v>Město Dobříš</v>
      </c>
      <c r="I121" s="25" t="s">
        <v>30</v>
      </c>
      <c r="J121" s="28" t="str">
        <f>E23</f>
        <v>Ing. Filip Chmel, Praha 6</v>
      </c>
      <c r="L121" s="30"/>
    </row>
    <row r="122" spans="2:63" s="1" customFormat="1" ht="15.2" customHeight="1">
      <c r="B122" s="30"/>
      <c r="C122" s="25" t="s">
        <v>28</v>
      </c>
      <c r="F122" s="23" t="str">
        <f>IF(E20="","",E20)</f>
        <v>Vyplň údaj</v>
      </c>
      <c r="I122" s="25" t="s">
        <v>33</v>
      </c>
      <c r="J122" s="28" t="str">
        <f>E26</f>
        <v>--</v>
      </c>
      <c r="L122" s="30"/>
    </row>
    <row r="123" spans="2:63" s="1" customFormat="1" ht="10.35" customHeight="1">
      <c r="B123" s="30"/>
      <c r="L123" s="30"/>
    </row>
    <row r="124" spans="2:63" s="10" customFormat="1" ht="29.25" customHeight="1">
      <c r="B124" s="114"/>
      <c r="C124" s="115" t="s">
        <v>112</v>
      </c>
      <c r="D124" s="116" t="s">
        <v>62</v>
      </c>
      <c r="E124" s="116" t="s">
        <v>58</v>
      </c>
      <c r="F124" s="116" t="s">
        <v>59</v>
      </c>
      <c r="G124" s="116" t="s">
        <v>113</v>
      </c>
      <c r="H124" s="116" t="s">
        <v>114</v>
      </c>
      <c r="I124" s="116" t="s">
        <v>115</v>
      </c>
      <c r="J124" s="116" t="s">
        <v>104</v>
      </c>
      <c r="K124" s="117" t="s">
        <v>116</v>
      </c>
      <c r="L124" s="114"/>
      <c r="M124" s="57" t="s">
        <v>1</v>
      </c>
      <c r="N124" s="58" t="s">
        <v>41</v>
      </c>
      <c r="O124" s="58" t="s">
        <v>117</v>
      </c>
      <c r="P124" s="58" t="s">
        <v>118</v>
      </c>
      <c r="Q124" s="58" t="s">
        <v>119</v>
      </c>
      <c r="R124" s="58" t="s">
        <v>120</v>
      </c>
      <c r="S124" s="58" t="s">
        <v>121</v>
      </c>
      <c r="T124" s="59" t="s">
        <v>122</v>
      </c>
    </row>
    <row r="125" spans="2:63" s="1" customFormat="1" ht="22.9" customHeight="1">
      <c r="B125" s="30"/>
      <c r="C125" s="62" t="s">
        <v>123</v>
      </c>
      <c r="J125" s="118">
        <f>BK125</f>
        <v>0</v>
      </c>
      <c r="L125" s="30"/>
      <c r="M125" s="60"/>
      <c r="N125" s="51"/>
      <c r="O125" s="51"/>
      <c r="P125" s="119">
        <f>P126</f>
        <v>0</v>
      </c>
      <c r="Q125" s="51"/>
      <c r="R125" s="119">
        <f>R126</f>
        <v>0</v>
      </c>
      <c r="S125" s="51"/>
      <c r="T125" s="120">
        <f>T126</f>
        <v>0</v>
      </c>
      <c r="AT125" s="15" t="s">
        <v>76</v>
      </c>
      <c r="AU125" s="15" t="s">
        <v>106</v>
      </c>
      <c r="BK125" s="121">
        <f>BK126</f>
        <v>0</v>
      </c>
    </row>
    <row r="126" spans="2:63" s="11" customFormat="1" ht="25.9" customHeight="1">
      <c r="B126" s="122"/>
      <c r="D126" s="123" t="s">
        <v>76</v>
      </c>
      <c r="E126" s="124" t="s">
        <v>307</v>
      </c>
      <c r="F126" s="124" t="s">
        <v>308</v>
      </c>
      <c r="I126" s="125"/>
      <c r="J126" s="126">
        <f>BK126</f>
        <v>0</v>
      </c>
      <c r="L126" s="122"/>
      <c r="M126" s="127"/>
      <c r="P126" s="128">
        <f>P127</f>
        <v>0</v>
      </c>
      <c r="R126" s="128">
        <f>R127</f>
        <v>0</v>
      </c>
      <c r="T126" s="129">
        <f>T127</f>
        <v>0</v>
      </c>
      <c r="AR126" s="123" t="s">
        <v>87</v>
      </c>
      <c r="AT126" s="130" t="s">
        <v>76</v>
      </c>
      <c r="AU126" s="130" t="s">
        <v>77</v>
      </c>
      <c r="AY126" s="123" t="s">
        <v>127</v>
      </c>
      <c r="BK126" s="131">
        <f>BK127</f>
        <v>0</v>
      </c>
    </row>
    <row r="127" spans="2:63" s="11" customFormat="1" ht="22.9" customHeight="1">
      <c r="B127" s="122"/>
      <c r="D127" s="123" t="s">
        <v>76</v>
      </c>
      <c r="E127" s="132" t="s">
        <v>353</v>
      </c>
      <c r="F127" s="132" t="s">
        <v>354</v>
      </c>
      <c r="I127" s="125"/>
      <c r="J127" s="133">
        <f>BK127</f>
        <v>0</v>
      </c>
      <c r="L127" s="122"/>
      <c r="M127" s="127"/>
      <c r="P127" s="128">
        <f>P128+P146+P158</f>
        <v>0</v>
      </c>
      <c r="R127" s="128">
        <f>R128+R146+R158</f>
        <v>0</v>
      </c>
      <c r="T127" s="129">
        <f>T128+T146+T158</f>
        <v>0</v>
      </c>
      <c r="AR127" s="123" t="s">
        <v>87</v>
      </c>
      <c r="AT127" s="130" t="s">
        <v>76</v>
      </c>
      <c r="AU127" s="130" t="s">
        <v>85</v>
      </c>
      <c r="AY127" s="123" t="s">
        <v>127</v>
      </c>
      <c r="BK127" s="131">
        <f>BK128+BK146+BK158</f>
        <v>0</v>
      </c>
    </row>
    <row r="128" spans="2:63" s="11" customFormat="1" ht="20.85" customHeight="1">
      <c r="B128" s="122"/>
      <c r="D128" s="123" t="s">
        <v>76</v>
      </c>
      <c r="E128" s="132" t="s">
        <v>355</v>
      </c>
      <c r="F128" s="132" t="s">
        <v>356</v>
      </c>
      <c r="I128" s="125"/>
      <c r="J128" s="133">
        <f>BK128</f>
        <v>0</v>
      </c>
      <c r="L128" s="122"/>
      <c r="M128" s="127"/>
      <c r="P128" s="128">
        <f>SUM(P129:P145)</f>
        <v>0</v>
      </c>
      <c r="R128" s="128">
        <f>SUM(R129:R145)</f>
        <v>0</v>
      </c>
      <c r="T128" s="129">
        <f>SUM(T129:T145)</f>
        <v>0</v>
      </c>
      <c r="AR128" s="123" t="s">
        <v>87</v>
      </c>
      <c r="AT128" s="130" t="s">
        <v>76</v>
      </c>
      <c r="AU128" s="130" t="s">
        <v>87</v>
      </c>
      <c r="AY128" s="123" t="s">
        <v>127</v>
      </c>
      <c r="BK128" s="131">
        <f>SUM(BK129:BK145)</f>
        <v>0</v>
      </c>
    </row>
    <row r="129" spans="2:65" s="1" customFormat="1" ht="16.5" customHeight="1">
      <c r="B129" s="134"/>
      <c r="C129" s="169" t="s">
        <v>85</v>
      </c>
      <c r="D129" s="169" t="s">
        <v>317</v>
      </c>
      <c r="E129" s="170" t="s">
        <v>357</v>
      </c>
      <c r="F129" s="171" t="s">
        <v>358</v>
      </c>
      <c r="G129" s="172" t="s">
        <v>359</v>
      </c>
      <c r="H129" s="173">
        <v>2</v>
      </c>
      <c r="I129" s="174"/>
      <c r="J129" s="175">
        <f t="shared" ref="J129:J145" si="0">ROUND(I129*H129,2)</f>
        <v>0</v>
      </c>
      <c r="K129" s="171" t="s">
        <v>1</v>
      </c>
      <c r="L129" s="176"/>
      <c r="M129" s="177" t="s">
        <v>1</v>
      </c>
      <c r="N129" s="178" t="s">
        <v>42</v>
      </c>
      <c r="P129" s="144">
        <f t="shared" ref="P129:P145" si="1">O129*H129</f>
        <v>0</v>
      </c>
      <c r="Q129" s="144">
        <v>0</v>
      </c>
      <c r="R129" s="144">
        <f t="shared" ref="R129:R145" si="2">Q129*H129</f>
        <v>0</v>
      </c>
      <c r="S129" s="144">
        <v>0</v>
      </c>
      <c r="T129" s="145">
        <f t="shared" ref="T129:T145" si="3">S129*H129</f>
        <v>0</v>
      </c>
      <c r="AR129" s="146" t="s">
        <v>320</v>
      </c>
      <c r="AT129" s="146" t="s">
        <v>317</v>
      </c>
      <c r="AU129" s="146" t="s">
        <v>146</v>
      </c>
      <c r="AY129" s="15" t="s">
        <v>127</v>
      </c>
      <c r="BE129" s="147">
        <f t="shared" ref="BE129:BE145" si="4">IF(N129="základní",J129,0)</f>
        <v>0</v>
      </c>
      <c r="BF129" s="147">
        <f t="shared" ref="BF129:BF145" si="5">IF(N129="snížená",J129,0)</f>
        <v>0</v>
      </c>
      <c r="BG129" s="147">
        <f t="shared" ref="BG129:BG145" si="6">IF(N129="zákl. přenesená",J129,0)</f>
        <v>0</v>
      </c>
      <c r="BH129" s="147">
        <f t="shared" ref="BH129:BH145" si="7">IF(N129="sníž. přenesená",J129,0)</f>
        <v>0</v>
      </c>
      <c r="BI129" s="147">
        <f t="shared" ref="BI129:BI145" si="8">IF(N129="nulová",J129,0)</f>
        <v>0</v>
      </c>
      <c r="BJ129" s="15" t="s">
        <v>85</v>
      </c>
      <c r="BK129" s="147">
        <f t="shared" ref="BK129:BK145" si="9">ROUND(I129*H129,2)</f>
        <v>0</v>
      </c>
      <c r="BL129" s="15" t="s">
        <v>250</v>
      </c>
      <c r="BM129" s="146" t="s">
        <v>87</v>
      </c>
    </row>
    <row r="130" spans="2:65" s="1" customFormat="1" ht="16.5" customHeight="1">
      <c r="B130" s="134"/>
      <c r="C130" s="169" t="s">
        <v>87</v>
      </c>
      <c r="D130" s="169" t="s">
        <v>317</v>
      </c>
      <c r="E130" s="170" t="s">
        <v>360</v>
      </c>
      <c r="F130" s="171" t="s">
        <v>361</v>
      </c>
      <c r="G130" s="172" t="s">
        <v>359</v>
      </c>
      <c r="H130" s="173">
        <v>2</v>
      </c>
      <c r="I130" s="174"/>
      <c r="J130" s="175">
        <f t="shared" si="0"/>
        <v>0</v>
      </c>
      <c r="K130" s="171" t="s">
        <v>1</v>
      </c>
      <c r="L130" s="176"/>
      <c r="M130" s="177" t="s">
        <v>1</v>
      </c>
      <c r="N130" s="178" t="s">
        <v>42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320</v>
      </c>
      <c r="AT130" s="146" t="s">
        <v>317</v>
      </c>
      <c r="AU130" s="146" t="s">
        <v>146</v>
      </c>
      <c r="AY130" s="15" t="s">
        <v>127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5" t="s">
        <v>85</v>
      </c>
      <c r="BK130" s="147">
        <f t="shared" si="9"/>
        <v>0</v>
      </c>
      <c r="BL130" s="15" t="s">
        <v>250</v>
      </c>
      <c r="BM130" s="146" t="s">
        <v>151</v>
      </c>
    </row>
    <row r="131" spans="2:65" s="1" customFormat="1" ht="16.5" customHeight="1">
      <c r="B131" s="134"/>
      <c r="C131" s="169" t="s">
        <v>146</v>
      </c>
      <c r="D131" s="169" t="s">
        <v>317</v>
      </c>
      <c r="E131" s="170" t="s">
        <v>362</v>
      </c>
      <c r="F131" s="171" t="s">
        <v>363</v>
      </c>
      <c r="G131" s="172" t="s">
        <v>359</v>
      </c>
      <c r="H131" s="173">
        <v>4</v>
      </c>
      <c r="I131" s="174"/>
      <c r="J131" s="175">
        <f t="shared" si="0"/>
        <v>0</v>
      </c>
      <c r="K131" s="171" t="s">
        <v>1</v>
      </c>
      <c r="L131" s="176"/>
      <c r="M131" s="177" t="s">
        <v>1</v>
      </c>
      <c r="N131" s="178" t="s">
        <v>42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320</v>
      </c>
      <c r="AT131" s="146" t="s">
        <v>317</v>
      </c>
      <c r="AU131" s="146" t="s">
        <v>146</v>
      </c>
      <c r="AY131" s="15" t="s">
        <v>127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5" t="s">
        <v>85</v>
      </c>
      <c r="BK131" s="147">
        <f t="shared" si="9"/>
        <v>0</v>
      </c>
      <c r="BL131" s="15" t="s">
        <v>250</v>
      </c>
      <c r="BM131" s="146" t="s">
        <v>190</v>
      </c>
    </row>
    <row r="132" spans="2:65" s="1" customFormat="1" ht="16.5" customHeight="1">
      <c r="B132" s="134"/>
      <c r="C132" s="169" t="s">
        <v>151</v>
      </c>
      <c r="D132" s="169" t="s">
        <v>317</v>
      </c>
      <c r="E132" s="170" t="s">
        <v>364</v>
      </c>
      <c r="F132" s="171" t="s">
        <v>365</v>
      </c>
      <c r="G132" s="172" t="s">
        <v>359</v>
      </c>
      <c r="H132" s="173">
        <v>1</v>
      </c>
      <c r="I132" s="174"/>
      <c r="J132" s="175">
        <f t="shared" si="0"/>
        <v>0</v>
      </c>
      <c r="K132" s="171" t="s">
        <v>1</v>
      </c>
      <c r="L132" s="176"/>
      <c r="M132" s="177" t="s">
        <v>1</v>
      </c>
      <c r="N132" s="178" t="s">
        <v>42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320</v>
      </c>
      <c r="AT132" s="146" t="s">
        <v>317</v>
      </c>
      <c r="AU132" s="146" t="s">
        <v>146</v>
      </c>
      <c r="AY132" s="15" t="s">
        <v>127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5" t="s">
        <v>85</v>
      </c>
      <c r="BK132" s="147">
        <f t="shared" si="9"/>
        <v>0</v>
      </c>
      <c r="BL132" s="15" t="s">
        <v>250</v>
      </c>
      <c r="BM132" s="146" t="s">
        <v>211</v>
      </c>
    </row>
    <row r="133" spans="2:65" s="1" customFormat="1" ht="16.5" customHeight="1">
      <c r="B133" s="134"/>
      <c r="C133" s="169" t="s">
        <v>126</v>
      </c>
      <c r="D133" s="169" t="s">
        <v>317</v>
      </c>
      <c r="E133" s="170" t="s">
        <v>366</v>
      </c>
      <c r="F133" s="171" t="s">
        <v>367</v>
      </c>
      <c r="G133" s="172" t="s">
        <v>359</v>
      </c>
      <c r="H133" s="173">
        <v>1</v>
      </c>
      <c r="I133" s="174"/>
      <c r="J133" s="175">
        <f t="shared" si="0"/>
        <v>0</v>
      </c>
      <c r="K133" s="171" t="s">
        <v>1</v>
      </c>
      <c r="L133" s="176"/>
      <c r="M133" s="177" t="s">
        <v>1</v>
      </c>
      <c r="N133" s="178" t="s">
        <v>42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320</v>
      </c>
      <c r="AT133" s="146" t="s">
        <v>317</v>
      </c>
      <c r="AU133" s="146" t="s">
        <v>146</v>
      </c>
      <c r="AY133" s="15" t="s">
        <v>127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5" t="s">
        <v>85</v>
      </c>
      <c r="BK133" s="147">
        <f t="shared" si="9"/>
        <v>0</v>
      </c>
      <c r="BL133" s="15" t="s">
        <v>250</v>
      </c>
      <c r="BM133" s="146" t="s">
        <v>221</v>
      </c>
    </row>
    <row r="134" spans="2:65" s="1" customFormat="1" ht="16.5" customHeight="1">
      <c r="B134" s="134"/>
      <c r="C134" s="169" t="s">
        <v>190</v>
      </c>
      <c r="D134" s="169" t="s">
        <v>317</v>
      </c>
      <c r="E134" s="170" t="s">
        <v>368</v>
      </c>
      <c r="F134" s="171" t="s">
        <v>369</v>
      </c>
      <c r="G134" s="172" t="s">
        <v>359</v>
      </c>
      <c r="H134" s="173">
        <v>1</v>
      </c>
      <c r="I134" s="174"/>
      <c r="J134" s="175">
        <f t="shared" si="0"/>
        <v>0</v>
      </c>
      <c r="K134" s="171" t="s">
        <v>1</v>
      </c>
      <c r="L134" s="176"/>
      <c r="M134" s="177" t="s">
        <v>1</v>
      </c>
      <c r="N134" s="178" t="s">
        <v>42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320</v>
      </c>
      <c r="AT134" s="146" t="s">
        <v>317</v>
      </c>
      <c r="AU134" s="146" t="s">
        <v>146</v>
      </c>
      <c r="AY134" s="15" t="s">
        <v>127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5" t="s">
        <v>85</v>
      </c>
      <c r="BK134" s="147">
        <f t="shared" si="9"/>
        <v>0</v>
      </c>
      <c r="BL134" s="15" t="s">
        <v>250</v>
      </c>
      <c r="BM134" s="146" t="s">
        <v>8</v>
      </c>
    </row>
    <row r="135" spans="2:65" s="1" customFormat="1" ht="16.5" customHeight="1">
      <c r="B135" s="134"/>
      <c r="C135" s="169" t="s">
        <v>205</v>
      </c>
      <c r="D135" s="169" t="s">
        <v>317</v>
      </c>
      <c r="E135" s="170" t="s">
        <v>370</v>
      </c>
      <c r="F135" s="171" t="s">
        <v>371</v>
      </c>
      <c r="G135" s="172" t="s">
        <v>359</v>
      </c>
      <c r="H135" s="173">
        <v>1</v>
      </c>
      <c r="I135" s="174"/>
      <c r="J135" s="175">
        <f t="shared" si="0"/>
        <v>0</v>
      </c>
      <c r="K135" s="171" t="s">
        <v>1</v>
      </c>
      <c r="L135" s="176"/>
      <c r="M135" s="177" t="s">
        <v>1</v>
      </c>
      <c r="N135" s="178" t="s">
        <v>42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320</v>
      </c>
      <c r="AT135" s="146" t="s">
        <v>317</v>
      </c>
      <c r="AU135" s="146" t="s">
        <v>146</v>
      </c>
      <c r="AY135" s="15" t="s">
        <v>127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5" t="s">
        <v>85</v>
      </c>
      <c r="BK135" s="147">
        <f t="shared" si="9"/>
        <v>0</v>
      </c>
      <c r="BL135" s="15" t="s">
        <v>250</v>
      </c>
      <c r="BM135" s="146" t="s">
        <v>240</v>
      </c>
    </row>
    <row r="136" spans="2:65" s="1" customFormat="1" ht="16.5" customHeight="1">
      <c r="B136" s="134"/>
      <c r="C136" s="169" t="s">
        <v>211</v>
      </c>
      <c r="D136" s="169" t="s">
        <v>317</v>
      </c>
      <c r="E136" s="170" t="s">
        <v>372</v>
      </c>
      <c r="F136" s="171" t="s">
        <v>373</v>
      </c>
      <c r="G136" s="172" t="s">
        <v>359</v>
      </c>
      <c r="H136" s="173">
        <v>4</v>
      </c>
      <c r="I136" s="174"/>
      <c r="J136" s="175">
        <f t="shared" si="0"/>
        <v>0</v>
      </c>
      <c r="K136" s="171" t="s">
        <v>1</v>
      </c>
      <c r="L136" s="176"/>
      <c r="M136" s="177" t="s">
        <v>1</v>
      </c>
      <c r="N136" s="178" t="s">
        <v>42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320</v>
      </c>
      <c r="AT136" s="146" t="s">
        <v>317</v>
      </c>
      <c r="AU136" s="146" t="s">
        <v>146</v>
      </c>
      <c r="AY136" s="15" t="s">
        <v>127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5" t="s">
        <v>85</v>
      </c>
      <c r="BK136" s="147">
        <f t="shared" si="9"/>
        <v>0</v>
      </c>
      <c r="BL136" s="15" t="s">
        <v>250</v>
      </c>
      <c r="BM136" s="146" t="s">
        <v>250</v>
      </c>
    </row>
    <row r="137" spans="2:65" s="1" customFormat="1" ht="16.5" customHeight="1">
      <c r="B137" s="134"/>
      <c r="C137" s="169" t="s">
        <v>217</v>
      </c>
      <c r="D137" s="169" t="s">
        <v>317</v>
      </c>
      <c r="E137" s="170" t="s">
        <v>374</v>
      </c>
      <c r="F137" s="171" t="s">
        <v>375</v>
      </c>
      <c r="G137" s="172" t="s">
        <v>359</v>
      </c>
      <c r="H137" s="173">
        <v>1</v>
      </c>
      <c r="I137" s="174"/>
      <c r="J137" s="175">
        <f t="shared" si="0"/>
        <v>0</v>
      </c>
      <c r="K137" s="171" t="s">
        <v>1</v>
      </c>
      <c r="L137" s="176"/>
      <c r="M137" s="177" t="s">
        <v>1</v>
      </c>
      <c r="N137" s="178" t="s">
        <v>42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320</v>
      </c>
      <c r="AT137" s="146" t="s">
        <v>317</v>
      </c>
      <c r="AU137" s="146" t="s">
        <v>146</v>
      </c>
      <c r="AY137" s="15" t="s">
        <v>127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5" t="s">
        <v>85</v>
      </c>
      <c r="BK137" s="147">
        <f t="shared" si="9"/>
        <v>0</v>
      </c>
      <c r="BL137" s="15" t="s">
        <v>250</v>
      </c>
      <c r="BM137" s="146" t="s">
        <v>264</v>
      </c>
    </row>
    <row r="138" spans="2:65" s="1" customFormat="1" ht="16.5" customHeight="1">
      <c r="B138" s="134"/>
      <c r="C138" s="169" t="s">
        <v>221</v>
      </c>
      <c r="D138" s="169" t="s">
        <v>317</v>
      </c>
      <c r="E138" s="170" t="s">
        <v>376</v>
      </c>
      <c r="F138" s="171" t="s">
        <v>377</v>
      </c>
      <c r="G138" s="172" t="s">
        <v>359</v>
      </c>
      <c r="H138" s="173">
        <v>1</v>
      </c>
      <c r="I138" s="174"/>
      <c r="J138" s="175">
        <f t="shared" si="0"/>
        <v>0</v>
      </c>
      <c r="K138" s="171" t="s">
        <v>1</v>
      </c>
      <c r="L138" s="176"/>
      <c r="M138" s="177" t="s">
        <v>1</v>
      </c>
      <c r="N138" s="178" t="s">
        <v>42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320</v>
      </c>
      <c r="AT138" s="146" t="s">
        <v>317</v>
      </c>
      <c r="AU138" s="146" t="s">
        <v>146</v>
      </c>
      <c r="AY138" s="15" t="s">
        <v>127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5" t="s">
        <v>85</v>
      </c>
      <c r="BK138" s="147">
        <f t="shared" si="9"/>
        <v>0</v>
      </c>
      <c r="BL138" s="15" t="s">
        <v>250</v>
      </c>
      <c r="BM138" s="146" t="s">
        <v>272</v>
      </c>
    </row>
    <row r="139" spans="2:65" s="1" customFormat="1" ht="16.5" customHeight="1">
      <c r="B139" s="134"/>
      <c r="C139" s="169" t="s">
        <v>226</v>
      </c>
      <c r="D139" s="169" t="s">
        <v>317</v>
      </c>
      <c r="E139" s="170" t="s">
        <v>378</v>
      </c>
      <c r="F139" s="171" t="s">
        <v>379</v>
      </c>
      <c r="G139" s="172" t="s">
        <v>359</v>
      </c>
      <c r="H139" s="173">
        <v>3</v>
      </c>
      <c r="I139" s="174"/>
      <c r="J139" s="175">
        <f t="shared" si="0"/>
        <v>0</v>
      </c>
      <c r="K139" s="171" t="s">
        <v>1</v>
      </c>
      <c r="L139" s="176"/>
      <c r="M139" s="177" t="s">
        <v>1</v>
      </c>
      <c r="N139" s="178" t="s">
        <v>42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320</v>
      </c>
      <c r="AT139" s="146" t="s">
        <v>317</v>
      </c>
      <c r="AU139" s="146" t="s">
        <v>146</v>
      </c>
      <c r="AY139" s="15" t="s">
        <v>127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5" t="s">
        <v>85</v>
      </c>
      <c r="BK139" s="147">
        <f t="shared" si="9"/>
        <v>0</v>
      </c>
      <c r="BL139" s="15" t="s">
        <v>250</v>
      </c>
      <c r="BM139" s="146" t="s">
        <v>283</v>
      </c>
    </row>
    <row r="140" spans="2:65" s="1" customFormat="1" ht="16.5" customHeight="1">
      <c r="B140" s="134"/>
      <c r="C140" s="169" t="s">
        <v>8</v>
      </c>
      <c r="D140" s="169" t="s">
        <v>317</v>
      </c>
      <c r="E140" s="170" t="s">
        <v>380</v>
      </c>
      <c r="F140" s="171" t="s">
        <v>381</v>
      </c>
      <c r="G140" s="172" t="s">
        <v>237</v>
      </c>
      <c r="H140" s="173">
        <v>3</v>
      </c>
      <c r="I140" s="174"/>
      <c r="J140" s="175">
        <f t="shared" si="0"/>
        <v>0</v>
      </c>
      <c r="K140" s="171" t="s">
        <v>1</v>
      </c>
      <c r="L140" s="176"/>
      <c r="M140" s="177" t="s">
        <v>1</v>
      </c>
      <c r="N140" s="178" t="s">
        <v>42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320</v>
      </c>
      <c r="AT140" s="146" t="s">
        <v>317</v>
      </c>
      <c r="AU140" s="146" t="s">
        <v>146</v>
      </c>
      <c r="AY140" s="15" t="s">
        <v>127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5" t="s">
        <v>85</v>
      </c>
      <c r="BK140" s="147">
        <f t="shared" si="9"/>
        <v>0</v>
      </c>
      <c r="BL140" s="15" t="s">
        <v>250</v>
      </c>
      <c r="BM140" s="146" t="s">
        <v>292</v>
      </c>
    </row>
    <row r="141" spans="2:65" s="1" customFormat="1" ht="16.5" customHeight="1">
      <c r="B141" s="134"/>
      <c r="C141" s="169" t="s">
        <v>234</v>
      </c>
      <c r="D141" s="169" t="s">
        <v>317</v>
      </c>
      <c r="E141" s="170" t="s">
        <v>382</v>
      </c>
      <c r="F141" s="171" t="s">
        <v>383</v>
      </c>
      <c r="G141" s="172" t="s">
        <v>237</v>
      </c>
      <c r="H141" s="173">
        <v>37</v>
      </c>
      <c r="I141" s="174"/>
      <c r="J141" s="175">
        <f t="shared" si="0"/>
        <v>0</v>
      </c>
      <c r="K141" s="171" t="s">
        <v>1</v>
      </c>
      <c r="L141" s="176"/>
      <c r="M141" s="177" t="s">
        <v>1</v>
      </c>
      <c r="N141" s="178" t="s">
        <v>42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320</v>
      </c>
      <c r="AT141" s="146" t="s">
        <v>317</v>
      </c>
      <c r="AU141" s="146" t="s">
        <v>146</v>
      </c>
      <c r="AY141" s="15" t="s">
        <v>127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5" t="s">
        <v>85</v>
      </c>
      <c r="BK141" s="147">
        <f t="shared" si="9"/>
        <v>0</v>
      </c>
      <c r="BL141" s="15" t="s">
        <v>250</v>
      </c>
      <c r="BM141" s="146" t="s">
        <v>303</v>
      </c>
    </row>
    <row r="142" spans="2:65" s="1" customFormat="1" ht="16.5" customHeight="1">
      <c r="B142" s="134"/>
      <c r="C142" s="169" t="s">
        <v>240</v>
      </c>
      <c r="D142" s="169" t="s">
        <v>317</v>
      </c>
      <c r="E142" s="170" t="s">
        <v>384</v>
      </c>
      <c r="F142" s="171" t="s">
        <v>385</v>
      </c>
      <c r="G142" s="172" t="s">
        <v>237</v>
      </c>
      <c r="H142" s="173">
        <v>141</v>
      </c>
      <c r="I142" s="174"/>
      <c r="J142" s="175">
        <f t="shared" si="0"/>
        <v>0</v>
      </c>
      <c r="K142" s="171" t="s">
        <v>1</v>
      </c>
      <c r="L142" s="176"/>
      <c r="M142" s="177" t="s">
        <v>1</v>
      </c>
      <c r="N142" s="178" t="s">
        <v>42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320</v>
      </c>
      <c r="AT142" s="146" t="s">
        <v>317</v>
      </c>
      <c r="AU142" s="146" t="s">
        <v>146</v>
      </c>
      <c r="AY142" s="15" t="s">
        <v>127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5" t="s">
        <v>85</v>
      </c>
      <c r="BK142" s="147">
        <f t="shared" si="9"/>
        <v>0</v>
      </c>
      <c r="BL142" s="15" t="s">
        <v>250</v>
      </c>
      <c r="BM142" s="146" t="s">
        <v>316</v>
      </c>
    </row>
    <row r="143" spans="2:65" s="1" customFormat="1" ht="16.5" customHeight="1">
      <c r="B143" s="134"/>
      <c r="C143" s="169" t="s">
        <v>245</v>
      </c>
      <c r="D143" s="169" t="s">
        <v>317</v>
      </c>
      <c r="E143" s="170" t="s">
        <v>386</v>
      </c>
      <c r="F143" s="171" t="s">
        <v>387</v>
      </c>
      <c r="G143" s="172" t="s">
        <v>359</v>
      </c>
      <c r="H143" s="173">
        <v>1</v>
      </c>
      <c r="I143" s="174"/>
      <c r="J143" s="175">
        <f t="shared" si="0"/>
        <v>0</v>
      </c>
      <c r="K143" s="171" t="s">
        <v>1</v>
      </c>
      <c r="L143" s="176"/>
      <c r="M143" s="177" t="s">
        <v>1</v>
      </c>
      <c r="N143" s="178" t="s">
        <v>42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320</v>
      </c>
      <c r="AT143" s="146" t="s">
        <v>317</v>
      </c>
      <c r="AU143" s="146" t="s">
        <v>146</v>
      </c>
      <c r="AY143" s="15" t="s">
        <v>127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5" t="s">
        <v>85</v>
      </c>
      <c r="BK143" s="147">
        <f t="shared" si="9"/>
        <v>0</v>
      </c>
      <c r="BL143" s="15" t="s">
        <v>250</v>
      </c>
      <c r="BM143" s="146" t="s">
        <v>328</v>
      </c>
    </row>
    <row r="144" spans="2:65" s="1" customFormat="1" ht="16.5" customHeight="1">
      <c r="B144" s="134"/>
      <c r="C144" s="169" t="s">
        <v>250</v>
      </c>
      <c r="D144" s="169" t="s">
        <v>317</v>
      </c>
      <c r="E144" s="170" t="s">
        <v>388</v>
      </c>
      <c r="F144" s="171" t="s">
        <v>389</v>
      </c>
      <c r="G144" s="172" t="s">
        <v>359</v>
      </c>
      <c r="H144" s="173">
        <v>3</v>
      </c>
      <c r="I144" s="174"/>
      <c r="J144" s="175">
        <f t="shared" si="0"/>
        <v>0</v>
      </c>
      <c r="K144" s="171" t="s">
        <v>1</v>
      </c>
      <c r="L144" s="176"/>
      <c r="M144" s="177" t="s">
        <v>1</v>
      </c>
      <c r="N144" s="178" t="s">
        <v>42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320</v>
      </c>
      <c r="AT144" s="146" t="s">
        <v>317</v>
      </c>
      <c r="AU144" s="146" t="s">
        <v>146</v>
      </c>
      <c r="AY144" s="15" t="s">
        <v>127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5" t="s">
        <v>85</v>
      </c>
      <c r="BK144" s="147">
        <f t="shared" si="9"/>
        <v>0</v>
      </c>
      <c r="BL144" s="15" t="s">
        <v>250</v>
      </c>
      <c r="BM144" s="146" t="s">
        <v>320</v>
      </c>
    </row>
    <row r="145" spans="2:65" s="1" customFormat="1" ht="16.5" customHeight="1">
      <c r="B145" s="134"/>
      <c r="C145" s="169" t="s">
        <v>260</v>
      </c>
      <c r="D145" s="169" t="s">
        <v>317</v>
      </c>
      <c r="E145" s="170" t="s">
        <v>390</v>
      </c>
      <c r="F145" s="171" t="s">
        <v>391</v>
      </c>
      <c r="G145" s="172" t="s">
        <v>392</v>
      </c>
      <c r="H145" s="173">
        <v>1</v>
      </c>
      <c r="I145" s="174"/>
      <c r="J145" s="175">
        <f t="shared" si="0"/>
        <v>0</v>
      </c>
      <c r="K145" s="171" t="s">
        <v>1</v>
      </c>
      <c r="L145" s="176"/>
      <c r="M145" s="177" t="s">
        <v>1</v>
      </c>
      <c r="N145" s="178" t="s">
        <v>42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320</v>
      </c>
      <c r="AT145" s="146" t="s">
        <v>317</v>
      </c>
      <c r="AU145" s="146" t="s">
        <v>146</v>
      </c>
      <c r="AY145" s="15" t="s">
        <v>127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5" t="s">
        <v>85</v>
      </c>
      <c r="BK145" s="147">
        <f t="shared" si="9"/>
        <v>0</v>
      </c>
      <c r="BL145" s="15" t="s">
        <v>250</v>
      </c>
      <c r="BM145" s="146" t="s">
        <v>254</v>
      </c>
    </row>
    <row r="146" spans="2:65" s="11" customFormat="1" ht="20.85" customHeight="1">
      <c r="B146" s="122"/>
      <c r="D146" s="123" t="s">
        <v>76</v>
      </c>
      <c r="E146" s="132" t="s">
        <v>393</v>
      </c>
      <c r="F146" s="132" t="s">
        <v>394</v>
      </c>
      <c r="I146" s="125"/>
      <c r="J146" s="133">
        <f>BK146</f>
        <v>0</v>
      </c>
      <c r="L146" s="122"/>
      <c r="M146" s="127"/>
      <c r="P146" s="128">
        <f>SUM(P147:P157)</f>
        <v>0</v>
      </c>
      <c r="R146" s="128">
        <f>SUM(R147:R157)</f>
        <v>0</v>
      </c>
      <c r="T146" s="129">
        <f>SUM(T147:T157)</f>
        <v>0</v>
      </c>
      <c r="AR146" s="123" t="s">
        <v>87</v>
      </c>
      <c r="AT146" s="130" t="s">
        <v>76</v>
      </c>
      <c r="AU146" s="130" t="s">
        <v>87</v>
      </c>
      <c r="AY146" s="123" t="s">
        <v>127</v>
      </c>
      <c r="BK146" s="131">
        <f>SUM(BK147:BK157)</f>
        <v>0</v>
      </c>
    </row>
    <row r="147" spans="2:65" s="1" customFormat="1" ht="16.5" customHeight="1">
      <c r="B147" s="134"/>
      <c r="C147" s="135" t="s">
        <v>264</v>
      </c>
      <c r="D147" s="135" t="s">
        <v>130</v>
      </c>
      <c r="E147" s="136" t="s">
        <v>395</v>
      </c>
      <c r="F147" s="137" t="s">
        <v>396</v>
      </c>
      <c r="G147" s="138" t="s">
        <v>359</v>
      </c>
      <c r="H147" s="139">
        <v>9</v>
      </c>
      <c r="I147" s="140"/>
      <c r="J147" s="141">
        <f t="shared" ref="J147:J157" si="10">ROUND(I147*H147,2)</f>
        <v>0</v>
      </c>
      <c r="K147" s="137" t="s">
        <v>1</v>
      </c>
      <c r="L147" s="30"/>
      <c r="M147" s="142" t="s">
        <v>1</v>
      </c>
      <c r="N147" s="143" t="s">
        <v>42</v>
      </c>
      <c r="P147" s="144">
        <f t="shared" ref="P147:P157" si="11">O147*H147</f>
        <v>0</v>
      </c>
      <c r="Q147" s="144">
        <v>0</v>
      </c>
      <c r="R147" s="144">
        <f t="shared" ref="R147:R157" si="12">Q147*H147</f>
        <v>0</v>
      </c>
      <c r="S147" s="144">
        <v>0</v>
      </c>
      <c r="T147" s="145">
        <f t="shared" ref="T147:T157" si="13">S147*H147</f>
        <v>0</v>
      </c>
      <c r="AR147" s="146" t="s">
        <v>250</v>
      </c>
      <c r="AT147" s="146" t="s">
        <v>130</v>
      </c>
      <c r="AU147" s="146" t="s">
        <v>146</v>
      </c>
      <c r="AY147" s="15" t="s">
        <v>127</v>
      </c>
      <c r="BE147" s="147">
        <f t="shared" ref="BE147:BE157" si="14">IF(N147="základní",J147,0)</f>
        <v>0</v>
      </c>
      <c r="BF147" s="147">
        <f t="shared" ref="BF147:BF157" si="15">IF(N147="snížená",J147,0)</f>
        <v>0</v>
      </c>
      <c r="BG147" s="147">
        <f t="shared" ref="BG147:BG157" si="16">IF(N147="zákl. přenesená",J147,0)</f>
        <v>0</v>
      </c>
      <c r="BH147" s="147">
        <f t="shared" ref="BH147:BH157" si="17">IF(N147="sníž. přenesená",J147,0)</f>
        <v>0</v>
      </c>
      <c r="BI147" s="147">
        <f t="shared" ref="BI147:BI157" si="18">IF(N147="nulová",J147,0)</f>
        <v>0</v>
      </c>
      <c r="BJ147" s="15" t="s">
        <v>85</v>
      </c>
      <c r="BK147" s="147">
        <f t="shared" ref="BK147:BK157" si="19">ROUND(I147*H147,2)</f>
        <v>0</v>
      </c>
      <c r="BL147" s="15" t="s">
        <v>250</v>
      </c>
      <c r="BM147" s="146" t="s">
        <v>397</v>
      </c>
    </row>
    <row r="148" spans="2:65" s="1" customFormat="1" ht="16.5" customHeight="1">
      <c r="B148" s="134"/>
      <c r="C148" s="135" t="s">
        <v>268</v>
      </c>
      <c r="D148" s="135" t="s">
        <v>130</v>
      </c>
      <c r="E148" s="136" t="s">
        <v>398</v>
      </c>
      <c r="F148" s="137" t="s">
        <v>399</v>
      </c>
      <c r="G148" s="138" t="s">
        <v>237</v>
      </c>
      <c r="H148" s="139">
        <v>3</v>
      </c>
      <c r="I148" s="140"/>
      <c r="J148" s="141">
        <f t="shared" si="10"/>
        <v>0</v>
      </c>
      <c r="K148" s="137" t="s">
        <v>1</v>
      </c>
      <c r="L148" s="30"/>
      <c r="M148" s="142" t="s">
        <v>1</v>
      </c>
      <c r="N148" s="143" t="s">
        <v>42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250</v>
      </c>
      <c r="AT148" s="146" t="s">
        <v>130</v>
      </c>
      <c r="AU148" s="146" t="s">
        <v>146</v>
      </c>
      <c r="AY148" s="15" t="s">
        <v>127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5" t="s">
        <v>85</v>
      </c>
      <c r="BK148" s="147">
        <f t="shared" si="19"/>
        <v>0</v>
      </c>
      <c r="BL148" s="15" t="s">
        <v>250</v>
      </c>
      <c r="BM148" s="146" t="s">
        <v>400</v>
      </c>
    </row>
    <row r="149" spans="2:65" s="1" customFormat="1" ht="16.5" customHeight="1">
      <c r="B149" s="134"/>
      <c r="C149" s="135" t="s">
        <v>272</v>
      </c>
      <c r="D149" s="135" t="s">
        <v>130</v>
      </c>
      <c r="E149" s="136" t="s">
        <v>401</v>
      </c>
      <c r="F149" s="137" t="s">
        <v>402</v>
      </c>
      <c r="G149" s="138" t="s">
        <v>237</v>
      </c>
      <c r="H149" s="139">
        <v>37</v>
      </c>
      <c r="I149" s="140"/>
      <c r="J149" s="141">
        <f t="shared" si="10"/>
        <v>0</v>
      </c>
      <c r="K149" s="137" t="s">
        <v>1</v>
      </c>
      <c r="L149" s="30"/>
      <c r="M149" s="142" t="s">
        <v>1</v>
      </c>
      <c r="N149" s="143" t="s">
        <v>42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250</v>
      </c>
      <c r="AT149" s="146" t="s">
        <v>130</v>
      </c>
      <c r="AU149" s="146" t="s">
        <v>146</v>
      </c>
      <c r="AY149" s="15" t="s">
        <v>127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5" t="s">
        <v>85</v>
      </c>
      <c r="BK149" s="147">
        <f t="shared" si="19"/>
        <v>0</v>
      </c>
      <c r="BL149" s="15" t="s">
        <v>250</v>
      </c>
      <c r="BM149" s="146" t="s">
        <v>403</v>
      </c>
    </row>
    <row r="150" spans="2:65" s="1" customFormat="1" ht="16.5" customHeight="1">
      <c r="B150" s="134"/>
      <c r="C150" s="135" t="s">
        <v>7</v>
      </c>
      <c r="D150" s="135" t="s">
        <v>130</v>
      </c>
      <c r="E150" s="136" t="s">
        <v>404</v>
      </c>
      <c r="F150" s="137" t="s">
        <v>405</v>
      </c>
      <c r="G150" s="138" t="s">
        <v>237</v>
      </c>
      <c r="H150" s="139">
        <v>141</v>
      </c>
      <c r="I150" s="140"/>
      <c r="J150" s="141">
        <f t="shared" si="10"/>
        <v>0</v>
      </c>
      <c r="K150" s="137" t="s">
        <v>1</v>
      </c>
      <c r="L150" s="30"/>
      <c r="M150" s="142" t="s">
        <v>1</v>
      </c>
      <c r="N150" s="143" t="s">
        <v>42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250</v>
      </c>
      <c r="AT150" s="146" t="s">
        <v>130</v>
      </c>
      <c r="AU150" s="146" t="s">
        <v>146</v>
      </c>
      <c r="AY150" s="15" t="s">
        <v>127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5" t="s">
        <v>85</v>
      </c>
      <c r="BK150" s="147">
        <f t="shared" si="19"/>
        <v>0</v>
      </c>
      <c r="BL150" s="15" t="s">
        <v>250</v>
      </c>
      <c r="BM150" s="146" t="s">
        <v>406</v>
      </c>
    </row>
    <row r="151" spans="2:65" s="1" customFormat="1" ht="16.5" customHeight="1">
      <c r="B151" s="134"/>
      <c r="C151" s="135" t="s">
        <v>283</v>
      </c>
      <c r="D151" s="135" t="s">
        <v>130</v>
      </c>
      <c r="E151" s="136" t="s">
        <v>407</v>
      </c>
      <c r="F151" s="137" t="s">
        <v>408</v>
      </c>
      <c r="G151" s="138" t="s">
        <v>392</v>
      </c>
      <c r="H151" s="139">
        <v>1</v>
      </c>
      <c r="I151" s="140"/>
      <c r="J151" s="141">
        <f t="shared" si="10"/>
        <v>0</v>
      </c>
      <c r="K151" s="137" t="s">
        <v>1</v>
      </c>
      <c r="L151" s="30"/>
      <c r="M151" s="142" t="s">
        <v>1</v>
      </c>
      <c r="N151" s="143" t="s">
        <v>42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250</v>
      </c>
      <c r="AT151" s="146" t="s">
        <v>130</v>
      </c>
      <c r="AU151" s="146" t="s">
        <v>146</v>
      </c>
      <c r="AY151" s="15" t="s">
        <v>127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5" t="s">
        <v>85</v>
      </c>
      <c r="BK151" s="147">
        <f t="shared" si="19"/>
        <v>0</v>
      </c>
      <c r="BL151" s="15" t="s">
        <v>250</v>
      </c>
      <c r="BM151" s="146" t="s">
        <v>409</v>
      </c>
    </row>
    <row r="152" spans="2:65" s="1" customFormat="1" ht="16.5" customHeight="1">
      <c r="B152" s="134"/>
      <c r="C152" s="135" t="s">
        <v>288</v>
      </c>
      <c r="D152" s="135" t="s">
        <v>130</v>
      </c>
      <c r="E152" s="136" t="s">
        <v>410</v>
      </c>
      <c r="F152" s="137" t="s">
        <v>411</v>
      </c>
      <c r="G152" s="138" t="s">
        <v>392</v>
      </c>
      <c r="H152" s="139">
        <v>1</v>
      </c>
      <c r="I152" s="140"/>
      <c r="J152" s="141">
        <f t="shared" si="10"/>
        <v>0</v>
      </c>
      <c r="K152" s="137" t="s">
        <v>1</v>
      </c>
      <c r="L152" s="30"/>
      <c r="M152" s="142" t="s">
        <v>1</v>
      </c>
      <c r="N152" s="143" t="s">
        <v>42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250</v>
      </c>
      <c r="AT152" s="146" t="s">
        <v>130</v>
      </c>
      <c r="AU152" s="146" t="s">
        <v>146</v>
      </c>
      <c r="AY152" s="15" t="s">
        <v>127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5" t="s">
        <v>85</v>
      </c>
      <c r="BK152" s="147">
        <f t="shared" si="19"/>
        <v>0</v>
      </c>
      <c r="BL152" s="15" t="s">
        <v>250</v>
      </c>
      <c r="BM152" s="146" t="s">
        <v>412</v>
      </c>
    </row>
    <row r="153" spans="2:65" s="1" customFormat="1" ht="16.5" customHeight="1">
      <c r="B153" s="134"/>
      <c r="C153" s="135" t="s">
        <v>292</v>
      </c>
      <c r="D153" s="135" t="s">
        <v>130</v>
      </c>
      <c r="E153" s="136" t="s">
        <v>413</v>
      </c>
      <c r="F153" s="137" t="s">
        <v>414</v>
      </c>
      <c r="G153" s="138" t="s">
        <v>359</v>
      </c>
      <c r="H153" s="139">
        <v>3</v>
      </c>
      <c r="I153" s="140"/>
      <c r="J153" s="141">
        <f t="shared" si="10"/>
        <v>0</v>
      </c>
      <c r="K153" s="137" t="s">
        <v>1</v>
      </c>
      <c r="L153" s="30"/>
      <c r="M153" s="142" t="s">
        <v>1</v>
      </c>
      <c r="N153" s="143" t="s">
        <v>42</v>
      </c>
      <c r="P153" s="144">
        <f t="shared" si="11"/>
        <v>0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250</v>
      </c>
      <c r="AT153" s="146" t="s">
        <v>130</v>
      </c>
      <c r="AU153" s="146" t="s">
        <v>146</v>
      </c>
      <c r="AY153" s="15" t="s">
        <v>127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5" t="s">
        <v>85</v>
      </c>
      <c r="BK153" s="147">
        <f t="shared" si="19"/>
        <v>0</v>
      </c>
      <c r="BL153" s="15" t="s">
        <v>250</v>
      </c>
      <c r="BM153" s="146" t="s">
        <v>415</v>
      </c>
    </row>
    <row r="154" spans="2:65" s="1" customFormat="1" ht="16.5" customHeight="1">
      <c r="B154" s="134"/>
      <c r="C154" s="135" t="s">
        <v>297</v>
      </c>
      <c r="D154" s="135" t="s">
        <v>130</v>
      </c>
      <c r="E154" s="136" t="s">
        <v>416</v>
      </c>
      <c r="F154" s="137" t="s">
        <v>417</v>
      </c>
      <c r="G154" s="138" t="s">
        <v>359</v>
      </c>
      <c r="H154" s="139">
        <v>4</v>
      </c>
      <c r="I154" s="140"/>
      <c r="J154" s="141">
        <f t="shared" si="10"/>
        <v>0</v>
      </c>
      <c r="K154" s="137" t="s">
        <v>1</v>
      </c>
      <c r="L154" s="30"/>
      <c r="M154" s="142" t="s">
        <v>1</v>
      </c>
      <c r="N154" s="143" t="s">
        <v>42</v>
      </c>
      <c r="P154" s="144">
        <f t="shared" si="11"/>
        <v>0</v>
      </c>
      <c r="Q154" s="144">
        <v>0</v>
      </c>
      <c r="R154" s="144">
        <f t="shared" si="12"/>
        <v>0</v>
      </c>
      <c r="S154" s="144">
        <v>0</v>
      </c>
      <c r="T154" s="145">
        <f t="shared" si="13"/>
        <v>0</v>
      </c>
      <c r="AR154" s="146" t="s">
        <v>250</v>
      </c>
      <c r="AT154" s="146" t="s">
        <v>130</v>
      </c>
      <c r="AU154" s="146" t="s">
        <v>146</v>
      </c>
      <c r="AY154" s="15" t="s">
        <v>127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5" t="s">
        <v>85</v>
      </c>
      <c r="BK154" s="147">
        <f t="shared" si="19"/>
        <v>0</v>
      </c>
      <c r="BL154" s="15" t="s">
        <v>250</v>
      </c>
      <c r="BM154" s="146" t="s">
        <v>418</v>
      </c>
    </row>
    <row r="155" spans="2:65" s="1" customFormat="1" ht="16.5" customHeight="1">
      <c r="B155" s="134"/>
      <c r="C155" s="135" t="s">
        <v>303</v>
      </c>
      <c r="D155" s="135" t="s">
        <v>130</v>
      </c>
      <c r="E155" s="136" t="s">
        <v>419</v>
      </c>
      <c r="F155" s="137" t="s">
        <v>420</v>
      </c>
      <c r="G155" s="138" t="s">
        <v>392</v>
      </c>
      <c r="H155" s="139">
        <v>1</v>
      </c>
      <c r="I155" s="140"/>
      <c r="J155" s="141">
        <f t="shared" si="10"/>
        <v>0</v>
      </c>
      <c r="K155" s="137" t="s">
        <v>1</v>
      </c>
      <c r="L155" s="30"/>
      <c r="M155" s="142" t="s">
        <v>1</v>
      </c>
      <c r="N155" s="143" t="s">
        <v>42</v>
      </c>
      <c r="P155" s="144">
        <f t="shared" si="11"/>
        <v>0</v>
      </c>
      <c r="Q155" s="144">
        <v>0</v>
      </c>
      <c r="R155" s="144">
        <f t="shared" si="12"/>
        <v>0</v>
      </c>
      <c r="S155" s="144">
        <v>0</v>
      </c>
      <c r="T155" s="145">
        <f t="shared" si="13"/>
        <v>0</v>
      </c>
      <c r="AR155" s="146" t="s">
        <v>250</v>
      </c>
      <c r="AT155" s="146" t="s">
        <v>130</v>
      </c>
      <c r="AU155" s="146" t="s">
        <v>146</v>
      </c>
      <c r="AY155" s="15" t="s">
        <v>127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5" t="s">
        <v>85</v>
      </c>
      <c r="BK155" s="147">
        <f t="shared" si="19"/>
        <v>0</v>
      </c>
      <c r="BL155" s="15" t="s">
        <v>250</v>
      </c>
      <c r="BM155" s="146" t="s">
        <v>421</v>
      </c>
    </row>
    <row r="156" spans="2:65" s="1" customFormat="1" ht="16.5" customHeight="1">
      <c r="B156" s="134"/>
      <c r="C156" s="135" t="s">
        <v>311</v>
      </c>
      <c r="D156" s="135" t="s">
        <v>130</v>
      </c>
      <c r="E156" s="136" t="s">
        <v>422</v>
      </c>
      <c r="F156" s="137" t="s">
        <v>423</v>
      </c>
      <c r="G156" s="138" t="s">
        <v>392</v>
      </c>
      <c r="H156" s="139">
        <v>1</v>
      </c>
      <c r="I156" s="140"/>
      <c r="J156" s="141">
        <f t="shared" si="10"/>
        <v>0</v>
      </c>
      <c r="K156" s="137" t="s">
        <v>1</v>
      </c>
      <c r="L156" s="30"/>
      <c r="M156" s="142" t="s">
        <v>1</v>
      </c>
      <c r="N156" s="143" t="s">
        <v>42</v>
      </c>
      <c r="P156" s="144">
        <f t="shared" si="11"/>
        <v>0</v>
      </c>
      <c r="Q156" s="144">
        <v>0</v>
      </c>
      <c r="R156" s="144">
        <f t="shared" si="12"/>
        <v>0</v>
      </c>
      <c r="S156" s="144">
        <v>0</v>
      </c>
      <c r="T156" s="145">
        <f t="shared" si="13"/>
        <v>0</v>
      </c>
      <c r="AR156" s="146" t="s">
        <v>250</v>
      </c>
      <c r="AT156" s="146" t="s">
        <v>130</v>
      </c>
      <c r="AU156" s="146" t="s">
        <v>146</v>
      </c>
      <c r="AY156" s="15" t="s">
        <v>127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5" t="s">
        <v>85</v>
      </c>
      <c r="BK156" s="147">
        <f t="shared" si="19"/>
        <v>0</v>
      </c>
      <c r="BL156" s="15" t="s">
        <v>250</v>
      </c>
      <c r="BM156" s="146" t="s">
        <v>424</v>
      </c>
    </row>
    <row r="157" spans="2:65" s="1" customFormat="1" ht="16.5" customHeight="1">
      <c r="B157" s="134"/>
      <c r="C157" s="135" t="s">
        <v>316</v>
      </c>
      <c r="D157" s="135" t="s">
        <v>130</v>
      </c>
      <c r="E157" s="136" t="s">
        <v>425</v>
      </c>
      <c r="F157" s="137" t="s">
        <v>426</v>
      </c>
      <c r="G157" s="138" t="s">
        <v>392</v>
      </c>
      <c r="H157" s="139">
        <v>1</v>
      </c>
      <c r="I157" s="140"/>
      <c r="J157" s="141">
        <f t="shared" si="10"/>
        <v>0</v>
      </c>
      <c r="K157" s="137" t="s">
        <v>1</v>
      </c>
      <c r="L157" s="30"/>
      <c r="M157" s="142" t="s">
        <v>1</v>
      </c>
      <c r="N157" s="143" t="s">
        <v>42</v>
      </c>
      <c r="P157" s="144">
        <f t="shared" si="11"/>
        <v>0</v>
      </c>
      <c r="Q157" s="144">
        <v>0</v>
      </c>
      <c r="R157" s="144">
        <f t="shared" si="12"/>
        <v>0</v>
      </c>
      <c r="S157" s="144">
        <v>0</v>
      </c>
      <c r="T157" s="145">
        <f t="shared" si="13"/>
        <v>0</v>
      </c>
      <c r="AR157" s="146" t="s">
        <v>250</v>
      </c>
      <c r="AT157" s="146" t="s">
        <v>130</v>
      </c>
      <c r="AU157" s="146" t="s">
        <v>146</v>
      </c>
      <c r="AY157" s="15" t="s">
        <v>127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5" t="s">
        <v>85</v>
      </c>
      <c r="BK157" s="147">
        <f t="shared" si="19"/>
        <v>0</v>
      </c>
      <c r="BL157" s="15" t="s">
        <v>250</v>
      </c>
      <c r="BM157" s="146" t="s">
        <v>427</v>
      </c>
    </row>
    <row r="158" spans="2:65" s="11" customFormat="1" ht="20.85" customHeight="1">
      <c r="B158" s="122"/>
      <c r="D158" s="123" t="s">
        <v>76</v>
      </c>
      <c r="E158" s="132" t="s">
        <v>428</v>
      </c>
      <c r="F158" s="132" t="s">
        <v>429</v>
      </c>
      <c r="I158" s="125"/>
      <c r="J158" s="133">
        <f>BK158</f>
        <v>0</v>
      </c>
      <c r="L158" s="122"/>
      <c r="M158" s="127"/>
      <c r="P158" s="128">
        <f>SUM(P159:P162)</f>
        <v>0</v>
      </c>
      <c r="R158" s="128">
        <f>SUM(R159:R162)</f>
        <v>0</v>
      </c>
      <c r="T158" s="129">
        <f>SUM(T159:T162)</f>
        <v>0</v>
      </c>
      <c r="AR158" s="123" t="s">
        <v>87</v>
      </c>
      <c r="AT158" s="130" t="s">
        <v>76</v>
      </c>
      <c r="AU158" s="130" t="s">
        <v>87</v>
      </c>
      <c r="AY158" s="123" t="s">
        <v>127</v>
      </c>
      <c r="BK158" s="131">
        <f>SUM(BK159:BK162)</f>
        <v>0</v>
      </c>
    </row>
    <row r="159" spans="2:65" s="1" customFormat="1" ht="16.5" customHeight="1">
      <c r="B159" s="134"/>
      <c r="C159" s="135" t="s">
        <v>322</v>
      </c>
      <c r="D159" s="135" t="s">
        <v>130</v>
      </c>
      <c r="E159" s="136" t="s">
        <v>430</v>
      </c>
      <c r="F159" s="137" t="s">
        <v>431</v>
      </c>
      <c r="G159" s="138" t="s">
        <v>359</v>
      </c>
      <c r="H159" s="139">
        <v>1</v>
      </c>
      <c r="I159" s="140"/>
      <c r="J159" s="141">
        <f>ROUND(I159*H159,2)</f>
        <v>0</v>
      </c>
      <c r="K159" s="137" t="s">
        <v>1</v>
      </c>
      <c r="L159" s="30"/>
      <c r="M159" s="142" t="s">
        <v>1</v>
      </c>
      <c r="N159" s="143" t="s">
        <v>42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AR159" s="146" t="s">
        <v>250</v>
      </c>
      <c r="AT159" s="146" t="s">
        <v>130</v>
      </c>
      <c r="AU159" s="146" t="s">
        <v>146</v>
      </c>
      <c r="AY159" s="15" t="s">
        <v>127</v>
      </c>
      <c r="BE159" s="147">
        <f>IF(N159="základní",J159,0)</f>
        <v>0</v>
      </c>
      <c r="BF159" s="147">
        <f>IF(N159="snížená",J159,0)</f>
        <v>0</v>
      </c>
      <c r="BG159" s="147">
        <f>IF(N159="zákl. přenesená",J159,0)</f>
        <v>0</v>
      </c>
      <c r="BH159" s="147">
        <f>IF(N159="sníž. přenesená",J159,0)</f>
        <v>0</v>
      </c>
      <c r="BI159" s="147">
        <f>IF(N159="nulová",J159,0)</f>
        <v>0</v>
      </c>
      <c r="BJ159" s="15" t="s">
        <v>85</v>
      </c>
      <c r="BK159" s="147">
        <f>ROUND(I159*H159,2)</f>
        <v>0</v>
      </c>
      <c r="BL159" s="15" t="s">
        <v>250</v>
      </c>
      <c r="BM159" s="146" t="s">
        <v>432</v>
      </c>
    </row>
    <row r="160" spans="2:65" s="1" customFormat="1" ht="16.5" customHeight="1">
      <c r="B160" s="134"/>
      <c r="C160" s="135" t="s">
        <v>328</v>
      </c>
      <c r="D160" s="135" t="s">
        <v>130</v>
      </c>
      <c r="E160" s="136" t="s">
        <v>433</v>
      </c>
      <c r="F160" s="137" t="s">
        <v>434</v>
      </c>
      <c r="G160" s="138" t="s">
        <v>392</v>
      </c>
      <c r="H160" s="139">
        <v>1</v>
      </c>
      <c r="I160" s="140"/>
      <c r="J160" s="141">
        <f>ROUND(I160*H160,2)</f>
        <v>0</v>
      </c>
      <c r="K160" s="137" t="s">
        <v>1</v>
      </c>
      <c r="L160" s="30"/>
      <c r="M160" s="142" t="s">
        <v>1</v>
      </c>
      <c r="N160" s="143" t="s">
        <v>42</v>
      </c>
      <c r="P160" s="144">
        <f>O160*H160</f>
        <v>0</v>
      </c>
      <c r="Q160" s="144">
        <v>0</v>
      </c>
      <c r="R160" s="144">
        <f>Q160*H160</f>
        <v>0</v>
      </c>
      <c r="S160" s="144">
        <v>0</v>
      </c>
      <c r="T160" s="145">
        <f>S160*H160</f>
        <v>0</v>
      </c>
      <c r="AR160" s="146" t="s">
        <v>250</v>
      </c>
      <c r="AT160" s="146" t="s">
        <v>130</v>
      </c>
      <c r="AU160" s="146" t="s">
        <v>146</v>
      </c>
      <c r="AY160" s="15" t="s">
        <v>127</v>
      </c>
      <c r="BE160" s="147">
        <f>IF(N160="základní",J160,0)</f>
        <v>0</v>
      </c>
      <c r="BF160" s="147">
        <f>IF(N160="snížená",J160,0)</f>
        <v>0</v>
      </c>
      <c r="BG160" s="147">
        <f>IF(N160="zákl. přenesená",J160,0)</f>
        <v>0</v>
      </c>
      <c r="BH160" s="147">
        <f>IF(N160="sníž. přenesená",J160,0)</f>
        <v>0</v>
      </c>
      <c r="BI160" s="147">
        <f>IF(N160="nulová",J160,0)</f>
        <v>0</v>
      </c>
      <c r="BJ160" s="15" t="s">
        <v>85</v>
      </c>
      <c r="BK160" s="147">
        <f>ROUND(I160*H160,2)</f>
        <v>0</v>
      </c>
      <c r="BL160" s="15" t="s">
        <v>250</v>
      </c>
      <c r="BM160" s="146" t="s">
        <v>435</v>
      </c>
    </row>
    <row r="161" spans="2:65" s="1" customFormat="1" ht="16.5" customHeight="1">
      <c r="B161" s="134"/>
      <c r="C161" s="135" t="s">
        <v>334</v>
      </c>
      <c r="D161" s="135" t="s">
        <v>130</v>
      </c>
      <c r="E161" s="136" t="s">
        <v>436</v>
      </c>
      <c r="F161" s="137" t="s">
        <v>437</v>
      </c>
      <c r="G161" s="138" t="s">
        <v>392</v>
      </c>
      <c r="H161" s="139">
        <v>1</v>
      </c>
      <c r="I161" s="140"/>
      <c r="J161" s="141">
        <f>ROUND(I161*H161,2)</f>
        <v>0</v>
      </c>
      <c r="K161" s="137" t="s">
        <v>1</v>
      </c>
      <c r="L161" s="30"/>
      <c r="M161" s="142" t="s">
        <v>1</v>
      </c>
      <c r="N161" s="143" t="s">
        <v>42</v>
      </c>
      <c r="P161" s="144">
        <f>O161*H161</f>
        <v>0</v>
      </c>
      <c r="Q161" s="144">
        <v>0</v>
      </c>
      <c r="R161" s="144">
        <f>Q161*H161</f>
        <v>0</v>
      </c>
      <c r="S161" s="144">
        <v>0</v>
      </c>
      <c r="T161" s="145">
        <f>S161*H161</f>
        <v>0</v>
      </c>
      <c r="AR161" s="146" t="s">
        <v>250</v>
      </c>
      <c r="AT161" s="146" t="s">
        <v>130</v>
      </c>
      <c r="AU161" s="146" t="s">
        <v>146</v>
      </c>
      <c r="AY161" s="15" t="s">
        <v>127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5" t="s">
        <v>85</v>
      </c>
      <c r="BK161" s="147">
        <f>ROUND(I161*H161,2)</f>
        <v>0</v>
      </c>
      <c r="BL161" s="15" t="s">
        <v>250</v>
      </c>
      <c r="BM161" s="146" t="s">
        <v>438</v>
      </c>
    </row>
    <row r="162" spans="2:65" s="1" customFormat="1" ht="292.5">
      <c r="B162" s="30"/>
      <c r="D162" s="148" t="s">
        <v>136</v>
      </c>
      <c r="F162" s="149" t="s">
        <v>439</v>
      </c>
      <c r="I162" s="150"/>
      <c r="L162" s="30"/>
      <c r="M162" s="152"/>
      <c r="N162" s="153"/>
      <c r="O162" s="153"/>
      <c r="P162" s="153"/>
      <c r="Q162" s="153"/>
      <c r="R162" s="153"/>
      <c r="S162" s="153"/>
      <c r="T162" s="154"/>
      <c r="AT162" s="15" t="s">
        <v>136</v>
      </c>
      <c r="AU162" s="15" t="s">
        <v>146</v>
      </c>
    </row>
    <row r="163" spans="2:65" s="1" customFormat="1" ht="6.95" customHeight="1">
      <c r="B163" s="42"/>
      <c r="C163" s="43"/>
      <c r="D163" s="43"/>
      <c r="E163" s="43"/>
      <c r="F163" s="43"/>
      <c r="G163" s="43"/>
      <c r="H163" s="43"/>
      <c r="I163" s="43"/>
      <c r="J163" s="43"/>
      <c r="K163" s="43"/>
      <c r="L163" s="30"/>
    </row>
  </sheetData>
  <autoFilter ref="C124:K162" xr:uid="{00000000-0009-0000-0000-000003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00 - Vedlejší a ostatní n...</vt:lpstr>
      <vt:lpstr>001 - Stavební část</vt:lpstr>
      <vt:lpstr>002 - Elektroinstalace</vt:lpstr>
      <vt:lpstr>'00 - Vedlejší a ostatní n...'!Názvy_tisku</vt:lpstr>
      <vt:lpstr>'001 - Stavební část'!Názvy_tisku</vt:lpstr>
      <vt:lpstr>'002 - Elektroinstalace'!Názvy_tisku</vt:lpstr>
      <vt:lpstr>'Rekapitulace stavby'!Názvy_tisku</vt:lpstr>
      <vt:lpstr>'00 - Vedlejší a ostatní n...'!Oblast_tisku</vt:lpstr>
      <vt:lpstr>'001 - Stavební část'!Oblast_tisku</vt:lpstr>
      <vt:lpstr>'002 - Elektroinstalace'!Oblast_tisku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DESKTOP-D23KPN6\PC</dc:creator>
  <cp:lastModifiedBy>Aleš Vojtěch</cp:lastModifiedBy>
  <dcterms:created xsi:type="dcterms:W3CDTF">2026-02-04T12:29:49Z</dcterms:created>
  <dcterms:modified xsi:type="dcterms:W3CDTF">2026-02-04T12:32:05Z</dcterms:modified>
</cp:coreProperties>
</file>