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mc:AlternateContent xmlns:mc="http://schemas.openxmlformats.org/markup-compatibility/2006">
    <mc:Choice Requires="x15">
      <x15ac:absPath xmlns:x15ac="http://schemas.microsoft.com/office/spreadsheetml/2010/11/ac" url="https://dilucidum-my.sharepoint.com/personal/prihoda_dilucidum_onmicrosoft_com/Documents/TENDRY/2025/Dobříš/Snížení energetické náročnosti/7_Vysvětlení ZD/3_Vys ZD 3/Odpověď/"/>
    </mc:Choice>
  </mc:AlternateContent>
  <xr:revisionPtr revIDLastSave="3" documentId="13_ncr:1_{B89B9115-7FD0-48CF-8E5A-12B80935FF79}" xr6:coauthVersionLast="47" xr6:coauthVersionMax="47" xr10:uidLastSave="{F45F0BA1-05FD-714E-8FD1-0D2622AAFA3C}"/>
  <bookViews>
    <workbookView xWindow="0" yWindow="600" windowWidth="25600" windowHeight="14840" xr2:uid="{00000000-000D-0000-FFFF-FFFF00000000}"/>
  </bookViews>
  <sheets>
    <sheet name="Rekapitulace stavby" sheetId="1" r:id="rId1"/>
    <sheet name="1 - Bourací práce" sheetId="2" r:id="rId2"/>
    <sheet name="2 - Nový stav" sheetId="3" r:id="rId3"/>
    <sheet name="2 - Elektro" sheetId="4" r:id="rId4"/>
    <sheet name="3 - FVE" sheetId="5" r:id="rId5"/>
    <sheet name="4 - ZTI" sheetId="6" r:id="rId6"/>
    <sheet name="5 - Vytápění" sheetId="7" r:id="rId7"/>
    <sheet name="1 - VZT-1" sheetId="8" r:id="rId8"/>
    <sheet name="2 - VZT-2" sheetId="9" r:id="rId9"/>
    <sheet name="3 - VZT-3" sheetId="10" r:id="rId10"/>
    <sheet name="4 - VZT-4" sheetId="11" r:id="rId11"/>
    <sheet name="5 - VZT-5" sheetId="12" r:id="rId12"/>
    <sheet name="6 - Společné" sheetId="13" r:id="rId13"/>
    <sheet name="VRN - Ostatní a vedlejší ..." sheetId="14" r:id="rId14"/>
    <sheet name="Pokyny pro vyplnění" sheetId="15" r:id="rId15"/>
  </sheets>
  <definedNames>
    <definedName name="_xlnm._FilterDatabase" localSheetId="1" hidden="1">'1 - Bourací práce'!$C$97:$K$377</definedName>
    <definedName name="_xlnm._FilterDatabase" localSheetId="7" hidden="1">'1 - VZT-1'!$C$86:$K$113</definedName>
    <definedName name="_xlnm._FilterDatabase" localSheetId="3" hidden="1">'2 - Elektro'!$C$92:$K$324</definedName>
    <definedName name="_xlnm._FilterDatabase" localSheetId="2" hidden="1">'2 - Nový stav'!$C$113:$K$1017</definedName>
    <definedName name="_xlnm._FilterDatabase" localSheetId="8" hidden="1">'2 - VZT-2'!$C$86:$K$113</definedName>
    <definedName name="_xlnm._FilterDatabase" localSheetId="4" hidden="1">'3 - FVE'!$C$84:$K$127</definedName>
    <definedName name="_xlnm._FilterDatabase" localSheetId="9" hidden="1">'3 - VZT-3'!$C$86:$K$113</definedName>
    <definedName name="_xlnm._FilterDatabase" localSheetId="10" hidden="1">'4 - VZT-4'!$C$86:$K$113</definedName>
    <definedName name="_xlnm._FilterDatabase" localSheetId="5" hidden="1">'4 - ZTI'!$C$81:$K$108</definedName>
    <definedName name="_xlnm._FilterDatabase" localSheetId="6" hidden="1">'5 - Vytápění'!$C$90:$K$192</definedName>
    <definedName name="_xlnm._FilterDatabase" localSheetId="11" hidden="1">'5 - VZT-5'!$C$85:$K$92</definedName>
    <definedName name="_xlnm._FilterDatabase" localSheetId="12" hidden="1">'6 - Společné'!$C$86:$K$95</definedName>
    <definedName name="_xlnm._FilterDatabase" localSheetId="13" hidden="1">'VRN - Ostatní a vedlejší ...'!$C$79:$K$92</definedName>
    <definedName name="_xlnm.Print_Titles" localSheetId="1">'1 - Bourací práce'!$97:$97</definedName>
    <definedName name="_xlnm.Print_Titles" localSheetId="7">'1 - VZT-1'!$86:$86</definedName>
    <definedName name="_xlnm.Print_Titles" localSheetId="3">'2 - Elektro'!$92:$92</definedName>
    <definedName name="_xlnm.Print_Titles" localSheetId="2">'2 - Nový stav'!$113:$113</definedName>
    <definedName name="_xlnm.Print_Titles" localSheetId="8">'2 - VZT-2'!$86:$86</definedName>
    <definedName name="_xlnm.Print_Titles" localSheetId="4">'3 - FVE'!$84:$84</definedName>
    <definedName name="_xlnm.Print_Titles" localSheetId="9">'3 - VZT-3'!$86:$86</definedName>
    <definedName name="_xlnm.Print_Titles" localSheetId="10">'4 - VZT-4'!$86:$86</definedName>
    <definedName name="_xlnm.Print_Titles" localSheetId="5">'4 - ZTI'!$81:$81</definedName>
    <definedName name="_xlnm.Print_Titles" localSheetId="6">'5 - Vytápění'!$90:$90</definedName>
    <definedName name="_xlnm.Print_Titles" localSheetId="11">'5 - VZT-5'!$85:$85</definedName>
    <definedName name="_xlnm.Print_Titles" localSheetId="12">'6 - Společné'!$86:$86</definedName>
    <definedName name="_xlnm.Print_Titles" localSheetId="0">'Rekapitulace stavby'!$52:$52</definedName>
    <definedName name="_xlnm.Print_Titles" localSheetId="13">'VRN - Ostatní a vedlejší ...'!$79:$79</definedName>
    <definedName name="_xlnm.Print_Area" localSheetId="1">'1 - Bourací práce'!$C$4:$J$41,'1 - Bourací práce'!$C$47:$J$77,'1 - Bourací práce'!$C$83:$K$377</definedName>
    <definedName name="_xlnm.Print_Area" localSheetId="7">'1 - VZT-1'!$C$4:$J$41,'1 - VZT-1'!$C$47:$J$66,'1 - VZT-1'!$C$72:$K$113</definedName>
    <definedName name="_xlnm.Print_Area" localSheetId="3">'2 - Elektro'!$C$4:$J$39,'2 - Elektro'!$C$45:$J$74,'2 - Elektro'!$C$80:$K$324</definedName>
    <definedName name="_xlnm.Print_Area" localSheetId="2">'2 - Nový stav'!$C$4:$J$41,'2 - Nový stav'!$C$47:$J$93,'2 - Nový stav'!$C$99:$K$1017</definedName>
    <definedName name="_xlnm.Print_Area" localSheetId="8">'2 - VZT-2'!$C$4:$J$41,'2 - VZT-2'!$C$47:$J$66,'2 - VZT-2'!$C$72:$K$113</definedName>
    <definedName name="_xlnm.Print_Area" localSheetId="4">'3 - FVE'!$C$4:$J$39,'3 - FVE'!$C$45:$J$66,'3 - FVE'!$C$72:$K$127</definedName>
    <definedName name="_xlnm.Print_Area" localSheetId="9">'3 - VZT-3'!$C$4:$J$41,'3 - VZT-3'!$C$47:$J$66,'3 - VZT-3'!$C$72:$K$113</definedName>
    <definedName name="_xlnm.Print_Area" localSheetId="10">'4 - VZT-4'!$C$4:$J$41,'4 - VZT-4'!$C$47:$J$66,'4 - VZT-4'!$C$72:$K$113</definedName>
    <definedName name="_xlnm.Print_Area" localSheetId="5">'4 - ZTI'!$C$4:$J$39,'4 - ZTI'!$C$45:$J$63,'4 - ZTI'!$C$69:$K$108</definedName>
    <definedName name="_xlnm.Print_Area" localSheetId="6">'5 - Vytápění'!$C$4:$J$39,'5 - Vytápění'!$C$45:$J$72,'5 - Vytápění'!$C$78:$K$192</definedName>
    <definedName name="_xlnm.Print_Area" localSheetId="11">'5 - VZT-5'!$C$4:$J$41,'5 - VZT-5'!$C$47:$J$65,'5 - VZT-5'!$C$71:$K$92</definedName>
    <definedName name="_xlnm.Print_Area" localSheetId="12">'6 - Společné'!$C$4:$J$41,'6 - Společné'!$C$47:$J$66,'6 - Společné'!$C$72:$K$95</definedName>
    <definedName name="_xlnm.Print_Area" localSheetId="14">'Pokyny pro vyplnění'!$B$2:$K$71,'Pokyny pro vyplnění'!$B$74:$K$118,'Pokyny pro vyplnění'!$B$121:$K$161,'Pokyny pro vyplnění'!$B$164:$K$219</definedName>
    <definedName name="_xlnm.Print_Area" localSheetId="0">'Rekapitulace stavby'!$D$4:$AO$36,'Rekapitulace stavby'!$C$42:$AQ$70</definedName>
    <definedName name="_xlnm.Print_Area" localSheetId="13">'VRN - Ostatní a vedlejší ...'!$C$4:$J$39,'VRN - Ostatní a vedlejší ...'!$C$45:$J$61,'VRN - Ostatní a vedlejší ...'!$C$67:$K$92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1" i="7" l="1"/>
  <c r="J37" i="14"/>
  <c r="J36" i="14"/>
  <c r="AY69" i="1"/>
  <c r="J35" i="14"/>
  <c r="AX69" i="1" s="1"/>
  <c r="BI92" i="14"/>
  <c r="BH92" i="14"/>
  <c r="BG92" i="14"/>
  <c r="BF92" i="14"/>
  <c r="T92" i="14"/>
  <c r="R92" i="14"/>
  <c r="P92" i="14"/>
  <c r="BI91" i="14"/>
  <c r="BH91" i="14"/>
  <c r="BG91" i="14"/>
  <c r="BF91" i="14"/>
  <c r="T91" i="14"/>
  <c r="R91" i="14"/>
  <c r="P91" i="14"/>
  <c r="BI90" i="14"/>
  <c r="BH90" i="14"/>
  <c r="BG90" i="14"/>
  <c r="BF90" i="14"/>
  <c r="T90" i="14"/>
  <c r="R90" i="14"/>
  <c r="P90" i="14"/>
  <c r="BI89" i="14"/>
  <c r="BH89" i="14"/>
  <c r="BG89" i="14"/>
  <c r="BF89" i="14"/>
  <c r="T89" i="14"/>
  <c r="R89" i="14"/>
  <c r="P89" i="14"/>
  <c r="BI88" i="14"/>
  <c r="BH88" i="14"/>
  <c r="BG88" i="14"/>
  <c r="BF88" i="14"/>
  <c r="T88" i="14"/>
  <c r="R88" i="14"/>
  <c r="P88" i="14"/>
  <c r="BI87" i="14"/>
  <c r="BH87" i="14"/>
  <c r="BG87" i="14"/>
  <c r="BF87" i="14"/>
  <c r="T87" i="14"/>
  <c r="R87" i="14"/>
  <c r="P87" i="14"/>
  <c r="BI86" i="14"/>
  <c r="BH86" i="14"/>
  <c r="BG86" i="14"/>
  <c r="BF86" i="14"/>
  <c r="T86" i="14"/>
  <c r="R86" i="14"/>
  <c r="P86" i="14"/>
  <c r="BI85" i="14"/>
  <c r="BH85" i="14"/>
  <c r="BG85" i="14"/>
  <c r="BF85" i="14"/>
  <c r="T85" i="14"/>
  <c r="R85" i="14"/>
  <c r="P85" i="14"/>
  <c r="BI84" i="14"/>
  <c r="BH84" i="14"/>
  <c r="BG84" i="14"/>
  <c r="BF84" i="14"/>
  <c r="T84" i="14"/>
  <c r="R84" i="14"/>
  <c r="P84" i="14"/>
  <c r="BI83" i="14"/>
  <c r="BH83" i="14"/>
  <c r="BG83" i="14"/>
  <c r="BF83" i="14"/>
  <c r="T83" i="14"/>
  <c r="R83" i="14"/>
  <c r="P83" i="14"/>
  <c r="BI82" i="14"/>
  <c r="BH82" i="14"/>
  <c r="BG82" i="14"/>
  <c r="BF82" i="14"/>
  <c r="T82" i="14"/>
  <c r="R82" i="14"/>
  <c r="P82" i="14"/>
  <c r="F74" i="14"/>
  <c r="E72" i="14"/>
  <c r="F52" i="14"/>
  <c r="E50" i="14"/>
  <c r="J24" i="14"/>
  <c r="E24" i="14"/>
  <c r="J77" i="14"/>
  <c r="J23" i="14"/>
  <c r="J21" i="14"/>
  <c r="E21" i="14"/>
  <c r="J54" i="14" s="1"/>
  <c r="J20" i="14"/>
  <c r="J18" i="14"/>
  <c r="E18" i="14"/>
  <c r="F77" i="14" s="1"/>
  <c r="J17" i="14"/>
  <c r="J15" i="14"/>
  <c r="E15" i="14"/>
  <c r="F76" i="14" s="1"/>
  <c r="J14" i="14"/>
  <c r="J12" i="14"/>
  <c r="J74" i="14" s="1"/>
  <c r="E7" i="14"/>
  <c r="E70" i="14"/>
  <c r="J39" i="13"/>
  <c r="J38" i="13"/>
  <c r="AY68" i="1"/>
  <c r="J37" i="13"/>
  <c r="AX68" i="1"/>
  <c r="BI95" i="13"/>
  <c r="BH95" i="13"/>
  <c r="BG95" i="13"/>
  <c r="BF95" i="13"/>
  <c r="T95" i="13"/>
  <c r="R95" i="13"/>
  <c r="P95" i="13"/>
  <c r="BI94" i="13"/>
  <c r="BH94" i="13"/>
  <c r="BG94" i="13"/>
  <c r="BF94" i="13"/>
  <c r="T94" i="13"/>
  <c r="R94" i="13"/>
  <c r="P94" i="13"/>
  <c r="BI93" i="13"/>
  <c r="BH93" i="13"/>
  <c r="BG93" i="13"/>
  <c r="BF93" i="13"/>
  <c r="T93" i="13"/>
  <c r="R93" i="13"/>
  <c r="P93" i="13"/>
  <c r="BI91" i="13"/>
  <c r="BH91" i="13"/>
  <c r="BG91" i="13"/>
  <c r="BF91" i="13"/>
  <c r="T91" i="13"/>
  <c r="R91" i="13"/>
  <c r="P91" i="13"/>
  <c r="BI90" i="13"/>
  <c r="BH90" i="13"/>
  <c r="BG90" i="13"/>
  <c r="BF90" i="13"/>
  <c r="T90" i="13"/>
  <c r="R90" i="13"/>
  <c r="P90" i="13"/>
  <c r="BI89" i="13"/>
  <c r="BH89" i="13"/>
  <c r="BG89" i="13"/>
  <c r="BF89" i="13"/>
  <c r="T89" i="13"/>
  <c r="R89" i="13"/>
  <c r="P89" i="13"/>
  <c r="F81" i="13"/>
  <c r="E79" i="13"/>
  <c r="F56" i="13"/>
  <c r="E54" i="13"/>
  <c r="J26" i="13"/>
  <c r="E26" i="13"/>
  <c r="J84" i="13"/>
  <c r="J25" i="13"/>
  <c r="J23" i="13"/>
  <c r="E23" i="13"/>
  <c r="J58" i="13" s="1"/>
  <c r="J22" i="13"/>
  <c r="J20" i="13"/>
  <c r="E20" i="13"/>
  <c r="F84" i="13" s="1"/>
  <c r="J19" i="13"/>
  <c r="J17" i="13"/>
  <c r="E17" i="13"/>
  <c r="F83" i="13"/>
  <c r="J16" i="13"/>
  <c r="J14" i="13"/>
  <c r="J56" i="13" s="1"/>
  <c r="E7" i="13"/>
  <c r="E50" i="13" s="1"/>
  <c r="J39" i="12"/>
  <c r="J38" i="12"/>
  <c r="AY67" i="1"/>
  <c r="J37" i="12"/>
  <c r="AX67" i="1" s="1"/>
  <c r="BI92" i="12"/>
  <c r="BH92" i="12"/>
  <c r="BG92" i="12"/>
  <c r="BF92" i="12"/>
  <c r="T92" i="12"/>
  <c r="R92" i="12"/>
  <c r="P92" i="12"/>
  <c r="BI91" i="12"/>
  <c r="BH91" i="12"/>
  <c r="BG91" i="12"/>
  <c r="BF91" i="12"/>
  <c r="T91" i="12"/>
  <c r="R91" i="12"/>
  <c r="P91" i="12"/>
  <c r="BI90" i="12"/>
  <c r="BH90" i="12"/>
  <c r="BG90" i="12"/>
  <c r="BF90" i="12"/>
  <c r="T90" i="12"/>
  <c r="R90" i="12"/>
  <c r="P90" i="12"/>
  <c r="BI89" i="12"/>
  <c r="BH89" i="12"/>
  <c r="BG89" i="12"/>
  <c r="BF89" i="12"/>
  <c r="T89" i="12"/>
  <c r="R89" i="12"/>
  <c r="P89" i="12"/>
  <c r="BI88" i="12"/>
  <c r="BH88" i="12"/>
  <c r="BG88" i="12"/>
  <c r="BF88" i="12"/>
  <c r="T88" i="12"/>
  <c r="R88" i="12"/>
  <c r="P88" i="12"/>
  <c r="F80" i="12"/>
  <c r="E78" i="12"/>
  <c r="F56" i="12"/>
  <c r="E54" i="12"/>
  <c r="J26" i="12"/>
  <c r="E26" i="12"/>
  <c r="J59" i="12" s="1"/>
  <c r="J25" i="12"/>
  <c r="J23" i="12"/>
  <c r="E23" i="12"/>
  <c r="J82" i="12" s="1"/>
  <c r="J22" i="12"/>
  <c r="J20" i="12"/>
  <c r="E20" i="12"/>
  <c r="F83" i="12"/>
  <c r="J19" i="12"/>
  <c r="J17" i="12"/>
  <c r="E17" i="12"/>
  <c r="F82" i="12" s="1"/>
  <c r="J16" i="12"/>
  <c r="J14" i="12"/>
  <c r="J80" i="12" s="1"/>
  <c r="E7" i="12"/>
  <c r="E74" i="12" s="1"/>
  <c r="J39" i="11"/>
  <c r="J38" i="11"/>
  <c r="AY66" i="1" s="1"/>
  <c r="J37" i="11"/>
  <c r="AX66" i="1"/>
  <c r="BI113" i="11"/>
  <c r="BH113" i="11"/>
  <c r="BG113" i="11"/>
  <c r="BF113" i="11"/>
  <c r="T113" i="11"/>
  <c r="R113" i="11"/>
  <c r="P113" i="11"/>
  <c r="BI112" i="11"/>
  <c r="BH112" i="11"/>
  <c r="BG112" i="11"/>
  <c r="BF112" i="11"/>
  <c r="T112" i="11"/>
  <c r="R112" i="11"/>
  <c r="P112" i="11"/>
  <c r="BI110" i="11"/>
  <c r="BH110" i="11"/>
  <c r="BG110" i="11"/>
  <c r="BF110" i="11"/>
  <c r="T110" i="11"/>
  <c r="R110" i="11"/>
  <c r="P110" i="11"/>
  <c r="BI109" i="11"/>
  <c r="BH109" i="11"/>
  <c r="BG109" i="11"/>
  <c r="BF109" i="11"/>
  <c r="T109" i="11"/>
  <c r="R109" i="11"/>
  <c r="P109" i="11"/>
  <c r="BI108" i="11"/>
  <c r="BH108" i="11"/>
  <c r="BG108" i="11"/>
  <c r="BF108" i="11"/>
  <c r="T108" i="11"/>
  <c r="R108" i="11"/>
  <c r="P108" i="11"/>
  <c r="BI107" i="11"/>
  <c r="BH107" i="11"/>
  <c r="BG107" i="11"/>
  <c r="BF107" i="11"/>
  <c r="T107" i="11"/>
  <c r="R107" i="11"/>
  <c r="P107" i="11"/>
  <c r="BI106" i="11"/>
  <c r="BH106" i="11"/>
  <c r="BG106" i="11"/>
  <c r="BF106" i="11"/>
  <c r="T106" i="11"/>
  <c r="R106" i="11"/>
  <c r="P106" i="11"/>
  <c r="BI105" i="11"/>
  <c r="BH105" i="11"/>
  <c r="BG105" i="11"/>
  <c r="BF105" i="11"/>
  <c r="T105" i="11"/>
  <c r="R105" i="11"/>
  <c r="P105" i="11"/>
  <c r="BI104" i="11"/>
  <c r="BH104" i="11"/>
  <c r="BG104" i="11"/>
  <c r="BF104" i="11"/>
  <c r="T104" i="11"/>
  <c r="R104" i="11"/>
  <c r="P104" i="11"/>
  <c r="BI103" i="11"/>
  <c r="BH103" i="11"/>
  <c r="BG103" i="11"/>
  <c r="BF103" i="11"/>
  <c r="T103" i="11"/>
  <c r="R103" i="11"/>
  <c r="P103" i="11"/>
  <c r="BI102" i="11"/>
  <c r="BH102" i="11"/>
  <c r="BG102" i="11"/>
  <c r="BF102" i="11"/>
  <c r="T102" i="11"/>
  <c r="R102" i="11"/>
  <c r="P102" i="11"/>
  <c r="BI101" i="11"/>
  <c r="BH101" i="11"/>
  <c r="BG101" i="11"/>
  <c r="BF101" i="11"/>
  <c r="T101" i="11"/>
  <c r="R101" i="11"/>
  <c r="P101" i="11"/>
  <c r="BI100" i="11"/>
  <c r="BH100" i="11"/>
  <c r="BG100" i="11"/>
  <c r="BF100" i="11"/>
  <c r="T100" i="11"/>
  <c r="R100" i="11"/>
  <c r="P100" i="11"/>
  <c r="BI99" i="11"/>
  <c r="BH99" i="11"/>
  <c r="BG99" i="11"/>
  <c r="BF99" i="11"/>
  <c r="T99" i="11"/>
  <c r="R99" i="11"/>
  <c r="P99" i="11"/>
  <c r="BI98" i="11"/>
  <c r="BH98" i="11"/>
  <c r="BG98" i="11"/>
  <c r="BF98" i="11"/>
  <c r="T98" i="11"/>
  <c r="R98" i="11"/>
  <c r="P98" i="11"/>
  <c r="BI97" i="11"/>
  <c r="BH97" i="11"/>
  <c r="BG97" i="11"/>
  <c r="BF97" i="11"/>
  <c r="T97" i="11"/>
  <c r="R97" i="11"/>
  <c r="P97" i="11"/>
  <c r="BI96" i="11"/>
  <c r="BH96" i="11"/>
  <c r="BG96" i="11"/>
  <c r="BF96" i="11"/>
  <c r="T96" i="11"/>
  <c r="R96" i="11"/>
  <c r="P96" i="11"/>
  <c r="BI95" i="11"/>
  <c r="BH95" i="11"/>
  <c r="BG95" i="11"/>
  <c r="BF95" i="11"/>
  <c r="T95" i="11"/>
  <c r="R95" i="11"/>
  <c r="P95" i="11"/>
  <c r="BI94" i="11"/>
  <c r="BH94" i="11"/>
  <c r="BG94" i="11"/>
  <c r="BF94" i="11"/>
  <c r="T94" i="11"/>
  <c r="R94" i="11"/>
  <c r="P94" i="11"/>
  <c r="BI93" i="11"/>
  <c r="BH93" i="11"/>
  <c r="BG93" i="11"/>
  <c r="BF93" i="11"/>
  <c r="T93" i="11"/>
  <c r="R93" i="11"/>
  <c r="P93" i="11"/>
  <c r="BI92" i="11"/>
  <c r="BH92" i="11"/>
  <c r="BG92" i="11"/>
  <c r="BF92" i="11"/>
  <c r="T92" i="11"/>
  <c r="R92" i="11"/>
  <c r="P92" i="11"/>
  <c r="BI91" i="11"/>
  <c r="BH91" i="11"/>
  <c r="BG91" i="11"/>
  <c r="BF91" i="11"/>
  <c r="T91" i="11"/>
  <c r="R91" i="11"/>
  <c r="P91" i="11"/>
  <c r="BI90" i="11"/>
  <c r="BH90" i="11"/>
  <c r="BG90" i="11"/>
  <c r="BF90" i="11"/>
  <c r="T90" i="11"/>
  <c r="R90" i="11"/>
  <c r="P90" i="11"/>
  <c r="BI89" i="11"/>
  <c r="BH89" i="11"/>
  <c r="BG89" i="11"/>
  <c r="BF89" i="11"/>
  <c r="T89" i="11"/>
  <c r="R89" i="11"/>
  <c r="P89" i="11"/>
  <c r="F81" i="11"/>
  <c r="E79" i="11"/>
  <c r="F56" i="11"/>
  <c r="E54" i="11"/>
  <c r="J26" i="11"/>
  <c r="E26" i="11"/>
  <c r="J84" i="11" s="1"/>
  <c r="J25" i="11"/>
  <c r="J23" i="11"/>
  <c r="E23" i="11"/>
  <c r="J58" i="11" s="1"/>
  <c r="J22" i="11"/>
  <c r="J20" i="11"/>
  <c r="E20" i="11"/>
  <c r="F59" i="11"/>
  <c r="J19" i="11"/>
  <c r="J17" i="11"/>
  <c r="E17" i="11"/>
  <c r="F83" i="11" s="1"/>
  <c r="J16" i="11"/>
  <c r="J14" i="11"/>
  <c r="J56" i="11" s="1"/>
  <c r="E7" i="11"/>
  <c r="E50" i="11"/>
  <c r="J39" i="10"/>
  <c r="J38" i="10"/>
  <c r="AY65" i="1" s="1"/>
  <c r="J37" i="10"/>
  <c r="AX65" i="1"/>
  <c r="BI113" i="10"/>
  <c r="BH113" i="10"/>
  <c r="BG113" i="10"/>
  <c r="BF113" i="10"/>
  <c r="T113" i="10"/>
  <c r="R113" i="10"/>
  <c r="P113" i="10"/>
  <c r="BI112" i="10"/>
  <c r="BH112" i="10"/>
  <c r="BG112" i="10"/>
  <c r="BF112" i="10"/>
  <c r="T112" i="10"/>
  <c r="R112" i="10"/>
  <c r="P112" i="10"/>
  <c r="BI110" i="10"/>
  <c r="BH110" i="10"/>
  <c r="BG110" i="10"/>
  <c r="BF110" i="10"/>
  <c r="T110" i="10"/>
  <c r="R110" i="10"/>
  <c r="P110" i="10"/>
  <c r="BI109" i="10"/>
  <c r="BH109" i="10"/>
  <c r="BG109" i="10"/>
  <c r="BF109" i="10"/>
  <c r="T109" i="10"/>
  <c r="R109" i="10"/>
  <c r="P109" i="10"/>
  <c r="BI108" i="10"/>
  <c r="BH108" i="10"/>
  <c r="BG108" i="10"/>
  <c r="BF108" i="10"/>
  <c r="T108" i="10"/>
  <c r="R108" i="10"/>
  <c r="P108" i="10"/>
  <c r="BI107" i="10"/>
  <c r="BH107" i="10"/>
  <c r="BG107" i="10"/>
  <c r="BF107" i="10"/>
  <c r="T107" i="10"/>
  <c r="R107" i="10"/>
  <c r="P107" i="10"/>
  <c r="BI106" i="10"/>
  <c r="BH106" i="10"/>
  <c r="BG106" i="10"/>
  <c r="BF106" i="10"/>
  <c r="T106" i="10"/>
  <c r="R106" i="10"/>
  <c r="P106" i="10"/>
  <c r="BI105" i="10"/>
  <c r="BH105" i="10"/>
  <c r="BG105" i="10"/>
  <c r="BF105" i="10"/>
  <c r="T105" i="10"/>
  <c r="R105" i="10"/>
  <c r="P105" i="10"/>
  <c r="BI104" i="10"/>
  <c r="BH104" i="10"/>
  <c r="BG104" i="10"/>
  <c r="BF104" i="10"/>
  <c r="T104" i="10"/>
  <c r="R104" i="10"/>
  <c r="P104" i="10"/>
  <c r="BI103" i="10"/>
  <c r="BH103" i="10"/>
  <c r="BG103" i="10"/>
  <c r="BF103" i="10"/>
  <c r="T103" i="10"/>
  <c r="R103" i="10"/>
  <c r="P103" i="10"/>
  <c r="BI102" i="10"/>
  <c r="BH102" i="10"/>
  <c r="BG102" i="10"/>
  <c r="BF102" i="10"/>
  <c r="T102" i="10"/>
  <c r="R102" i="10"/>
  <c r="P102" i="10"/>
  <c r="BI101" i="10"/>
  <c r="BH101" i="10"/>
  <c r="BG101" i="10"/>
  <c r="BF101" i="10"/>
  <c r="T101" i="10"/>
  <c r="R101" i="10"/>
  <c r="P101" i="10"/>
  <c r="BI100" i="10"/>
  <c r="BH100" i="10"/>
  <c r="BG100" i="10"/>
  <c r="BF100" i="10"/>
  <c r="T100" i="10"/>
  <c r="R100" i="10"/>
  <c r="P100" i="10"/>
  <c r="BI99" i="10"/>
  <c r="BH99" i="10"/>
  <c r="BG99" i="10"/>
  <c r="BF99" i="10"/>
  <c r="T99" i="10"/>
  <c r="R99" i="10"/>
  <c r="P99" i="10"/>
  <c r="BI98" i="10"/>
  <c r="BH98" i="10"/>
  <c r="BG98" i="10"/>
  <c r="BF98" i="10"/>
  <c r="T98" i="10"/>
  <c r="R98" i="10"/>
  <c r="P98" i="10"/>
  <c r="BI97" i="10"/>
  <c r="BH97" i="10"/>
  <c r="BG97" i="10"/>
  <c r="BF97" i="10"/>
  <c r="T97" i="10"/>
  <c r="R97" i="10"/>
  <c r="P97" i="10"/>
  <c r="BI96" i="10"/>
  <c r="BH96" i="10"/>
  <c r="BG96" i="10"/>
  <c r="BF96" i="10"/>
  <c r="T96" i="10"/>
  <c r="R96" i="10"/>
  <c r="P96" i="10"/>
  <c r="BI95" i="10"/>
  <c r="BH95" i="10"/>
  <c r="BG95" i="10"/>
  <c r="BF95" i="10"/>
  <c r="T95" i="10"/>
  <c r="R95" i="10"/>
  <c r="P95" i="10"/>
  <c r="BI94" i="10"/>
  <c r="BH94" i="10"/>
  <c r="BG94" i="10"/>
  <c r="BF94" i="10"/>
  <c r="T94" i="10"/>
  <c r="R94" i="10"/>
  <c r="P94" i="10"/>
  <c r="BI93" i="10"/>
  <c r="BH93" i="10"/>
  <c r="BG93" i="10"/>
  <c r="BF93" i="10"/>
  <c r="T93" i="10"/>
  <c r="R93" i="10"/>
  <c r="P93" i="10"/>
  <c r="BI92" i="10"/>
  <c r="BH92" i="10"/>
  <c r="BG92" i="10"/>
  <c r="BF92" i="10"/>
  <c r="T92" i="10"/>
  <c r="R92" i="10"/>
  <c r="P92" i="10"/>
  <c r="BI91" i="10"/>
  <c r="BH91" i="10"/>
  <c r="BG91" i="10"/>
  <c r="BF91" i="10"/>
  <c r="T91" i="10"/>
  <c r="R91" i="10"/>
  <c r="P91" i="10"/>
  <c r="BI90" i="10"/>
  <c r="BH90" i="10"/>
  <c r="BG90" i="10"/>
  <c r="BF90" i="10"/>
  <c r="T90" i="10"/>
  <c r="R90" i="10"/>
  <c r="P90" i="10"/>
  <c r="BI89" i="10"/>
  <c r="BH89" i="10"/>
  <c r="BG89" i="10"/>
  <c r="BF89" i="10"/>
  <c r="T89" i="10"/>
  <c r="R89" i="10"/>
  <c r="P89" i="10"/>
  <c r="F81" i="10"/>
  <c r="E79" i="10"/>
  <c r="F56" i="10"/>
  <c r="E54" i="10"/>
  <c r="J26" i="10"/>
  <c r="E26" i="10"/>
  <c r="J59" i="10"/>
  <c r="J25" i="10"/>
  <c r="J23" i="10"/>
  <c r="E23" i="10"/>
  <c r="J83" i="10" s="1"/>
  <c r="J22" i="10"/>
  <c r="J20" i="10"/>
  <c r="E20" i="10"/>
  <c r="F84" i="10"/>
  <c r="J19" i="10"/>
  <c r="J17" i="10"/>
  <c r="E17" i="10"/>
  <c r="F58" i="10"/>
  <c r="J16" i="10"/>
  <c r="J14" i="10"/>
  <c r="J81" i="10" s="1"/>
  <c r="E7" i="10"/>
  <c r="E75" i="10" s="1"/>
  <c r="J39" i="9"/>
  <c r="J38" i="9"/>
  <c r="AY64" i="1"/>
  <c r="J37" i="9"/>
  <c r="AX64" i="1"/>
  <c r="BI113" i="9"/>
  <c r="BH113" i="9"/>
  <c r="BG113" i="9"/>
  <c r="BF113" i="9"/>
  <c r="T113" i="9"/>
  <c r="R113" i="9"/>
  <c r="P113" i="9"/>
  <c r="BI112" i="9"/>
  <c r="BH112" i="9"/>
  <c r="BG112" i="9"/>
  <c r="BF112" i="9"/>
  <c r="T112" i="9"/>
  <c r="R112" i="9"/>
  <c r="P112" i="9"/>
  <c r="BI110" i="9"/>
  <c r="BH110" i="9"/>
  <c r="BG110" i="9"/>
  <c r="BF110" i="9"/>
  <c r="T110" i="9"/>
  <c r="R110" i="9"/>
  <c r="P110" i="9"/>
  <c r="BI109" i="9"/>
  <c r="BH109" i="9"/>
  <c r="BG109" i="9"/>
  <c r="BF109" i="9"/>
  <c r="T109" i="9"/>
  <c r="R109" i="9"/>
  <c r="P109" i="9"/>
  <c r="BI108" i="9"/>
  <c r="BH108" i="9"/>
  <c r="BG108" i="9"/>
  <c r="BF108" i="9"/>
  <c r="T108" i="9"/>
  <c r="R108" i="9"/>
  <c r="P108" i="9"/>
  <c r="BI107" i="9"/>
  <c r="BH107" i="9"/>
  <c r="BG107" i="9"/>
  <c r="BF107" i="9"/>
  <c r="T107" i="9"/>
  <c r="R107" i="9"/>
  <c r="P107" i="9"/>
  <c r="BI106" i="9"/>
  <c r="BH106" i="9"/>
  <c r="BG106" i="9"/>
  <c r="BF106" i="9"/>
  <c r="T106" i="9"/>
  <c r="R106" i="9"/>
  <c r="P106" i="9"/>
  <c r="BI105" i="9"/>
  <c r="BH105" i="9"/>
  <c r="BG105" i="9"/>
  <c r="BF105" i="9"/>
  <c r="T105" i="9"/>
  <c r="R105" i="9"/>
  <c r="P105" i="9"/>
  <c r="BI104" i="9"/>
  <c r="BH104" i="9"/>
  <c r="BG104" i="9"/>
  <c r="BF104" i="9"/>
  <c r="T104" i="9"/>
  <c r="R104" i="9"/>
  <c r="P104" i="9"/>
  <c r="BI103" i="9"/>
  <c r="BH103" i="9"/>
  <c r="BG103" i="9"/>
  <c r="BF103" i="9"/>
  <c r="T103" i="9"/>
  <c r="R103" i="9"/>
  <c r="P103" i="9"/>
  <c r="BI102" i="9"/>
  <c r="BH102" i="9"/>
  <c r="BG102" i="9"/>
  <c r="BF102" i="9"/>
  <c r="T102" i="9"/>
  <c r="R102" i="9"/>
  <c r="P102" i="9"/>
  <c r="BI101" i="9"/>
  <c r="BH101" i="9"/>
  <c r="BG101" i="9"/>
  <c r="BF101" i="9"/>
  <c r="T101" i="9"/>
  <c r="R101" i="9"/>
  <c r="P101" i="9"/>
  <c r="BI100" i="9"/>
  <c r="BH100" i="9"/>
  <c r="BG100" i="9"/>
  <c r="BF100" i="9"/>
  <c r="T100" i="9"/>
  <c r="R100" i="9"/>
  <c r="P100" i="9"/>
  <c r="BI99" i="9"/>
  <c r="BH99" i="9"/>
  <c r="BG99" i="9"/>
  <c r="BF99" i="9"/>
  <c r="T99" i="9"/>
  <c r="R99" i="9"/>
  <c r="P99" i="9"/>
  <c r="BI98" i="9"/>
  <c r="BH98" i="9"/>
  <c r="BG98" i="9"/>
  <c r="BF98" i="9"/>
  <c r="T98" i="9"/>
  <c r="R98" i="9"/>
  <c r="P98" i="9"/>
  <c r="BI97" i="9"/>
  <c r="BH97" i="9"/>
  <c r="BG97" i="9"/>
  <c r="BF97" i="9"/>
  <c r="T97" i="9"/>
  <c r="R97" i="9"/>
  <c r="P97" i="9"/>
  <c r="BI96" i="9"/>
  <c r="BH96" i="9"/>
  <c r="BG96" i="9"/>
  <c r="BF96" i="9"/>
  <c r="T96" i="9"/>
  <c r="R96" i="9"/>
  <c r="P96" i="9"/>
  <c r="BI95" i="9"/>
  <c r="BH95" i="9"/>
  <c r="BG95" i="9"/>
  <c r="BF95" i="9"/>
  <c r="T95" i="9"/>
  <c r="R95" i="9"/>
  <c r="P95" i="9"/>
  <c r="BI94" i="9"/>
  <c r="BH94" i="9"/>
  <c r="BG94" i="9"/>
  <c r="BF94" i="9"/>
  <c r="T94" i="9"/>
  <c r="R94" i="9"/>
  <c r="P94" i="9"/>
  <c r="BI93" i="9"/>
  <c r="BH93" i="9"/>
  <c r="BG93" i="9"/>
  <c r="BF93" i="9"/>
  <c r="T93" i="9"/>
  <c r="R93" i="9"/>
  <c r="P93" i="9"/>
  <c r="BI92" i="9"/>
  <c r="BH92" i="9"/>
  <c r="BG92" i="9"/>
  <c r="BF92" i="9"/>
  <c r="T92" i="9"/>
  <c r="R92" i="9"/>
  <c r="P92" i="9"/>
  <c r="BI91" i="9"/>
  <c r="BH91" i="9"/>
  <c r="BG91" i="9"/>
  <c r="BF91" i="9"/>
  <c r="T91" i="9"/>
  <c r="R91" i="9"/>
  <c r="P91" i="9"/>
  <c r="BI90" i="9"/>
  <c r="BH90" i="9"/>
  <c r="BG90" i="9"/>
  <c r="BF90" i="9"/>
  <c r="T90" i="9"/>
  <c r="R90" i="9"/>
  <c r="P90" i="9"/>
  <c r="BI89" i="9"/>
  <c r="BH89" i="9"/>
  <c r="BG89" i="9"/>
  <c r="BF89" i="9"/>
  <c r="T89" i="9"/>
  <c r="R89" i="9"/>
  <c r="P89" i="9"/>
  <c r="F81" i="9"/>
  <c r="E79" i="9"/>
  <c r="F56" i="9"/>
  <c r="E54" i="9"/>
  <c r="J26" i="9"/>
  <c r="E26" i="9"/>
  <c r="J84" i="9" s="1"/>
  <c r="J25" i="9"/>
  <c r="J23" i="9"/>
  <c r="E23" i="9"/>
  <c r="J58" i="9" s="1"/>
  <c r="J22" i="9"/>
  <c r="J20" i="9"/>
  <c r="E20" i="9"/>
  <c r="F59" i="9"/>
  <c r="J19" i="9"/>
  <c r="J17" i="9"/>
  <c r="E17" i="9"/>
  <c r="F83" i="9" s="1"/>
  <c r="J16" i="9"/>
  <c r="J14" i="9"/>
  <c r="J81" i="9"/>
  <c r="E7" i="9"/>
  <c r="E50" i="9"/>
  <c r="J39" i="8"/>
  <c r="J38" i="8"/>
  <c r="AY63" i="1" s="1"/>
  <c r="J37" i="8"/>
  <c r="AX63" i="1" s="1"/>
  <c r="BI113" i="8"/>
  <c r="BH113" i="8"/>
  <c r="BG113" i="8"/>
  <c r="BF113" i="8"/>
  <c r="T113" i="8"/>
  <c r="R113" i="8"/>
  <c r="P113" i="8"/>
  <c r="BI112" i="8"/>
  <c r="BH112" i="8"/>
  <c r="BG112" i="8"/>
  <c r="BF112" i="8"/>
  <c r="T112" i="8"/>
  <c r="R112" i="8"/>
  <c r="P112" i="8"/>
  <c r="BI110" i="8"/>
  <c r="BH110" i="8"/>
  <c r="BG110" i="8"/>
  <c r="BF110" i="8"/>
  <c r="T110" i="8"/>
  <c r="R110" i="8"/>
  <c r="P110" i="8"/>
  <c r="BI109" i="8"/>
  <c r="BH109" i="8"/>
  <c r="BG109" i="8"/>
  <c r="BF109" i="8"/>
  <c r="T109" i="8"/>
  <c r="R109" i="8"/>
  <c r="P109" i="8"/>
  <c r="BI108" i="8"/>
  <c r="BH108" i="8"/>
  <c r="BG108" i="8"/>
  <c r="BF108" i="8"/>
  <c r="T108" i="8"/>
  <c r="R108" i="8"/>
  <c r="P108" i="8"/>
  <c r="BI107" i="8"/>
  <c r="BH107" i="8"/>
  <c r="BG107" i="8"/>
  <c r="BF107" i="8"/>
  <c r="T107" i="8"/>
  <c r="R107" i="8"/>
  <c r="P107" i="8"/>
  <c r="BI106" i="8"/>
  <c r="BH106" i="8"/>
  <c r="BG106" i="8"/>
  <c r="BF106" i="8"/>
  <c r="T106" i="8"/>
  <c r="R106" i="8"/>
  <c r="P106" i="8"/>
  <c r="BI105" i="8"/>
  <c r="BH105" i="8"/>
  <c r="BG105" i="8"/>
  <c r="BF105" i="8"/>
  <c r="T105" i="8"/>
  <c r="R105" i="8"/>
  <c r="P105" i="8"/>
  <c r="BI104" i="8"/>
  <c r="BH104" i="8"/>
  <c r="BG104" i="8"/>
  <c r="BF104" i="8"/>
  <c r="T104" i="8"/>
  <c r="R104" i="8"/>
  <c r="P104" i="8"/>
  <c r="BI103" i="8"/>
  <c r="BH103" i="8"/>
  <c r="BG103" i="8"/>
  <c r="BF103" i="8"/>
  <c r="T103" i="8"/>
  <c r="R103" i="8"/>
  <c r="P103" i="8"/>
  <c r="BI102" i="8"/>
  <c r="BH102" i="8"/>
  <c r="BG102" i="8"/>
  <c r="BF102" i="8"/>
  <c r="T102" i="8"/>
  <c r="R102" i="8"/>
  <c r="P102" i="8"/>
  <c r="BI101" i="8"/>
  <c r="BH101" i="8"/>
  <c r="BG101" i="8"/>
  <c r="BF101" i="8"/>
  <c r="T101" i="8"/>
  <c r="R101" i="8"/>
  <c r="P101" i="8"/>
  <c r="BI100" i="8"/>
  <c r="BH100" i="8"/>
  <c r="BG100" i="8"/>
  <c r="BF100" i="8"/>
  <c r="T100" i="8"/>
  <c r="R100" i="8"/>
  <c r="P100" i="8"/>
  <c r="BI99" i="8"/>
  <c r="BH99" i="8"/>
  <c r="BG99" i="8"/>
  <c r="BF99" i="8"/>
  <c r="T99" i="8"/>
  <c r="R99" i="8"/>
  <c r="P99" i="8"/>
  <c r="BI98" i="8"/>
  <c r="BH98" i="8"/>
  <c r="BG98" i="8"/>
  <c r="BF98" i="8"/>
  <c r="T98" i="8"/>
  <c r="R98" i="8"/>
  <c r="P98" i="8"/>
  <c r="BI97" i="8"/>
  <c r="BH97" i="8"/>
  <c r="BG97" i="8"/>
  <c r="BF97" i="8"/>
  <c r="T97" i="8"/>
  <c r="R97" i="8"/>
  <c r="P97" i="8"/>
  <c r="BI96" i="8"/>
  <c r="BH96" i="8"/>
  <c r="BG96" i="8"/>
  <c r="BF96" i="8"/>
  <c r="T96" i="8"/>
  <c r="R96" i="8"/>
  <c r="P96" i="8"/>
  <c r="BI95" i="8"/>
  <c r="BH95" i="8"/>
  <c r="BG95" i="8"/>
  <c r="BF95" i="8"/>
  <c r="T95" i="8"/>
  <c r="R95" i="8"/>
  <c r="P95" i="8"/>
  <c r="BI94" i="8"/>
  <c r="BH94" i="8"/>
  <c r="BG94" i="8"/>
  <c r="BF94" i="8"/>
  <c r="T94" i="8"/>
  <c r="R94" i="8"/>
  <c r="P94" i="8"/>
  <c r="BI93" i="8"/>
  <c r="BH93" i="8"/>
  <c r="BG93" i="8"/>
  <c r="BF93" i="8"/>
  <c r="T93" i="8"/>
  <c r="R93" i="8"/>
  <c r="P93" i="8"/>
  <c r="BI92" i="8"/>
  <c r="BH92" i="8"/>
  <c r="BG92" i="8"/>
  <c r="BF92" i="8"/>
  <c r="T92" i="8"/>
  <c r="R92" i="8"/>
  <c r="P92" i="8"/>
  <c r="BI91" i="8"/>
  <c r="BH91" i="8"/>
  <c r="BG91" i="8"/>
  <c r="BF91" i="8"/>
  <c r="T91" i="8"/>
  <c r="R91" i="8"/>
  <c r="P91" i="8"/>
  <c r="BI90" i="8"/>
  <c r="BH90" i="8"/>
  <c r="BG90" i="8"/>
  <c r="BF90" i="8"/>
  <c r="T90" i="8"/>
  <c r="R90" i="8"/>
  <c r="P90" i="8"/>
  <c r="BI89" i="8"/>
  <c r="BH89" i="8"/>
  <c r="BG89" i="8"/>
  <c r="BF89" i="8"/>
  <c r="T89" i="8"/>
  <c r="R89" i="8"/>
  <c r="P89" i="8"/>
  <c r="F81" i="8"/>
  <c r="E79" i="8"/>
  <c r="F56" i="8"/>
  <c r="E54" i="8"/>
  <c r="J26" i="8"/>
  <c r="E26" i="8"/>
  <c r="J84" i="8"/>
  <c r="J25" i="8"/>
  <c r="J23" i="8"/>
  <c r="E23" i="8"/>
  <c r="J83" i="8" s="1"/>
  <c r="J22" i="8"/>
  <c r="J20" i="8"/>
  <c r="E20" i="8"/>
  <c r="F84" i="8"/>
  <c r="J19" i="8"/>
  <c r="J17" i="8"/>
  <c r="E17" i="8"/>
  <c r="F83" i="8" s="1"/>
  <c r="J16" i="8"/>
  <c r="J14" i="8"/>
  <c r="J81" i="8" s="1"/>
  <c r="E7" i="8"/>
  <c r="E75" i="8"/>
  <c r="J192" i="7"/>
  <c r="J71" i="7" s="1"/>
  <c r="J37" i="7"/>
  <c r="J36" i="7"/>
  <c r="AY61" i="1" s="1"/>
  <c r="J35" i="7"/>
  <c r="AX61" i="1" s="1"/>
  <c r="BI190" i="7"/>
  <c r="BH190" i="7"/>
  <c r="BG190" i="7"/>
  <c r="BF190" i="7"/>
  <c r="T190" i="7"/>
  <c r="R190" i="7"/>
  <c r="P190" i="7"/>
  <c r="BI189" i="7"/>
  <c r="BH189" i="7"/>
  <c r="BG189" i="7"/>
  <c r="BF189" i="7"/>
  <c r="T189" i="7"/>
  <c r="R189" i="7"/>
  <c r="P189"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0" i="7"/>
  <c r="BH180" i="7"/>
  <c r="BG180" i="7"/>
  <c r="BF180" i="7"/>
  <c r="T180" i="7"/>
  <c r="T179" i="7" s="1"/>
  <c r="R180" i="7"/>
  <c r="R179" i="7" s="1"/>
  <c r="P180" i="7"/>
  <c r="P179" i="7" s="1"/>
  <c r="BI178" i="7"/>
  <c r="BH178" i="7"/>
  <c r="BG178" i="7"/>
  <c r="BF178" i="7"/>
  <c r="T178" i="7"/>
  <c r="R178" i="7"/>
  <c r="P178" i="7"/>
  <c r="BI177" i="7"/>
  <c r="BH177" i="7"/>
  <c r="BG177" i="7"/>
  <c r="BF177" i="7"/>
  <c r="T177" i="7"/>
  <c r="R177" i="7"/>
  <c r="P177" i="7"/>
  <c r="BI176" i="7"/>
  <c r="BH176" i="7"/>
  <c r="BG176" i="7"/>
  <c r="BF176" i="7"/>
  <c r="T176" i="7"/>
  <c r="R176" i="7"/>
  <c r="P176"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BI123" i="7"/>
  <c r="BH123" i="7"/>
  <c r="BG123" i="7"/>
  <c r="BF123" i="7"/>
  <c r="T123" i="7"/>
  <c r="R123" i="7"/>
  <c r="P123" i="7"/>
  <c r="BI122" i="7"/>
  <c r="BH122" i="7"/>
  <c r="BG122" i="7"/>
  <c r="BF122" i="7"/>
  <c r="T122" i="7"/>
  <c r="R122" i="7"/>
  <c r="P122" i="7"/>
  <c r="BI121" i="7"/>
  <c r="BH121" i="7"/>
  <c r="BG121" i="7"/>
  <c r="BF121" i="7"/>
  <c r="T121" i="7"/>
  <c r="R121" i="7"/>
  <c r="P121" i="7"/>
  <c r="BI120" i="7"/>
  <c r="BH120" i="7"/>
  <c r="BG120" i="7"/>
  <c r="BF120" i="7"/>
  <c r="T120" i="7"/>
  <c r="R120" i="7"/>
  <c r="P120" i="7"/>
  <c r="BI119" i="7"/>
  <c r="BH119" i="7"/>
  <c r="BG119" i="7"/>
  <c r="BF119" i="7"/>
  <c r="T119" i="7"/>
  <c r="R119" i="7"/>
  <c r="P119" i="7"/>
  <c r="BI117" i="7"/>
  <c r="BH117" i="7"/>
  <c r="BG117" i="7"/>
  <c r="BF117" i="7"/>
  <c r="T117" i="7"/>
  <c r="T116" i="7" s="1"/>
  <c r="R117" i="7"/>
  <c r="R116" i="7" s="1"/>
  <c r="P117" i="7"/>
  <c r="P116" i="7" s="1"/>
  <c r="BI115" i="7"/>
  <c r="BH115" i="7"/>
  <c r="BG115" i="7"/>
  <c r="BF115" i="7"/>
  <c r="T115" i="7"/>
  <c r="R115" i="7"/>
  <c r="P115" i="7"/>
  <c r="BI114" i="7"/>
  <c r="BH114" i="7"/>
  <c r="BG114" i="7"/>
  <c r="BF114" i="7"/>
  <c r="T114" i="7"/>
  <c r="R114" i="7"/>
  <c r="P114" i="7"/>
  <c r="BI112" i="7"/>
  <c r="BH112" i="7"/>
  <c r="BG112" i="7"/>
  <c r="BF112" i="7"/>
  <c r="T112" i="7"/>
  <c r="T111" i="7" s="1"/>
  <c r="R112" i="7"/>
  <c r="R111" i="7" s="1"/>
  <c r="P112" i="7"/>
  <c r="P111" i="7"/>
  <c r="BI110" i="7"/>
  <c r="BH110" i="7"/>
  <c r="BG110" i="7"/>
  <c r="BF110" i="7"/>
  <c r="T110" i="7"/>
  <c r="R110" i="7"/>
  <c r="P110" i="7"/>
  <c r="BI109" i="7"/>
  <c r="BH109" i="7"/>
  <c r="BG109" i="7"/>
  <c r="BF109" i="7"/>
  <c r="T109" i="7"/>
  <c r="R109" i="7"/>
  <c r="P109" i="7"/>
  <c r="BI108" i="7"/>
  <c r="BH108" i="7"/>
  <c r="BG108" i="7"/>
  <c r="BF108" i="7"/>
  <c r="T108" i="7"/>
  <c r="R108" i="7"/>
  <c r="P108" i="7"/>
  <c r="BI107" i="7"/>
  <c r="BH107" i="7"/>
  <c r="BG107" i="7"/>
  <c r="BF107" i="7"/>
  <c r="T107" i="7"/>
  <c r="R107" i="7"/>
  <c r="P107" i="7"/>
  <c r="BI106" i="7"/>
  <c r="BH106" i="7"/>
  <c r="BG106" i="7"/>
  <c r="BF106" i="7"/>
  <c r="T106" i="7"/>
  <c r="R106" i="7"/>
  <c r="P106" i="7"/>
  <c r="BI105" i="7"/>
  <c r="BH105" i="7"/>
  <c r="BG105" i="7"/>
  <c r="BF105" i="7"/>
  <c r="T105" i="7"/>
  <c r="R105" i="7"/>
  <c r="P105" i="7"/>
  <c r="BI104" i="7"/>
  <c r="BH104" i="7"/>
  <c r="BG104" i="7"/>
  <c r="BF104" i="7"/>
  <c r="T104" i="7"/>
  <c r="R104" i="7"/>
  <c r="P104" i="7"/>
  <c r="BI103" i="7"/>
  <c r="BH103" i="7"/>
  <c r="BG103" i="7"/>
  <c r="BF103" i="7"/>
  <c r="T103" i="7"/>
  <c r="R103" i="7"/>
  <c r="P103" i="7"/>
  <c r="BI102" i="7"/>
  <c r="BH102" i="7"/>
  <c r="BG102" i="7"/>
  <c r="BF102" i="7"/>
  <c r="T102" i="7"/>
  <c r="R102" i="7"/>
  <c r="P102" i="7"/>
  <c r="BI101" i="7"/>
  <c r="BH101" i="7"/>
  <c r="BG101" i="7"/>
  <c r="BF101" i="7"/>
  <c r="T101" i="7"/>
  <c r="R101" i="7"/>
  <c r="P101" i="7"/>
  <c r="BI100" i="7"/>
  <c r="BH100" i="7"/>
  <c r="BG100" i="7"/>
  <c r="BF100" i="7"/>
  <c r="T100" i="7"/>
  <c r="R100" i="7"/>
  <c r="P100" i="7"/>
  <c r="BI99" i="7"/>
  <c r="BH99" i="7"/>
  <c r="BG99" i="7"/>
  <c r="BF99" i="7"/>
  <c r="T99" i="7"/>
  <c r="R99" i="7"/>
  <c r="P99" i="7"/>
  <c r="BI98" i="7"/>
  <c r="BH98" i="7"/>
  <c r="BG98" i="7"/>
  <c r="BF98" i="7"/>
  <c r="T98" i="7"/>
  <c r="R98" i="7"/>
  <c r="P98" i="7"/>
  <c r="BI97" i="7"/>
  <c r="BH97" i="7"/>
  <c r="BG97" i="7"/>
  <c r="BF97" i="7"/>
  <c r="T97" i="7"/>
  <c r="R97" i="7"/>
  <c r="P97" i="7"/>
  <c r="BI96" i="7"/>
  <c r="BH96" i="7"/>
  <c r="BG96" i="7"/>
  <c r="BF96" i="7"/>
  <c r="T96" i="7"/>
  <c r="R96" i="7"/>
  <c r="P96" i="7"/>
  <c r="BI95" i="7"/>
  <c r="BH95" i="7"/>
  <c r="BG95" i="7"/>
  <c r="BF95" i="7"/>
  <c r="T95" i="7"/>
  <c r="R95" i="7"/>
  <c r="P95" i="7"/>
  <c r="BI94" i="7"/>
  <c r="BH94" i="7"/>
  <c r="BG94" i="7"/>
  <c r="BF94" i="7"/>
  <c r="T94" i="7"/>
  <c r="R94" i="7"/>
  <c r="P94" i="7"/>
  <c r="BI93" i="7"/>
  <c r="BH93" i="7"/>
  <c r="BG93" i="7"/>
  <c r="BF93" i="7"/>
  <c r="T93" i="7"/>
  <c r="R93" i="7"/>
  <c r="P93" i="7"/>
  <c r="F85" i="7"/>
  <c r="E83" i="7"/>
  <c r="F52" i="7"/>
  <c r="E50" i="7"/>
  <c r="J24" i="7"/>
  <c r="E24" i="7"/>
  <c r="J55" i="7" s="1"/>
  <c r="J23" i="7"/>
  <c r="J21" i="7"/>
  <c r="E21" i="7"/>
  <c r="J87" i="7" s="1"/>
  <c r="J20" i="7"/>
  <c r="J18" i="7"/>
  <c r="E18" i="7"/>
  <c r="F55" i="7" s="1"/>
  <c r="J17" i="7"/>
  <c r="J15" i="7"/>
  <c r="E15" i="7"/>
  <c r="F87" i="7" s="1"/>
  <c r="J14" i="7"/>
  <c r="J12" i="7"/>
  <c r="J85" i="7"/>
  <c r="E7" i="7"/>
  <c r="E48" i="7" s="1"/>
  <c r="J37" i="6"/>
  <c r="J36" i="6"/>
  <c r="AY60" i="1" s="1"/>
  <c r="J35" i="6"/>
  <c r="AX60" i="1"/>
  <c r="BI108" i="6"/>
  <c r="BH108" i="6"/>
  <c r="BG108" i="6"/>
  <c r="BF108" i="6"/>
  <c r="T108" i="6"/>
  <c r="T107" i="6" s="1"/>
  <c r="R108" i="6"/>
  <c r="R107" i="6"/>
  <c r="P108" i="6"/>
  <c r="P107" i="6" s="1"/>
  <c r="BI106" i="6"/>
  <c r="BH106" i="6"/>
  <c r="BG106" i="6"/>
  <c r="BF106" i="6"/>
  <c r="T106" i="6"/>
  <c r="R106" i="6"/>
  <c r="P106" i="6"/>
  <c r="BI105" i="6"/>
  <c r="BH105" i="6"/>
  <c r="BG105" i="6"/>
  <c r="BF105" i="6"/>
  <c r="T105" i="6"/>
  <c r="R105" i="6"/>
  <c r="P105" i="6"/>
  <c r="BI104" i="6"/>
  <c r="BH104" i="6"/>
  <c r="BG104" i="6"/>
  <c r="BF104" i="6"/>
  <c r="T104" i="6"/>
  <c r="R104" i="6"/>
  <c r="P104" i="6"/>
  <c r="BI103" i="6"/>
  <c r="BH103" i="6"/>
  <c r="BG103" i="6"/>
  <c r="BF103" i="6"/>
  <c r="T103" i="6"/>
  <c r="R103" i="6"/>
  <c r="P103" i="6"/>
  <c r="BI102" i="6"/>
  <c r="BH102" i="6"/>
  <c r="BG102" i="6"/>
  <c r="BF102" i="6"/>
  <c r="T102" i="6"/>
  <c r="R102" i="6"/>
  <c r="P102" i="6"/>
  <c r="BI101" i="6"/>
  <c r="BH101" i="6"/>
  <c r="BG101" i="6"/>
  <c r="BF101" i="6"/>
  <c r="T101" i="6"/>
  <c r="R101" i="6"/>
  <c r="P101" i="6"/>
  <c r="BI100" i="6"/>
  <c r="BH100" i="6"/>
  <c r="BG100" i="6"/>
  <c r="BF100" i="6"/>
  <c r="T100" i="6"/>
  <c r="R100" i="6"/>
  <c r="P100" i="6"/>
  <c r="BI99" i="6"/>
  <c r="BH99" i="6"/>
  <c r="BG99" i="6"/>
  <c r="BF99" i="6"/>
  <c r="T99" i="6"/>
  <c r="R99" i="6"/>
  <c r="P99" i="6"/>
  <c r="BI98" i="6"/>
  <c r="BH98" i="6"/>
  <c r="BG98" i="6"/>
  <c r="BF98" i="6"/>
  <c r="T98" i="6"/>
  <c r="R98" i="6"/>
  <c r="P98" i="6"/>
  <c r="BI97" i="6"/>
  <c r="BH97" i="6"/>
  <c r="BG97" i="6"/>
  <c r="BF97" i="6"/>
  <c r="T97" i="6"/>
  <c r="R97" i="6"/>
  <c r="P97" i="6"/>
  <c r="BI96" i="6"/>
  <c r="BH96" i="6"/>
  <c r="BG96" i="6"/>
  <c r="BF96" i="6"/>
  <c r="T96" i="6"/>
  <c r="R96" i="6"/>
  <c r="P96" i="6"/>
  <c r="BI95" i="6"/>
  <c r="BH95" i="6"/>
  <c r="BG95" i="6"/>
  <c r="BF95" i="6"/>
  <c r="T95" i="6"/>
  <c r="R95" i="6"/>
  <c r="P95" i="6"/>
  <c r="BI94" i="6"/>
  <c r="BH94" i="6"/>
  <c r="BG94" i="6"/>
  <c r="BF94" i="6"/>
  <c r="T94" i="6"/>
  <c r="R94" i="6"/>
  <c r="P94" i="6"/>
  <c r="BI93" i="6"/>
  <c r="BH93" i="6"/>
  <c r="BG93" i="6"/>
  <c r="BF93" i="6"/>
  <c r="T93" i="6"/>
  <c r="R93" i="6"/>
  <c r="P93" i="6"/>
  <c r="BI92" i="6"/>
  <c r="BH92" i="6"/>
  <c r="BG92" i="6"/>
  <c r="BF92" i="6"/>
  <c r="T92" i="6"/>
  <c r="R92" i="6"/>
  <c r="P92" i="6"/>
  <c r="BI91" i="6"/>
  <c r="BH91" i="6"/>
  <c r="BG91" i="6"/>
  <c r="BF91" i="6"/>
  <c r="T91" i="6"/>
  <c r="R91" i="6"/>
  <c r="P91" i="6"/>
  <c r="BI89" i="6"/>
  <c r="BH89" i="6"/>
  <c r="BG89" i="6"/>
  <c r="BF89" i="6"/>
  <c r="T89" i="6"/>
  <c r="R89" i="6"/>
  <c r="P89" i="6"/>
  <c r="BI88" i="6"/>
  <c r="BH88" i="6"/>
  <c r="BG88" i="6"/>
  <c r="BF88" i="6"/>
  <c r="T88" i="6"/>
  <c r="R88" i="6"/>
  <c r="P88" i="6"/>
  <c r="BI87" i="6"/>
  <c r="BH87" i="6"/>
  <c r="BG87" i="6"/>
  <c r="BF87" i="6"/>
  <c r="T87" i="6"/>
  <c r="R87" i="6"/>
  <c r="P87" i="6"/>
  <c r="BI86" i="6"/>
  <c r="BH86" i="6"/>
  <c r="BG86" i="6"/>
  <c r="BF86" i="6"/>
  <c r="T86" i="6"/>
  <c r="R86" i="6"/>
  <c r="P86" i="6"/>
  <c r="BI85" i="6"/>
  <c r="BH85" i="6"/>
  <c r="BG85" i="6"/>
  <c r="BF85" i="6"/>
  <c r="T85" i="6"/>
  <c r="R85" i="6"/>
  <c r="P85" i="6"/>
  <c r="BI84" i="6"/>
  <c r="BH84" i="6"/>
  <c r="BG84" i="6"/>
  <c r="BF84" i="6"/>
  <c r="T84" i="6"/>
  <c r="R84" i="6"/>
  <c r="P84" i="6"/>
  <c r="F76" i="6"/>
  <c r="E74" i="6"/>
  <c r="F52" i="6"/>
  <c r="E50" i="6"/>
  <c r="J24" i="6"/>
  <c r="E24" i="6"/>
  <c r="J79" i="6"/>
  <c r="J23" i="6"/>
  <c r="J21" i="6"/>
  <c r="E21" i="6"/>
  <c r="J78" i="6" s="1"/>
  <c r="J20" i="6"/>
  <c r="J18" i="6"/>
  <c r="E18" i="6"/>
  <c r="F55" i="6" s="1"/>
  <c r="J17" i="6"/>
  <c r="J15" i="6"/>
  <c r="E15" i="6"/>
  <c r="F78" i="6" s="1"/>
  <c r="J14" i="6"/>
  <c r="J12" i="6"/>
  <c r="J52" i="6" s="1"/>
  <c r="E7" i="6"/>
  <c r="E48" i="6"/>
  <c r="J37" i="5"/>
  <c r="J36" i="5"/>
  <c r="AY59" i="1"/>
  <c r="J35" i="5"/>
  <c r="AX59" i="1"/>
  <c r="BI127" i="5"/>
  <c r="BH127" i="5"/>
  <c r="BG127" i="5"/>
  <c r="BF127" i="5"/>
  <c r="T127" i="5"/>
  <c r="T126" i="5" s="1"/>
  <c r="R127" i="5"/>
  <c r="R126" i="5" s="1"/>
  <c r="P127" i="5"/>
  <c r="P126" i="5" s="1"/>
  <c r="BI125" i="5"/>
  <c r="BH125" i="5"/>
  <c r="BG125" i="5"/>
  <c r="BF125" i="5"/>
  <c r="T125" i="5"/>
  <c r="R125" i="5"/>
  <c r="P125" i="5"/>
  <c r="BI124" i="5"/>
  <c r="BH124" i="5"/>
  <c r="BG124" i="5"/>
  <c r="BF124" i="5"/>
  <c r="T124" i="5"/>
  <c r="R124" i="5"/>
  <c r="P124" i="5"/>
  <c r="BI123" i="5"/>
  <c r="BH123" i="5"/>
  <c r="BG123" i="5"/>
  <c r="BF123" i="5"/>
  <c r="T123" i="5"/>
  <c r="R123" i="5"/>
  <c r="P123" i="5"/>
  <c r="BI122" i="5"/>
  <c r="BH122" i="5"/>
  <c r="BG122" i="5"/>
  <c r="BF122" i="5"/>
  <c r="T122" i="5"/>
  <c r="R122" i="5"/>
  <c r="P122" i="5"/>
  <c r="BI121" i="5"/>
  <c r="BH121" i="5"/>
  <c r="BG121" i="5"/>
  <c r="BF121" i="5"/>
  <c r="T121" i="5"/>
  <c r="R121" i="5"/>
  <c r="P121" i="5"/>
  <c r="BI120" i="5"/>
  <c r="BH120" i="5"/>
  <c r="BG120" i="5"/>
  <c r="BF120" i="5"/>
  <c r="T120" i="5"/>
  <c r="R120" i="5"/>
  <c r="P120" i="5"/>
  <c r="BI119" i="5"/>
  <c r="BH119" i="5"/>
  <c r="BG119" i="5"/>
  <c r="BF119" i="5"/>
  <c r="T119" i="5"/>
  <c r="R119" i="5"/>
  <c r="P119" i="5"/>
  <c r="BI118" i="5"/>
  <c r="BH118" i="5"/>
  <c r="BG118" i="5"/>
  <c r="BF118" i="5"/>
  <c r="T118" i="5"/>
  <c r="R118" i="5"/>
  <c r="P118" i="5"/>
  <c r="BI117" i="5"/>
  <c r="BH117" i="5"/>
  <c r="BG117" i="5"/>
  <c r="BF117" i="5"/>
  <c r="T117" i="5"/>
  <c r="R117" i="5"/>
  <c r="P117" i="5"/>
  <c r="BI116" i="5"/>
  <c r="BH116" i="5"/>
  <c r="BG116" i="5"/>
  <c r="BF116" i="5"/>
  <c r="T116" i="5"/>
  <c r="R116" i="5"/>
  <c r="P116" i="5"/>
  <c r="BI115" i="5"/>
  <c r="BH115" i="5"/>
  <c r="BG115" i="5"/>
  <c r="BF115" i="5"/>
  <c r="T115" i="5"/>
  <c r="R115" i="5"/>
  <c r="P115" i="5"/>
  <c r="BI114" i="5"/>
  <c r="BH114" i="5"/>
  <c r="BG114" i="5"/>
  <c r="BF114" i="5"/>
  <c r="T114" i="5"/>
  <c r="R114" i="5"/>
  <c r="P114" i="5"/>
  <c r="BI113" i="5"/>
  <c r="BH113" i="5"/>
  <c r="BG113" i="5"/>
  <c r="BF113" i="5"/>
  <c r="T113" i="5"/>
  <c r="R113" i="5"/>
  <c r="P113" i="5"/>
  <c r="BI112" i="5"/>
  <c r="BH112" i="5"/>
  <c r="BG112" i="5"/>
  <c r="BF112" i="5"/>
  <c r="T112" i="5"/>
  <c r="R112" i="5"/>
  <c r="P112" i="5"/>
  <c r="BI110" i="5"/>
  <c r="BH110" i="5"/>
  <c r="BG110" i="5"/>
  <c r="BF110" i="5"/>
  <c r="T110" i="5"/>
  <c r="R110" i="5"/>
  <c r="P110" i="5"/>
  <c r="BI109" i="5"/>
  <c r="BH109" i="5"/>
  <c r="BG109" i="5"/>
  <c r="BF109" i="5"/>
  <c r="T109" i="5"/>
  <c r="R109" i="5"/>
  <c r="P109" i="5"/>
  <c r="BI108" i="5"/>
  <c r="BH108" i="5"/>
  <c r="BG108" i="5"/>
  <c r="BF108" i="5"/>
  <c r="T108" i="5"/>
  <c r="R108" i="5"/>
  <c r="P108" i="5"/>
  <c r="BI107" i="5"/>
  <c r="BH107" i="5"/>
  <c r="BG107" i="5"/>
  <c r="BF107" i="5"/>
  <c r="T107" i="5"/>
  <c r="R107" i="5"/>
  <c r="P107" i="5"/>
  <c r="BI106" i="5"/>
  <c r="BH106" i="5"/>
  <c r="BG106" i="5"/>
  <c r="BF106" i="5"/>
  <c r="T106" i="5"/>
  <c r="R106" i="5"/>
  <c r="P106" i="5"/>
  <c r="BI105" i="5"/>
  <c r="BH105" i="5"/>
  <c r="BG105" i="5"/>
  <c r="BF105" i="5"/>
  <c r="T105" i="5"/>
  <c r="R105" i="5"/>
  <c r="P105" i="5"/>
  <c r="BI104" i="5"/>
  <c r="BH104" i="5"/>
  <c r="BG104" i="5"/>
  <c r="BF104" i="5"/>
  <c r="T104" i="5"/>
  <c r="R104" i="5"/>
  <c r="P104" i="5"/>
  <c r="BI103" i="5"/>
  <c r="BH103" i="5"/>
  <c r="BG103" i="5"/>
  <c r="BF103" i="5"/>
  <c r="T103" i="5"/>
  <c r="R103" i="5"/>
  <c r="P103" i="5"/>
  <c r="BI102" i="5"/>
  <c r="BH102" i="5"/>
  <c r="BG102" i="5"/>
  <c r="BF102" i="5"/>
  <c r="T102" i="5"/>
  <c r="R102" i="5"/>
  <c r="P102" i="5"/>
  <c r="BI101" i="5"/>
  <c r="BH101" i="5"/>
  <c r="BG101" i="5"/>
  <c r="BF101" i="5"/>
  <c r="T101" i="5"/>
  <c r="R101" i="5"/>
  <c r="P101" i="5"/>
  <c r="BI100" i="5"/>
  <c r="BH100" i="5"/>
  <c r="BG100" i="5"/>
  <c r="BF100" i="5"/>
  <c r="T100" i="5"/>
  <c r="R100" i="5"/>
  <c r="P100" i="5"/>
  <c r="BI98" i="5"/>
  <c r="BH98" i="5"/>
  <c r="BG98" i="5"/>
  <c r="BF98" i="5"/>
  <c r="T98" i="5"/>
  <c r="R98" i="5"/>
  <c r="P98" i="5"/>
  <c r="BI97" i="5"/>
  <c r="BH97" i="5"/>
  <c r="BG97" i="5"/>
  <c r="BF97" i="5"/>
  <c r="T97" i="5"/>
  <c r="R97" i="5"/>
  <c r="P97" i="5"/>
  <c r="BI96" i="5"/>
  <c r="BH96" i="5"/>
  <c r="BG96" i="5"/>
  <c r="BF96" i="5"/>
  <c r="T96" i="5"/>
  <c r="R96" i="5"/>
  <c r="P96" i="5"/>
  <c r="BI94" i="5"/>
  <c r="BH94" i="5"/>
  <c r="BG94" i="5"/>
  <c r="BF94" i="5"/>
  <c r="T94" i="5"/>
  <c r="R94" i="5"/>
  <c r="P94" i="5"/>
  <c r="BI93" i="5"/>
  <c r="BH93" i="5"/>
  <c r="BG93" i="5"/>
  <c r="BF93" i="5"/>
  <c r="T93" i="5"/>
  <c r="R93" i="5"/>
  <c r="P93" i="5"/>
  <c r="BI92" i="5"/>
  <c r="BH92" i="5"/>
  <c r="BG92" i="5"/>
  <c r="BF92" i="5"/>
  <c r="T92" i="5"/>
  <c r="R92" i="5"/>
  <c r="P92" i="5"/>
  <c r="BI91" i="5"/>
  <c r="BH91" i="5"/>
  <c r="BG91" i="5"/>
  <c r="BF91" i="5"/>
  <c r="T91" i="5"/>
  <c r="R91" i="5"/>
  <c r="P91" i="5"/>
  <c r="BI90" i="5"/>
  <c r="BH90" i="5"/>
  <c r="BG90" i="5"/>
  <c r="BF90" i="5"/>
  <c r="T90" i="5"/>
  <c r="R90" i="5"/>
  <c r="P90" i="5"/>
  <c r="BI89" i="5"/>
  <c r="BH89" i="5"/>
  <c r="BG89" i="5"/>
  <c r="BF89" i="5"/>
  <c r="T89" i="5"/>
  <c r="R89" i="5"/>
  <c r="P89" i="5"/>
  <c r="BI88" i="5"/>
  <c r="BH88" i="5"/>
  <c r="BG88" i="5"/>
  <c r="BF88" i="5"/>
  <c r="T88" i="5"/>
  <c r="R88" i="5"/>
  <c r="P88" i="5"/>
  <c r="F79" i="5"/>
  <c r="E77" i="5"/>
  <c r="F52" i="5"/>
  <c r="E50" i="5"/>
  <c r="J24" i="5"/>
  <c r="E24" i="5"/>
  <c r="J82" i="5" s="1"/>
  <c r="J23" i="5"/>
  <c r="J21" i="5"/>
  <c r="E21" i="5"/>
  <c r="J54" i="5" s="1"/>
  <c r="J20" i="5"/>
  <c r="J18" i="5"/>
  <c r="E18" i="5"/>
  <c r="F55" i="5" s="1"/>
  <c r="J17" i="5"/>
  <c r="J15" i="5"/>
  <c r="E15" i="5"/>
  <c r="F81" i="5"/>
  <c r="J14" i="5"/>
  <c r="J12" i="5"/>
  <c r="J79" i="5" s="1"/>
  <c r="E7" i="5"/>
  <c r="E48" i="5" s="1"/>
  <c r="J37" i="4"/>
  <c r="J36" i="4"/>
  <c r="AY58" i="1"/>
  <c r="J35" i="4"/>
  <c r="AX58" i="1" s="1"/>
  <c r="BI324" i="4"/>
  <c r="BH324" i="4"/>
  <c r="BG324" i="4"/>
  <c r="BF324" i="4"/>
  <c r="T324" i="4"/>
  <c r="R324" i="4"/>
  <c r="P324" i="4"/>
  <c r="BI323" i="4"/>
  <c r="BH323" i="4"/>
  <c r="BG323" i="4"/>
  <c r="BF323" i="4"/>
  <c r="T323" i="4"/>
  <c r="R323" i="4"/>
  <c r="P323" i="4"/>
  <c r="BI322" i="4"/>
  <c r="BH322" i="4"/>
  <c r="BG322" i="4"/>
  <c r="BF322" i="4"/>
  <c r="T322" i="4"/>
  <c r="R322" i="4"/>
  <c r="P322" i="4"/>
  <c r="BI321" i="4"/>
  <c r="BH321" i="4"/>
  <c r="BG321" i="4"/>
  <c r="BF321" i="4"/>
  <c r="T321" i="4"/>
  <c r="R321" i="4"/>
  <c r="P321" i="4"/>
  <c r="BI320" i="4"/>
  <c r="BH320" i="4"/>
  <c r="BG320" i="4"/>
  <c r="BF320" i="4"/>
  <c r="T320" i="4"/>
  <c r="R320" i="4"/>
  <c r="P320" i="4"/>
  <c r="BI319" i="4"/>
  <c r="BH319" i="4"/>
  <c r="BG319" i="4"/>
  <c r="BF319" i="4"/>
  <c r="T319" i="4"/>
  <c r="R319" i="4"/>
  <c r="P319" i="4"/>
  <c r="BI318" i="4"/>
  <c r="BH318" i="4"/>
  <c r="BG318" i="4"/>
  <c r="BF318" i="4"/>
  <c r="T318" i="4"/>
  <c r="R318" i="4"/>
  <c r="P318" i="4"/>
  <c r="BI317" i="4"/>
  <c r="BH317" i="4"/>
  <c r="BG317" i="4"/>
  <c r="BF317" i="4"/>
  <c r="T317" i="4"/>
  <c r="R317" i="4"/>
  <c r="P317" i="4"/>
  <c r="BI316" i="4"/>
  <c r="BH316" i="4"/>
  <c r="BG316" i="4"/>
  <c r="BF316" i="4"/>
  <c r="T316" i="4"/>
  <c r="R316" i="4"/>
  <c r="P316" i="4"/>
  <c r="BI315" i="4"/>
  <c r="BH315" i="4"/>
  <c r="BG315" i="4"/>
  <c r="BF315" i="4"/>
  <c r="T315" i="4"/>
  <c r="R315" i="4"/>
  <c r="P315" i="4"/>
  <c r="BI314" i="4"/>
  <c r="BH314" i="4"/>
  <c r="BG314" i="4"/>
  <c r="BF314" i="4"/>
  <c r="T314" i="4"/>
  <c r="R314" i="4"/>
  <c r="P314" i="4"/>
  <c r="BI313" i="4"/>
  <c r="BH313" i="4"/>
  <c r="BG313" i="4"/>
  <c r="BF313" i="4"/>
  <c r="T313" i="4"/>
  <c r="R313" i="4"/>
  <c r="P313" i="4"/>
  <c r="BI312" i="4"/>
  <c r="BH312" i="4"/>
  <c r="BG312" i="4"/>
  <c r="BF312" i="4"/>
  <c r="T312" i="4"/>
  <c r="R312" i="4"/>
  <c r="P312" i="4"/>
  <c r="BI311" i="4"/>
  <c r="BH311" i="4"/>
  <c r="BG311" i="4"/>
  <c r="BF311" i="4"/>
  <c r="T311" i="4"/>
  <c r="R311" i="4"/>
  <c r="P311" i="4"/>
  <c r="BI310" i="4"/>
  <c r="BH310" i="4"/>
  <c r="BG310" i="4"/>
  <c r="BF310" i="4"/>
  <c r="T310" i="4"/>
  <c r="R310" i="4"/>
  <c r="P310" i="4"/>
  <c r="BI309" i="4"/>
  <c r="BH309" i="4"/>
  <c r="BG309" i="4"/>
  <c r="BF309" i="4"/>
  <c r="T309" i="4"/>
  <c r="R309" i="4"/>
  <c r="P309" i="4"/>
  <c r="BI308" i="4"/>
  <c r="BH308" i="4"/>
  <c r="BG308" i="4"/>
  <c r="BF308" i="4"/>
  <c r="T308" i="4"/>
  <c r="R308" i="4"/>
  <c r="P308" i="4"/>
  <c r="BI307" i="4"/>
  <c r="BH307" i="4"/>
  <c r="BG307" i="4"/>
  <c r="BF307" i="4"/>
  <c r="T307" i="4"/>
  <c r="R307" i="4"/>
  <c r="P307" i="4"/>
  <c r="BI305" i="4"/>
  <c r="BH305" i="4"/>
  <c r="BG305" i="4"/>
  <c r="BF305" i="4"/>
  <c r="T305" i="4"/>
  <c r="T304" i="4"/>
  <c r="R305" i="4"/>
  <c r="R304" i="4" s="1"/>
  <c r="P305" i="4"/>
  <c r="P304" i="4"/>
  <c r="BI303" i="4"/>
  <c r="BH303" i="4"/>
  <c r="BG303" i="4"/>
  <c r="BF303" i="4"/>
  <c r="T303" i="4"/>
  <c r="R303" i="4"/>
  <c r="P303" i="4"/>
  <c r="BI302" i="4"/>
  <c r="BH302" i="4"/>
  <c r="BG302" i="4"/>
  <c r="BF302" i="4"/>
  <c r="T302" i="4"/>
  <c r="R302" i="4"/>
  <c r="P302" i="4"/>
  <c r="BI301" i="4"/>
  <c r="BH301" i="4"/>
  <c r="BG301" i="4"/>
  <c r="BF301" i="4"/>
  <c r="T301" i="4"/>
  <c r="R301" i="4"/>
  <c r="P301" i="4"/>
  <c r="BI300" i="4"/>
  <c r="BH300" i="4"/>
  <c r="BG300" i="4"/>
  <c r="BF300" i="4"/>
  <c r="T300" i="4"/>
  <c r="R300" i="4"/>
  <c r="P300" i="4"/>
  <c r="BI299" i="4"/>
  <c r="BH299" i="4"/>
  <c r="BG299" i="4"/>
  <c r="BF299" i="4"/>
  <c r="T299" i="4"/>
  <c r="R299" i="4"/>
  <c r="P299" i="4"/>
  <c r="BI298" i="4"/>
  <c r="BH298" i="4"/>
  <c r="BG298" i="4"/>
  <c r="BF298" i="4"/>
  <c r="T298" i="4"/>
  <c r="R298" i="4"/>
  <c r="P298" i="4"/>
  <c r="BI297" i="4"/>
  <c r="BH297" i="4"/>
  <c r="BG297" i="4"/>
  <c r="BF297" i="4"/>
  <c r="T297" i="4"/>
  <c r="R297" i="4"/>
  <c r="P297" i="4"/>
  <c r="BI296" i="4"/>
  <c r="BH296" i="4"/>
  <c r="BG296" i="4"/>
  <c r="BF296" i="4"/>
  <c r="T296" i="4"/>
  <c r="R296" i="4"/>
  <c r="P296" i="4"/>
  <c r="BI295" i="4"/>
  <c r="BH295" i="4"/>
  <c r="BG295" i="4"/>
  <c r="BF295" i="4"/>
  <c r="T295" i="4"/>
  <c r="R295" i="4"/>
  <c r="P295" i="4"/>
  <c r="BI294" i="4"/>
  <c r="BH294" i="4"/>
  <c r="BG294" i="4"/>
  <c r="BF294" i="4"/>
  <c r="T294" i="4"/>
  <c r="R294" i="4"/>
  <c r="P294" i="4"/>
  <c r="BI293" i="4"/>
  <c r="BH293" i="4"/>
  <c r="BG293" i="4"/>
  <c r="BF293" i="4"/>
  <c r="T293" i="4"/>
  <c r="R293" i="4"/>
  <c r="P293" i="4"/>
  <c r="BI292" i="4"/>
  <c r="BH292" i="4"/>
  <c r="BG292" i="4"/>
  <c r="BF292" i="4"/>
  <c r="T292" i="4"/>
  <c r="R292" i="4"/>
  <c r="P292" i="4"/>
  <c r="BI291" i="4"/>
  <c r="BH291" i="4"/>
  <c r="BG291" i="4"/>
  <c r="BF291" i="4"/>
  <c r="T291" i="4"/>
  <c r="R291" i="4"/>
  <c r="P291" i="4"/>
  <c r="BI289" i="4"/>
  <c r="BH289" i="4"/>
  <c r="BG289" i="4"/>
  <c r="BF289" i="4"/>
  <c r="T289" i="4"/>
  <c r="R289" i="4"/>
  <c r="P289" i="4"/>
  <c r="BI288" i="4"/>
  <c r="BH288" i="4"/>
  <c r="BG288" i="4"/>
  <c r="BF288" i="4"/>
  <c r="T288" i="4"/>
  <c r="R288" i="4"/>
  <c r="P288" i="4"/>
  <c r="BI287" i="4"/>
  <c r="BH287" i="4"/>
  <c r="BG287" i="4"/>
  <c r="BF287" i="4"/>
  <c r="T287" i="4"/>
  <c r="R287" i="4"/>
  <c r="P287" i="4"/>
  <c r="BI286" i="4"/>
  <c r="BH286" i="4"/>
  <c r="BG286" i="4"/>
  <c r="BF286" i="4"/>
  <c r="T286" i="4"/>
  <c r="R286" i="4"/>
  <c r="P286" i="4"/>
  <c r="BI285" i="4"/>
  <c r="BH285" i="4"/>
  <c r="BG285" i="4"/>
  <c r="BF285" i="4"/>
  <c r="T285" i="4"/>
  <c r="R285" i="4"/>
  <c r="P285" i="4"/>
  <c r="BI284" i="4"/>
  <c r="BH284" i="4"/>
  <c r="BG284" i="4"/>
  <c r="BF284" i="4"/>
  <c r="T284" i="4"/>
  <c r="R284" i="4"/>
  <c r="P284" i="4"/>
  <c r="BI283" i="4"/>
  <c r="BH283" i="4"/>
  <c r="BG283" i="4"/>
  <c r="BF283" i="4"/>
  <c r="T283" i="4"/>
  <c r="R283" i="4"/>
  <c r="P283" i="4"/>
  <c r="BI282" i="4"/>
  <c r="BH282" i="4"/>
  <c r="BG282" i="4"/>
  <c r="BF282" i="4"/>
  <c r="T282" i="4"/>
  <c r="R282" i="4"/>
  <c r="P282" i="4"/>
  <c r="BI281" i="4"/>
  <c r="BH281" i="4"/>
  <c r="BG281" i="4"/>
  <c r="BF281" i="4"/>
  <c r="T281" i="4"/>
  <c r="R281" i="4"/>
  <c r="P281" i="4"/>
  <c r="BI280" i="4"/>
  <c r="BH280" i="4"/>
  <c r="BG280" i="4"/>
  <c r="BF280" i="4"/>
  <c r="T280" i="4"/>
  <c r="R280" i="4"/>
  <c r="P280" i="4"/>
  <c r="BI279" i="4"/>
  <c r="BH279" i="4"/>
  <c r="BG279" i="4"/>
  <c r="BF279" i="4"/>
  <c r="T279" i="4"/>
  <c r="R279" i="4"/>
  <c r="P279" i="4"/>
  <c r="BI278" i="4"/>
  <c r="BH278" i="4"/>
  <c r="BG278" i="4"/>
  <c r="BF278" i="4"/>
  <c r="T278" i="4"/>
  <c r="R278" i="4"/>
  <c r="P278" i="4"/>
  <c r="BI276" i="4"/>
  <c r="BH276" i="4"/>
  <c r="BG276" i="4"/>
  <c r="BF276" i="4"/>
  <c r="T276" i="4"/>
  <c r="R276" i="4"/>
  <c r="P276" i="4"/>
  <c r="BI275" i="4"/>
  <c r="BH275" i="4"/>
  <c r="BG275" i="4"/>
  <c r="BF275" i="4"/>
  <c r="T275" i="4"/>
  <c r="R275" i="4"/>
  <c r="P275" i="4"/>
  <c r="BI274" i="4"/>
  <c r="BH274" i="4"/>
  <c r="BG274" i="4"/>
  <c r="BF274" i="4"/>
  <c r="T274" i="4"/>
  <c r="R274" i="4"/>
  <c r="P274" i="4"/>
  <c r="BI273" i="4"/>
  <c r="BH273" i="4"/>
  <c r="BG273" i="4"/>
  <c r="BF273" i="4"/>
  <c r="T273" i="4"/>
  <c r="R273" i="4"/>
  <c r="P273" i="4"/>
  <c r="BI272" i="4"/>
  <c r="BH272" i="4"/>
  <c r="BG272" i="4"/>
  <c r="BF272" i="4"/>
  <c r="T272" i="4"/>
  <c r="R272" i="4"/>
  <c r="P272" i="4"/>
  <c r="BI271" i="4"/>
  <c r="BH271" i="4"/>
  <c r="BG271" i="4"/>
  <c r="BF271" i="4"/>
  <c r="T271" i="4"/>
  <c r="R271" i="4"/>
  <c r="P271" i="4"/>
  <c r="BI270" i="4"/>
  <c r="BH270" i="4"/>
  <c r="BG270" i="4"/>
  <c r="BF270" i="4"/>
  <c r="T270" i="4"/>
  <c r="R270" i="4"/>
  <c r="P270" i="4"/>
  <c r="BI269" i="4"/>
  <c r="BH269" i="4"/>
  <c r="BG269" i="4"/>
  <c r="BF269" i="4"/>
  <c r="T269" i="4"/>
  <c r="R269" i="4"/>
  <c r="P269" i="4"/>
  <c r="BI268" i="4"/>
  <c r="BH268" i="4"/>
  <c r="BG268" i="4"/>
  <c r="BF268" i="4"/>
  <c r="T268" i="4"/>
  <c r="R268" i="4"/>
  <c r="P268" i="4"/>
  <c r="BI267" i="4"/>
  <c r="BH267" i="4"/>
  <c r="BG267" i="4"/>
  <c r="BF267" i="4"/>
  <c r="T267" i="4"/>
  <c r="R267" i="4"/>
  <c r="P267" i="4"/>
  <c r="BI266" i="4"/>
  <c r="BH266" i="4"/>
  <c r="BG266" i="4"/>
  <c r="BF266" i="4"/>
  <c r="T266" i="4"/>
  <c r="R266" i="4"/>
  <c r="P266" i="4"/>
  <c r="BI265" i="4"/>
  <c r="BH265" i="4"/>
  <c r="BG265" i="4"/>
  <c r="BF265" i="4"/>
  <c r="T265" i="4"/>
  <c r="R265" i="4"/>
  <c r="P265" i="4"/>
  <c r="BI264" i="4"/>
  <c r="BH264" i="4"/>
  <c r="BG264" i="4"/>
  <c r="BF264" i="4"/>
  <c r="T264" i="4"/>
  <c r="R264" i="4"/>
  <c r="P264"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3" i="4"/>
  <c r="BH223" i="4"/>
  <c r="BG223" i="4"/>
  <c r="BF223" i="4"/>
  <c r="T223" i="4"/>
  <c r="R223" i="4"/>
  <c r="P223" i="4"/>
  <c r="BI222" i="4"/>
  <c r="BH222" i="4"/>
  <c r="BG222" i="4"/>
  <c r="BF222" i="4"/>
  <c r="T222" i="4"/>
  <c r="R222" i="4"/>
  <c r="P222"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1" i="4"/>
  <c r="BH191" i="4"/>
  <c r="BG191" i="4"/>
  <c r="BF191" i="4"/>
  <c r="T191" i="4"/>
  <c r="R191" i="4"/>
  <c r="P191"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BI123" i="4"/>
  <c r="BH123" i="4"/>
  <c r="BG123" i="4"/>
  <c r="BF123" i="4"/>
  <c r="T123" i="4"/>
  <c r="R123" i="4"/>
  <c r="P123" i="4"/>
  <c r="BI122" i="4"/>
  <c r="BH122" i="4"/>
  <c r="BG122" i="4"/>
  <c r="BF122" i="4"/>
  <c r="T122" i="4"/>
  <c r="R122" i="4"/>
  <c r="P122" i="4"/>
  <c r="BI121" i="4"/>
  <c r="BH121" i="4"/>
  <c r="BG121" i="4"/>
  <c r="BF121" i="4"/>
  <c r="T121" i="4"/>
  <c r="R121" i="4"/>
  <c r="P121" i="4"/>
  <c r="BI120" i="4"/>
  <c r="BH120" i="4"/>
  <c r="BG120" i="4"/>
  <c r="BF120" i="4"/>
  <c r="T120" i="4"/>
  <c r="R120" i="4"/>
  <c r="P120" i="4"/>
  <c r="BI119" i="4"/>
  <c r="BH119" i="4"/>
  <c r="BG119" i="4"/>
  <c r="BF119" i="4"/>
  <c r="T119" i="4"/>
  <c r="R119" i="4"/>
  <c r="P119" i="4"/>
  <c r="BI118" i="4"/>
  <c r="BH118" i="4"/>
  <c r="BG118" i="4"/>
  <c r="BF118" i="4"/>
  <c r="T118" i="4"/>
  <c r="R118" i="4"/>
  <c r="P118" i="4"/>
  <c r="BI117" i="4"/>
  <c r="BH117" i="4"/>
  <c r="BG117" i="4"/>
  <c r="BF117" i="4"/>
  <c r="T117" i="4"/>
  <c r="R117" i="4"/>
  <c r="P117" i="4"/>
  <c r="BI116" i="4"/>
  <c r="BH116" i="4"/>
  <c r="BG116" i="4"/>
  <c r="BF116" i="4"/>
  <c r="T116" i="4"/>
  <c r="R116" i="4"/>
  <c r="P116" i="4"/>
  <c r="BI115" i="4"/>
  <c r="BH115" i="4"/>
  <c r="BG115" i="4"/>
  <c r="BF115" i="4"/>
  <c r="T115" i="4"/>
  <c r="R115" i="4"/>
  <c r="P115" i="4"/>
  <c r="BI114" i="4"/>
  <c r="BH114" i="4"/>
  <c r="BG114" i="4"/>
  <c r="BF114" i="4"/>
  <c r="T114" i="4"/>
  <c r="R114" i="4"/>
  <c r="P114" i="4"/>
  <c r="BI113" i="4"/>
  <c r="BH113" i="4"/>
  <c r="BG113" i="4"/>
  <c r="BF113" i="4"/>
  <c r="T113" i="4"/>
  <c r="R113" i="4"/>
  <c r="P113" i="4"/>
  <c r="BI112" i="4"/>
  <c r="BH112" i="4"/>
  <c r="BG112" i="4"/>
  <c r="BF112" i="4"/>
  <c r="T112" i="4"/>
  <c r="R112" i="4"/>
  <c r="P112" i="4"/>
  <c r="BI111" i="4"/>
  <c r="BH111" i="4"/>
  <c r="BG111" i="4"/>
  <c r="BF111" i="4"/>
  <c r="T111" i="4"/>
  <c r="R111" i="4"/>
  <c r="P111" i="4"/>
  <c r="BI110" i="4"/>
  <c r="BH110" i="4"/>
  <c r="BG110" i="4"/>
  <c r="BF110" i="4"/>
  <c r="T110" i="4"/>
  <c r="R110" i="4"/>
  <c r="P110" i="4"/>
  <c r="BI109" i="4"/>
  <c r="BH109" i="4"/>
  <c r="BG109" i="4"/>
  <c r="BF109" i="4"/>
  <c r="T109" i="4"/>
  <c r="R109" i="4"/>
  <c r="P109" i="4"/>
  <c r="BI108" i="4"/>
  <c r="BH108" i="4"/>
  <c r="BG108" i="4"/>
  <c r="BF108" i="4"/>
  <c r="T108" i="4"/>
  <c r="R108" i="4"/>
  <c r="P108" i="4"/>
  <c r="BI107" i="4"/>
  <c r="BH107" i="4"/>
  <c r="BG107" i="4"/>
  <c r="BF107" i="4"/>
  <c r="T107" i="4"/>
  <c r="R107" i="4"/>
  <c r="P107" i="4"/>
  <c r="BI106" i="4"/>
  <c r="BH106" i="4"/>
  <c r="BG106" i="4"/>
  <c r="BF106" i="4"/>
  <c r="T106" i="4"/>
  <c r="R106" i="4"/>
  <c r="P106" i="4"/>
  <c r="BI105" i="4"/>
  <c r="BH105" i="4"/>
  <c r="BG105" i="4"/>
  <c r="BF105" i="4"/>
  <c r="T105" i="4"/>
  <c r="R105" i="4"/>
  <c r="P105" i="4"/>
  <c r="BI104" i="4"/>
  <c r="BH104" i="4"/>
  <c r="BG104" i="4"/>
  <c r="BF104" i="4"/>
  <c r="T104" i="4"/>
  <c r="R104" i="4"/>
  <c r="P104" i="4"/>
  <c r="BI103" i="4"/>
  <c r="BH103" i="4"/>
  <c r="BG103" i="4"/>
  <c r="BF103" i="4"/>
  <c r="T103" i="4"/>
  <c r="R103" i="4"/>
  <c r="P103" i="4"/>
  <c r="BI102" i="4"/>
  <c r="BH102" i="4"/>
  <c r="BG102" i="4"/>
  <c r="BF102" i="4"/>
  <c r="T102" i="4"/>
  <c r="R102" i="4"/>
  <c r="P102" i="4"/>
  <c r="BI101" i="4"/>
  <c r="BH101" i="4"/>
  <c r="BG101" i="4"/>
  <c r="BF101" i="4"/>
  <c r="T101" i="4"/>
  <c r="R101" i="4"/>
  <c r="P101" i="4"/>
  <c r="BI100" i="4"/>
  <c r="BH100" i="4"/>
  <c r="BG100" i="4"/>
  <c r="BF100" i="4"/>
  <c r="T100" i="4"/>
  <c r="R100" i="4"/>
  <c r="P100" i="4"/>
  <c r="BI99" i="4"/>
  <c r="BH99" i="4"/>
  <c r="BG99" i="4"/>
  <c r="BF99" i="4"/>
  <c r="T99" i="4"/>
  <c r="R99" i="4"/>
  <c r="P99" i="4"/>
  <c r="BI98" i="4"/>
  <c r="BH98" i="4"/>
  <c r="BG98" i="4"/>
  <c r="BF98" i="4"/>
  <c r="T98" i="4"/>
  <c r="R98" i="4"/>
  <c r="P98" i="4"/>
  <c r="BI97" i="4"/>
  <c r="BH97" i="4"/>
  <c r="BG97" i="4"/>
  <c r="BF97" i="4"/>
  <c r="T97" i="4"/>
  <c r="R97" i="4"/>
  <c r="P97" i="4"/>
  <c r="BI96" i="4"/>
  <c r="BH96" i="4"/>
  <c r="BG96" i="4"/>
  <c r="BF96" i="4"/>
  <c r="T96" i="4"/>
  <c r="R96" i="4"/>
  <c r="P96" i="4"/>
  <c r="BI95" i="4"/>
  <c r="BH95" i="4"/>
  <c r="BG95" i="4"/>
  <c r="BF95" i="4"/>
  <c r="T95" i="4"/>
  <c r="R95" i="4"/>
  <c r="P95" i="4"/>
  <c r="F87" i="4"/>
  <c r="E85" i="4"/>
  <c r="F52" i="4"/>
  <c r="E50" i="4"/>
  <c r="J24" i="4"/>
  <c r="E24" i="4"/>
  <c r="J90" i="4"/>
  <c r="J23" i="4"/>
  <c r="J21" i="4"/>
  <c r="E21" i="4"/>
  <c r="J89" i="4" s="1"/>
  <c r="J20" i="4"/>
  <c r="J18" i="4"/>
  <c r="E18" i="4"/>
  <c r="F90" i="4" s="1"/>
  <c r="J17" i="4"/>
  <c r="J15" i="4"/>
  <c r="E15" i="4"/>
  <c r="F89" i="4"/>
  <c r="J14" i="4"/>
  <c r="J12" i="4"/>
  <c r="J52" i="4"/>
  <c r="E7" i="4"/>
  <c r="E83" i="4" s="1"/>
  <c r="J39" i="3"/>
  <c r="J38" i="3"/>
  <c r="AY57" i="1" s="1"/>
  <c r="J37" i="3"/>
  <c r="AX57" i="1" s="1"/>
  <c r="BI1016" i="3"/>
  <c r="BH1016" i="3"/>
  <c r="BG1016" i="3"/>
  <c r="BF1016" i="3"/>
  <c r="T1016" i="3"/>
  <c r="R1016" i="3"/>
  <c r="P1016" i="3"/>
  <c r="BI978" i="3"/>
  <c r="BH978" i="3"/>
  <c r="BG978" i="3"/>
  <c r="BF978" i="3"/>
  <c r="T978" i="3"/>
  <c r="R978" i="3"/>
  <c r="P978" i="3"/>
  <c r="BI975" i="3"/>
  <c r="BH975" i="3"/>
  <c r="BG975" i="3"/>
  <c r="BF975" i="3"/>
  <c r="T975" i="3"/>
  <c r="T962" i="3" s="1"/>
  <c r="R975" i="3"/>
  <c r="P975" i="3"/>
  <c r="BI963" i="3"/>
  <c r="BH963" i="3"/>
  <c r="BG963" i="3"/>
  <c r="BF963" i="3"/>
  <c r="T963" i="3"/>
  <c r="R963" i="3"/>
  <c r="P963" i="3"/>
  <c r="BI960" i="3"/>
  <c r="BH960" i="3"/>
  <c r="BG960" i="3"/>
  <c r="BF960" i="3"/>
  <c r="T960" i="3"/>
  <c r="R960" i="3"/>
  <c r="P960" i="3"/>
  <c r="BI958" i="3"/>
  <c r="BH958" i="3"/>
  <c r="BG958" i="3"/>
  <c r="BF958" i="3"/>
  <c r="T958" i="3"/>
  <c r="R958" i="3"/>
  <c r="P958" i="3"/>
  <c r="BI950" i="3"/>
  <c r="BH950" i="3"/>
  <c r="BG950" i="3"/>
  <c r="BF950" i="3"/>
  <c r="T950" i="3"/>
  <c r="R950" i="3"/>
  <c r="P950" i="3"/>
  <c r="BI948" i="3"/>
  <c r="BH948" i="3"/>
  <c r="BG948" i="3"/>
  <c r="BF948" i="3"/>
  <c r="T948" i="3"/>
  <c r="R948" i="3"/>
  <c r="P948" i="3"/>
  <c r="BI927" i="3"/>
  <c r="BH927" i="3"/>
  <c r="BG927" i="3"/>
  <c r="BF927" i="3"/>
  <c r="T927" i="3"/>
  <c r="R927" i="3"/>
  <c r="P927" i="3"/>
  <c r="BI925" i="3"/>
  <c r="BH925" i="3"/>
  <c r="BG925" i="3"/>
  <c r="BF925" i="3"/>
  <c r="T925" i="3"/>
  <c r="R925" i="3"/>
  <c r="P925" i="3"/>
  <c r="BI914" i="3"/>
  <c r="BH914" i="3"/>
  <c r="BG914" i="3"/>
  <c r="BF914" i="3"/>
  <c r="T914" i="3"/>
  <c r="R914" i="3"/>
  <c r="P914" i="3"/>
  <c r="BI910" i="3"/>
  <c r="BH910" i="3"/>
  <c r="BG910" i="3"/>
  <c r="BF910" i="3"/>
  <c r="T910" i="3"/>
  <c r="R910" i="3"/>
  <c r="P910" i="3"/>
  <c r="BI908" i="3"/>
  <c r="BH908" i="3"/>
  <c r="BG908" i="3"/>
  <c r="BF908" i="3"/>
  <c r="T908" i="3"/>
  <c r="R908" i="3"/>
  <c r="P908" i="3"/>
  <c r="BI901" i="3"/>
  <c r="BH901" i="3"/>
  <c r="BG901" i="3"/>
  <c r="BF901" i="3"/>
  <c r="T901" i="3"/>
  <c r="R901" i="3"/>
  <c r="P901" i="3"/>
  <c r="BI899" i="3"/>
  <c r="BH899" i="3"/>
  <c r="BG899" i="3"/>
  <c r="BF899" i="3"/>
  <c r="T899" i="3"/>
  <c r="R899" i="3"/>
  <c r="P899" i="3"/>
  <c r="BI897" i="3"/>
  <c r="BH897" i="3"/>
  <c r="BG897" i="3"/>
  <c r="BF897" i="3"/>
  <c r="T897" i="3"/>
  <c r="R897" i="3"/>
  <c r="P897" i="3"/>
  <c r="BI894" i="3"/>
  <c r="BH894" i="3"/>
  <c r="BG894" i="3"/>
  <c r="BF894" i="3"/>
  <c r="T894" i="3"/>
  <c r="R894" i="3"/>
  <c r="P894" i="3"/>
  <c r="BI891" i="3"/>
  <c r="BH891" i="3"/>
  <c r="BG891" i="3"/>
  <c r="BF891" i="3"/>
  <c r="T891" i="3"/>
  <c r="R891" i="3"/>
  <c r="P891" i="3"/>
  <c r="BI883" i="3"/>
  <c r="BH883" i="3"/>
  <c r="BG883" i="3"/>
  <c r="BF883" i="3"/>
  <c r="T883" i="3"/>
  <c r="R883" i="3"/>
  <c r="P883" i="3"/>
  <c r="BI879" i="3"/>
  <c r="BH879" i="3"/>
  <c r="BG879" i="3"/>
  <c r="BF879" i="3"/>
  <c r="T879" i="3"/>
  <c r="R879" i="3"/>
  <c r="P879" i="3"/>
  <c r="BI871" i="3"/>
  <c r="BH871" i="3"/>
  <c r="BG871" i="3"/>
  <c r="BF871" i="3"/>
  <c r="T871" i="3"/>
  <c r="R871" i="3"/>
  <c r="P871" i="3"/>
  <c r="BI867" i="3"/>
  <c r="BH867" i="3"/>
  <c r="BG867" i="3"/>
  <c r="BF867" i="3"/>
  <c r="T867" i="3"/>
  <c r="R867" i="3"/>
  <c r="P867" i="3"/>
  <c r="BI865" i="3"/>
  <c r="BH865" i="3"/>
  <c r="BG865" i="3"/>
  <c r="BF865" i="3"/>
  <c r="T865" i="3"/>
  <c r="R865" i="3"/>
  <c r="P865" i="3"/>
  <c r="BI863" i="3"/>
  <c r="BH863" i="3"/>
  <c r="BG863" i="3"/>
  <c r="BF863" i="3"/>
  <c r="T863" i="3"/>
  <c r="R863" i="3"/>
  <c r="P863" i="3"/>
  <c r="BI862" i="3"/>
  <c r="BH862" i="3"/>
  <c r="BG862" i="3"/>
  <c r="BF862" i="3"/>
  <c r="T862" i="3"/>
  <c r="R862" i="3"/>
  <c r="P862" i="3"/>
  <c r="BI860" i="3"/>
  <c r="BH860" i="3"/>
  <c r="BG860" i="3"/>
  <c r="BF860" i="3"/>
  <c r="T860" i="3"/>
  <c r="R860" i="3"/>
  <c r="P860" i="3"/>
  <c r="BI856" i="3"/>
  <c r="BH856" i="3"/>
  <c r="BG856" i="3"/>
  <c r="BF856" i="3"/>
  <c r="T856" i="3"/>
  <c r="R856" i="3"/>
  <c r="P856" i="3"/>
  <c r="BI852" i="3"/>
  <c r="BH852" i="3"/>
  <c r="BG852" i="3"/>
  <c r="BF852" i="3"/>
  <c r="T852" i="3"/>
  <c r="R852" i="3"/>
  <c r="P852" i="3"/>
  <c r="BI848" i="3"/>
  <c r="BH848" i="3"/>
  <c r="BG848" i="3"/>
  <c r="BF848" i="3"/>
  <c r="T848" i="3"/>
  <c r="R848" i="3"/>
  <c r="P848" i="3"/>
  <c r="BI846" i="3"/>
  <c r="BH846" i="3"/>
  <c r="BG846" i="3"/>
  <c r="BF846" i="3"/>
  <c r="T846" i="3"/>
  <c r="R846" i="3"/>
  <c r="P846" i="3"/>
  <c r="BI842" i="3"/>
  <c r="BH842" i="3"/>
  <c r="BG842" i="3"/>
  <c r="BF842" i="3"/>
  <c r="T842" i="3"/>
  <c r="R842" i="3"/>
  <c r="P842" i="3"/>
  <c r="BI838" i="3"/>
  <c r="BH838" i="3"/>
  <c r="BG838" i="3"/>
  <c r="BF838" i="3"/>
  <c r="T838" i="3"/>
  <c r="R838" i="3"/>
  <c r="P838" i="3"/>
  <c r="BI836" i="3"/>
  <c r="BH836" i="3"/>
  <c r="BG836" i="3"/>
  <c r="BF836" i="3"/>
  <c r="T836" i="3"/>
  <c r="R836" i="3"/>
  <c r="P836" i="3"/>
  <c r="BI834" i="3"/>
  <c r="BH834" i="3"/>
  <c r="BG834" i="3"/>
  <c r="BF834" i="3"/>
  <c r="T834" i="3"/>
  <c r="R834" i="3"/>
  <c r="P834" i="3"/>
  <c r="BI832" i="3"/>
  <c r="BH832" i="3"/>
  <c r="BG832" i="3"/>
  <c r="BF832" i="3"/>
  <c r="T832" i="3"/>
  <c r="R832" i="3"/>
  <c r="P832" i="3"/>
  <c r="BI831" i="3"/>
  <c r="BH831" i="3"/>
  <c r="BG831" i="3"/>
  <c r="BF831" i="3"/>
  <c r="T831" i="3"/>
  <c r="R831" i="3"/>
  <c r="P831" i="3"/>
  <c r="BI830" i="3"/>
  <c r="BH830" i="3"/>
  <c r="BG830" i="3"/>
  <c r="BF830" i="3"/>
  <c r="T830" i="3"/>
  <c r="R830" i="3"/>
  <c r="P830" i="3"/>
  <c r="BI829" i="3"/>
  <c r="BH829" i="3"/>
  <c r="BG829" i="3"/>
  <c r="BF829" i="3"/>
  <c r="T829" i="3"/>
  <c r="R829" i="3"/>
  <c r="P829" i="3"/>
  <c r="BI828" i="3"/>
  <c r="BH828" i="3"/>
  <c r="BG828" i="3"/>
  <c r="BF828" i="3"/>
  <c r="T828" i="3"/>
  <c r="R828" i="3"/>
  <c r="P828" i="3"/>
  <c r="BI827" i="3"/>
  <c r="BH827" i="3"/>
  <c r="BG827" i="3"/>
  <c r="BF827" i="3"/>
  <c r="T827" i="3"/>
  <c r="R827" i="3"/>
  <c r="P827" i="3"/>
  <c r="BI826" i="3"/>
  <c r="BH826" i="3"/>
  <c r="BG826" i="3"/>
  <c r="BF826" i="3"/>
  <c r="T826" i="3"/>
  <c r="R826" i="3"/>
  <c r="P826" i="3"/>
  <c r="BI825" i="3"/>
  <c r="BH825" i="3"/>
  <c r="BG825" i="3"/>
  <c r="BF825" i="3"/>
  <c r="T825" i="3"/>
  <c r="R825" i="3"/>
  <c r="P825" i="3"/>
  <c r="BI824" i="3"/>
  <c r="BH824" i="3"/>
  <c r="BG824" i="3"/>
  <c r="BF824" i="3"/>
  <c r="T824" i="3"/>
  <c r="R824" i="3"/>
  <c r="P824" i="3"/>
  <c r="BI823" i="3"/>
  <c r="BH823" i="3"/>
  <c r="BG823" i="3"/>
  <c r="BF823" i="3"/>
  <c r="T823" i="3"/>
  <c r="R823" i="3"/>
  <c r="P823" i="3"/>
  <c r="BI822" i="3"/>
  <c r="BH822" i="3"/>
  <c r="BG822" i="3"/>
  <c r="BF822" i="3"/>
  <c r="T822" i="3"/>
  <c r="R822" i="3"/>
  <c r="P822" i="3"/>
  <c r="BI821" i="3"/>
  <c r="BH821" i="3"/>
  <c r="BG821" i="3"/>
  <c r="BF821" i="3"/>
  <c r="T821" i="3"/>
  <c r="R821" i="3"/>
  <c r="P821" i="3"/>
  <c r="BI820" i="3"/>
  <c r="BH820" i="3"/>
  <c r="BG820" i="3"/>
  <c r="BF820" i="3"/>
  <c r="T820" i="3"/>
  <c r="R820" i="3"/>
  <c r="P820" i="3"/>
  <c r="BI819" i="3"/>
  <c r="BH819" i="3"/>
  <c r="BG819" i="3"/>
  <c r="BF819" i="3"/>
  <c r="T819" i="3"/>
  <c r="R819" i="3"/>
  <c r="P819" i="3"/>
  <c r="BI818" i="3"/>
  <c r="BH818" i="3"/>
  <c r="BG818" i="3"/>
  <c r="BF818" i="3"/>
  <c r="T818" i="3"/>
  <c r="R818" i="3"/>
  <c r="P818" i="3"/>
  <c r="BI817" i="3"/>
  <c r="BH817" i="3"/>
  <c r="BG817" i="3"/>
  <c r="BF817" i="3"/>
  <c r="T817" i="3"/>
  <c r="R817" i="3"/>
  <c r="P817" i="3"/>
  <c r="BI816" i="3"/>
  <c r="BH816" i="3"/>
  <c r="BG816" i="3"/>
  <c r="BF816" i="3"/>
  <c r="T816" i="3"/>
  <c r="R816" i="3"/>
  <c r="P816" i="3"/>
  <c r="BI815" i="3"/>
  <c r="BH815" i="3"/>
  <c r="BG815" i="3"/>
  <c r="BF815" i="3"/>
  <c r="T815" i="3"/>
  <c r="R815" i="3"/>
  <c r="P815" i="3"/>
  <c r="BI812" i="3"/>
  <c r="BH812" i="3"/>
  <c r="BG812" i="3"/>
  <c r="BF812" i="3"/>
  <c r="T812" i="3"/>
  <c r="R812" i="3"/>
  <c r="P812" i="3"/>
  <c r="BI811" i="3"/>
  <c r="BH811" i="3"/>
  <c r="BG811" i="3"/>
  <c r="BF811" i="3"/>
  <c r="T811" i="3"/>
  <c r="R811" i="3"/>
  <c r="P811" i="3"/>
  <c r="BI809" i="3"/>
  <c r="BH809" i="3"/>
  <c r="BG809" i="3"/>
  <c r="BF809" i="3"/>
  <c r="T809" i="3"/>
  <c r="R809" i="3"/>
  <c r="P809" i="3"/>
  <c r="BI807" i="3"/>
  <c r="BH807" i="3"/>
  <c r="BG807" i="3"/>
  <c r="BF807" i="3"/>
  <c r="T807" i="3"/>
  <c r="R807" i="3"/>
  <c r="P807" i="3"/>
  <c r="BI806" i="3"/>
  <c r="BH806" i="3"/>
  <c r="BG806" i="3"/>
  <c r="BF806" i="3"/>
  <c r="T806" i="3"/>
  <c r="R806" i="3"/>
  <c r="P806" i="3"/>
  <c r="BI805" i="3"/>
  <c r="BH805" i="3"/>
  <c r="BG805" i="3"/>
  <c r="BF805" i="3"/>
  <c r="T805" i="3"/>
  <c r="R805" i="3"/>
  <c r="P805" i="3"/>
  <c r="BI804" i="3"/>
  <c r="BH804" i="3"/>
  <c r="BG804" i="3"/>
  <c r="BF804" i="3"/>
  <c r="T804" i="3"/>
  <c r="R804" i="3"/>
  <c r="P804" i="3"/>
  <c r="BI803" i="3"/>
  <c r="BH803" i="3"/>
  <c r="BG803" i="3"/>
  <c r="BF803" i="3"/>
  <c r="T803" i="3"/>
  <c r="R803" i="3"/>
  <c r="P803" i="3"/>
  <c r="BI802" i="3"/>
  <c r="BH802" i="3"/>
  <c r="BG802" i="3"/>
  <c r="BF802" i="3"/>
  <c r="T802" i="3"/>
  <c r="R802" i="3"/>
  <c r="P802" i="3"/>
  <c r="BI801" i="3"/>
  <c r="BH801" i="3"/>
  <c r="BG801" i="3"/>
  <c r="BF801" i="3"/>
  <c r="T801" i="3"/>
  <c r="R801" i="3"/>
  <c r="P801" i="3"/>
  <c r="BI800" i="3"/>
  <c r="BH800" i="3"/>
  <c r="BG800" i="3"/>
  <c r="BF800" i="3"/>
  <c r="T800" i="3"/>
  <c r="R800" i="3"/>
  <c r="P800" i="3"/>
  <c r="BI799" i="3"/>
  <c r="BH799" i="3"/>
  <c r="BG799" i="3"/>
  <c r="BF799" i="3"/>
  <c r="T799" i="3"/>
  <c r="R799" i="3"/>
  <c r="P799" i="3"/>
  <c r="BI798" i="3"/>
  <c r="BH798" i="3"/>
  <c r="BG798" i="3"/>
  <c r="BF798" i="3"/>
  <c r="T798" i="3"/>
  <c r="R798" i="3"/>
  <c r="P798" i="3"/>
  <c r="BI797" i="3"/>
  <c r="BH797" i="3"/>
  <c r="BG797" i="3"/>
  <c r="BF797" i="3"/>
  <c r="T797" i="3"/>
  <c r="R797" i="3"/>
  <c r="P797" i="3"/>
  <c r="BI796" i="3"/>
  <c r="BH796" i="3"/>
  <c r="BG796" i="3"/>
  <c r="BF796" i="3"/>
  <c r="T796" i="3"/>
  <c r="R796" i="3"/>
  <c r="P796" i="3"/>
  <c r="BI795" i="3"/>
  <c r="BH795" i="3"/>
  <c r="BG795" i="3"/>
  <c r="BF795" i="3"/>
  <c r="T795" i="3"/>
  <c r="R795" i="3"/>
  <c r="P795" i="3"/>
  <c r="BI794" i="3"/>
  <c r="BH794" i="3"/>
  <c r="BG794" i="3"/>
  <c r="BF794" i="3"/>
  <c r="T794" i="3"/>
  <c r="R794" i="3"/>
  <c r="P794" i="3"/>
  <c r="BI793" i="3"/>
  <c r="BH793" i="3"/>
  <c r="BG793" i="3"/>
  <c r="BF793" i="3"/>
  <c r="T793" i="3"/>
  <c r="R793" i="3"/>
  <c r="P793" i="3"/>
  <c r="BI790" i="3"/>
  <c r="BH790" i="3"/>
  <c r="BG790" i="3"/>
  <c r="BF790" i="3"/>
  <c r="T790" i="3"/>
  <c r="R790" i="3"/>
  <c r="P790" i="3"/>
  <c r="BI789" i="3"/>
  <c r="BH789" i="3"/>
  <c r="BG789" i="3"/>
  <c r="BF789" i="3"/>
  <c r="T789" i="3"/>
  <c r="R789" i="3"/>
  <c r="P789" i="3"/>
  <c r="BI788" i="3"/>
  <c r="BH788" i="3"/>
  <c r="BG788" i="3"/>
  <c r="BF788" i="3"/>
  <c r="T788" i="3"/>
  <c r="R788" i="3"/>
  <c r="P788" i="3"/>
  <c r="BI787" i="3"/>
  <c r="BH787" i="3"/>
  <c r="BG787" i="3"/>
  <c r="BF787" i="3"/>
  <c r="T787" i="3"/>
  <c r="R787" i="3"/>
  <c r="P787" i="3"/>
  <c r="BI786" i="3"/>
  <c r="BH786" i="3"/>
  <c r="BG786" i="3"/>
  <c r="BF786" i="3"/>
  <c r="T786" i="3"/>
  <c r="R786" i="3"/>
  <c r="P786" i="3"/>
  <c r="BI785" i="3"/>
  <c r="BH785" i="3"/>
  <c r="BG785" i="3"/>
  <c r="BF785" i="3"/>
  <c r="T785" i="3"/>
  <c r="R785" i="3"/>
  <c r="P785" i="3"/>
  <c r="BI784" i="3"/>
  <c r="BH784" i="3"/>
  <c r="BG784" i="3"/>
  <c r="BF784" i="3"/>
  <c r="T784" i="3"/>
  <c r="R784" i="3"/>
  <c r="P784" i="3"/>
  <c r="BI783" i="3"/>
  <c r="BH783" i="3"/>
  <c r="BG783" i="3"/>
  <c r="BF783" i="3"/>
  <c r="T783" i="3"/>
  <c r="R783" i="3"/>
  <c r="P783" i="3"/>
  <c r="BI782" i="3"/>
  <c r="BH782" i="3"/>
  <c r="BG782" i="3"/>
  <c r="BF782" i="3"/>
  <c r="T782" i="3"/>
  <c r="R782" i="3"/>
  <c r="P782" i="3"/>
  <c r="BI781" i="3"/>
  <c r="BH781" i="3"/>
  <c r="BG781" i="3"/>
  <c r="BF781" i="3"/>
  <c r="T781" i="3"/>
  <c r="R781" i="3"/>
  <c r="P781" i="3"/>
  <c r="BI780" i="3"/>
  <c r="BH780" i="3"/>
  <c r="BG780" i="3"/>
  <c r="BF780" i="3"/>
  <c r="T780" i="3"/>
  <c r="R780" i="3"/>
  <c r="P780" i="3"/>
  <c r="BI779" i="3"/>
  <c r="BH779" i="3"/>
  <c r="BG779" i="3"/>
  <c r="BF779" i="3"/>
  <c r="T779" i="3"/>
  <c r="R779" i="3"/>
  <c r="P779" i="3"/>
  <c r="BI778" i="3"/>
  <c r="BH778" i="3"/>
  <c r="BG778" i="3"/>
  <c r="BF778" i="3"/>
  <c r="T778" i="3"/>
  <c r="R778" i="3"/>
  <c r="P778" i="3"/>
  <c r="BI777" i="3"/>
  <c r="BH777" i="3"/>
  <c r="BG777" i="3"/>
  <c r="BF777" i="3"/>
  <c r="T777" i="3"/>
  <c r="R777" i="3"/>
  <c r="P777" i="3"/>
  <c r="BI776" i="3"/>
  <c r="BH776" i="3"/>
  <c r="BG776" i="3"/>
  <c r="BF776" i="3"/>
  <c r="T776" i="3"/>
  <c r="R776" i="3"/>
  <c r="P776" i="3"/>
  <c r="BI775" i="3"/>
  <c r="BH775" i="3"/>
  <c r="BG775" i="3"/>
  <c r="BF775" i="3"/>
  <c r="T775" i="3"/>
  <c r="R775" i="3"/>
  <c r="P775" i="3"/>
  <c r="BI774" i="3"/>
  <c r="BH774" i="3"/>
  <c r="BG774" i="3"/>
  <c r="BF774" i="3"/>
  <c r="T774" i="3"/>
  <c r="R774" i="3"/>
  <c r="P774" i="3"/>
  <c r="BI773" i="3"/>
  <c r="BH773" i="3"/>
  <c r="BG773" i="3"/>
  <c r="BF773" i="3"/>
  <c r="T773" i="3"/>
  <c r="R773" i="3"/>
  <c r="P773" i="3"/>
  <c r="BI772" i="3"/>
  <c r="BH772" i="3"/>
  <c r="BG772" i="3"/>
  <c r="BF772" i="3"/>
  <c r="T772" i="3"/>
  <c r="R772" i="3"/>
  <c r="P772" i="3"/>
  <c r="BI771" i="3"/>
  <c r="BH771" i="3"/>
  <c r="BG771" i="3"/>
  <c r="BF771" i="3"/>
  <c r="T771" i="3"/>
  <c r="R771" i="3"/>
  <c r="P771" i="3"/>
  <c r="BI770" i="3"/>
  <c r="BH770" i="3"/>
  <c r="BG770" i="3"/>
  <c r="BF770" i="3"/>
  <c r="T770" i="3"/>
  <c r="R770" i="3"/>
  <c r="P770" i="3"/>
  <c r="BI769" i="3"/>
  <c r="BH769" i="3"/>
  <c r="BG769" i="3"/>
  <c r="BF769" i="3"/>
  <c r="T769" i="3"/>
  <c r="R769" i="3"/>
  <c r="P769" i="3"/>
  <c r="BI768" i="3"/>
  <c r="BH768" i="3"/>
  <c r="BG768" i="3"/>
  <c r="BF768" i="3"/>
  <c r="T768" i="3"/>
  <c r="R768" i="3"/>
  <c r="P768" i="3"/>
  <c r="BI767" i="3"/>
  <c r="BH767" i="3"/>
  <c r="BG767" i="3"/>
  <c r="BF767" i="3"/>
  <c r="T767" i="3"/>
  <c r="R767" i="3"/>
  <c r="P767" i="3"/>
  <c r="BI766" i="3"/>
  <c r="BH766" i="3"/>
  <c r="BG766" i="3"/>
  <c r="BF766" i="3"/>
  <c r="T766" i="3"/>
  <c r="R766" i="3"/>
  <c r="P766" i="3"/>
  <c r="BI765" i="3"/>
  <c r="BH765" i="3"/>
  <c r="BG765" i="3"/>
  <c r="BF765" i="3"/>
  <c r="T765" i="3"/>
  <c r="R765" i="3"/>
  <c r="P765" i="3"/>
  <c r="BI762" i="3"/>
  <c r="BH762" i="3"/>
  <c r="BG762" i="3"/>
  <c r="BF762" i="3"/>
  <c r="T762" i="3"/>
  <c r="R762" i="3"/>
  <c r="P762" i="3"/>
  <c r="BI761" i="3"/>
  <c r="BH761" i="3"/>
  <c r="BG761" i="3"/>
  <c r="BF761" i="3"/>
  <c r="T761" i="3"/>
  <c r="R761" i="3"/>
  <c r="P761" i="3"/>
  <c r="BI760" i="3"/>
  <c r="BH760" i="3"/>
  <c r="BG760" i="3"/>
  <c r="BF760" i="3"/>
  <c r="T760" i="3"/>
  <c r="R760" i="3"/>
  <c r="P760" i="3"/>
  <c r="BI759" i="3"/>
  <c r="BH759" i="3"/>
  <c r="BG759" i="3"/>
  <c r="BF759" i="3"/>
  <c r="T759" i="3"/>
  <c r="R759" i="3"/>
  <c r="P759" i="3"/>
  <c r="BI758" i="3"/>
  <c r="BH758" i="3"/>
  <c r="BG758" i="3"/>
  <c r="BF758" i="3"/>
  <c r="T758" i="3"/>
  <c r="R758" i="3"/>
  <c r="P758" i="3"/>
  <c r="BI757" i="3"/>
  <c r="BH757" i="3"/>
  <c r="BG757" i="3"/>
  <c r="BF757" i="3"/>
  <c r="T757" i="3"/>
  <c r="R757" i="3"/>
  <c r="P757" i="3"/>
  <c r="BI756" i="3"/>
  <c r="BH756" i="3"/>
  <c r="BG756" i="3"/>
  <c r="BF756" i="3"/>
  <c r="T756" i="3"/>
  <c r="R756" i="3"/>
  <c r="P756" i="3"/>
  <c r="BI755" i="3"/>
  <c r="BH755" i="3"/>
  <c r="BG755" i="3"/>
  <c r="BF755" i="3"/>
  <c r="T755" i="3"/>
  <c r="R755" i="3"/>
  <c r="P755" i="3"/>
  <c r="BI754" i="3"/>
  <c r="BH754" i="3"/>
  <c r="BG754" i="3"/>
  <c r="BF754" i="3"/>
  <c r="T754" i="3"/>
  <c r="R754" i="3"/>
  <c r="P754" i="3"/>
  <c r="BI753" i="3"/>
  <c r="BH753" i="3"/>
  <c r="BG753" i="3"/>
  <c r="BF753" i="3"/>
  <c r="T753" i="3"/>
  <c r="R753" i="3"/>
  <c r="P753" i="3"/>
  <c r="BI752" i="3"/>
  <c r="BH752" i="3"/>
  <c r="BG752" i="3"/>
  <c r="BF752" i="3"/>
  <c r="T752" i="3"/>
  <c r="R752" i="3"/>
  <c r="P752" i="3"/>
  <c r="BI751" i="3"/>
  <c r="BH751" i="3"/>
  <c r="BG751" i="3"/>
  <c r="BF751" i="3"/>
  <c r="T751" i="3"/>
  <c r="R751" i="3"/>
  <c r="P751" i="3"/>
  <c r="BI750" i="3"/>
  <c r="BH750" i="3"/>
  <c r="BG750" i="3"/>
  <c r="BF750" i="3"/>
  <c r="T750" i="3"/>
  <c r="R750" i="3"/>
  <c r="P750" i="3"/>
  <c r="BI749" i="3"/>
  <c r="BH749" i="3"/>
  <c r="BG749" i="3"/>
  <c r="BF749" i="3"/>
  <c r="T749" i="3"/>
  <c r="R749" i="3"/>
  <c r="P749" i="3"/>
  <c r="BI748" i="3"/>
  <c r="BH748" i="3"/>
  <c r="BG748" i="3"/>
  <c r="BF748" i="3"/>
  <c r="T748" i="3"/>
  <c r="R748" i="3"/>
  <c r="P748" i="3"/>
  <c r="BI747" i="3"/>
  <c r="BH747" i="3"/>
  <c r="BG747" i="3"/>
  <c r="BF747" i="3"/>
  <c r="T747" i="3"/>
  <c r="R747" i="3"/>
  <c r="P747" i="3"/>
  <c r="BI746" i="3"/>
  <c r="BH746" i="3"/>
  <c r="BG746" i="3"/>
  <c r="BF746" i="3"/>
  <c r="T746" i="3"/>
  <c r="R746" i="3"/>
  <c r="P746" i="3"/>
  <c r="BI745" i="3"/>
  <c r="BH745" i="3"/>
  <c r="BG745" i="3"/>
  <c r="BF745" i="3"/>
  <c r="T745" i="3"/>
  <c r="R745" i="3"/>
  <c r="P745" i="3"/>
  <c r="BI742" i="3"/>
  <c r="BH742" i="3"/>
  <c r="BG742" i="3"/>
  <c r="BF742" i="3"/>
  <c r="T742" i="3"/>
  <c r="R742" i="3"/>
  <c r="P742" i="3"/>
  <c r="BI740" i="3"/>
  <c r="BH740" i="3"/>
  <c r="BG740" i="3"/>
  <c r="BF740" i="3"/>
  <c r="T740" i="3"/>
  <c r="R740" i="3"/>
  <c r="P740" i="3"/>
  <c r="BI738" i="3"/>
  <c r="BH738" i="3"/>
  <c r="BG738" i="3"/>
  <c r="BF738" i="3"/>
  <c r="T738" i="3"/>
  <c r="R738" i="3"/>
  <c r="P738" i="3"/>
  <c r="BI731" i="3"/>
  <c r="BH731" i="3"/>
  <c r="BG731" i="3"/>
  <c r="BF731" i="3"/>
  <c r="T731" i="3"/>
  <c r="R731" i="3"/>
  <c r="P731" i="3"/>
  <c r="BI729" i="3"/>
  <c r="BH729" i="3"/>
  <c r="BG729" i="3"/>
  <c r="BF729" i="3"/>
  <c r="T729" i="3"/>
  <c r="R729" i="3"/>
  <c r="P729" i="3"/>
  <c r="BI712" i="3"/>
  <c r="BH712" i="3"/>
  <c r="BG712" i="3"/>
  <c r="BF712" i="3"/>
  <c r="T712" i="3"/>
  <c r="R712" i="3"/>
  <c r="P712" i="3"/>
  <c r="BI708" i="3"/>
  <c r="BH708" i="3"/>
  <c r="BG708" i="3"/>
  <c r="BF708" i="3"/>
  <c r="T708" i="3"/>
  <c r="R708" i="3"/>
  <c r="P708" i="3"/>
  <c r="BI705" i="3"/>
  <c r="BH705" i="3"/>
  <c r="BG705" i="3"/>
  <c r="BF705" i="3"/>
  <c r="T705" i="3"/>
  <c r="R705" i="3"/>
  <c r="P705" i="3"/>
  <c r="BI702" i="3"/>
  <c r="BH702" i="3"/>
  <c r="BG702" i="3"/>
  <c r="BF702" i="3"/>
  <c r="T702" i="3"/>
  <c r="R702" i="3"/>
  <c r="P702" i="3"/>
  <c r="BI699" i="3"/>
  <c r="BH699" i="3"/>
  <c r="BG699" i="3"/>
  <c r="BF699" i="3"/>
  <c r="T699" i="3"/>
  <c r="R699" i="3"/>
  <c r="P699" i="3"/>
  <c r="BI697" i="3"/>
  <c r="BH697" i="3"/>
  <c r="BG697" i="3"/>
  <c r="BF697" i="3"/>
  <c r="T697" i="3"/>
  <c r="R697" i="3"/>
  <c r="P697" i="3"/>
  <c r="BI693" i="3"/>
  <c r="BH693" i="3"/>
  <c r="BG693" i="3"/>
  <c r="BF693" i="3"/>
  <c r="T693" i="3"/>
  <c r="R693" i="3"/>
  <c r="P693" i="3"/>
  <c r="BI690" i="3"/>
  <c r="BH690" i="3"/>
  <c r="BG690" i="3"/>
  <c r="BF690" i="3"/>
  <c r="T690" i="3"/>
  <c r="R690" i="3"/>
  <c r="P690" i="3"/>
  <c r="BI687" i="3"/>
  <c r="BH687" i="3"/>
  <c r="BG687" i="3"/>
  <c r="BF687" i="3"/>
  <c r="T687" i="3"/>
  <c r="R687" i="3"/>
  <c r="P687" i="3"/>
  <c r="BI683" i="3"/>
  <c r="BH683" i="3"/>
  <c r="BG683" i="3"/>
  <c r="BF683" i="3"/>
  <c r="T683" i="3"/>
  <c r="R683" i="3"/>
  <c r="P683" i="3"/>
  <c r="BI678" i="3"/>
  <c r="BH678" i="3"/>
  <c r="BG678" i="3"/>
  <c r="BF678" i="3"/>
  <c r="T678" i="3"/>
  <c r="R678" i="3"/>
  <c r="P678" i="3"/>
  <c r="BI674" i="3"/>
  <c r="BH674" i="3"/>
  <c r="BG674" i="3"/>
  <c r="BF674" i="3"/>
  <c r="T674" i="3"/>
  <c r="R674" i="3"/>
  <c r="P674" i="3"/>
  <c r="BI668" i="3"/>
  <c r="BH668" i="3"/>
  <c r="BG668" i="3"/>
  <c r="BF668" i="3"/>
  <c r="T668" i="3"/>
  <c r="R668" i="3"/>
  <c r="P668" i="3"/>
  <c r="BI666" i="3"/>
  <c r="BH666" i="3"/>
  <c r="BG666" i="3"/>
  <c r="BF666" i="3"/>
  <c r="T666" i="3"/>
  <c r="R666" i="3"/>
  <c r="P666" i="3"/>
  <c r="BI662" i="3"/>
  <c r="BH662" i="3"/>
  <c r="BG662" i="3"/>
  <c r="BF662" i="3"/>
  <c r="T662" i="3"/>
  <c r="R662" i="3"/>
  <c r="P662" i="3"/>
  <c r="BI660" i="3"/>
  <c r="BH660" i="3"/>
  <c r="BG660" i="3"/>
  <c r="BF660" i="3"/>
  <c r="T660" i="3"/>
  <c r="R660" i="3"/>
  <c r="P660" i="3"/>
  <c r="BI655" i="3"/>
  <c r="BH655" i="3"/>
  <c r="BG655" i="3"/>
  <c r="BF655" i="3"/>
  <c r="T655" i="3"/>
  <c r="R655" i="3"/>
  <c r="P655" i="3"/>
  <c r="BI653" i="3"/>
  <c r="BH653" i="3"/>
  <c r="BG653" i="3"/>
  <c r="BF653" i="3"/>
  <c r="T653" i="3"/>
  <c r="R653" i="3"/>
  <c r="P653" i="3"/>
  <c r="BI647" i="3"/>
  <c r="BH647" i="3"/>
  <c r="BG647" i="3"/>
  <c r="BF647" i="3"/>
  <c r="T647" i="3"/>
  <c r="R647" i="3"/>
  <c r="P647" i="3"/>
  <c r="BI644" i="3"/>
  <c r="BH644" i="3"/>
  <c r="BG644" i="3"/>
  <c r="BF644" i="3"/>
  <c r="T644" i="3"/>
  <c r="R644" i="3"/>
  <c r="P644" i="3"/>
  <c r="BI642" i="3"/>
  <c r="BH642" i="3"/>
  <c r="BG642" i="3"/>
  <c r="BF642" i="3"/>
  <c r="T642" i="3"/>
  <c r="R642" i="3"/>
  <c r="P642" i="3"/>
  <c r="BI640" i="3"/>
  <c r="BH640" i="3"/>
  <c r="BG640" i="3"/>
  <c r="BF640" i="3"/>
  <c r="T640" i="3"/>
  <c r="R640" i="3"/>
  <c r="P640" i="3"/>
  <c r="BI638" i="3"/>
  <c r="BH638" i="3"/>
  <c r="BG638" i="3"/>
  <c r="BF638" i="3"/>
  <c r="T638" i="3"/>
  <c r="R638" i="3"/>
  <c r="P638" i="3"/>
  <c r="BI636" i="3"/>
  <c r="BH636" i="3"/>
  <c r="BG636" i="3"/>
  <c r="BF636" i="3"/>
  <c r="T636" i="3"/>
  <c r="R636" i="3"/>
  <c r="P636" i="3"/>
  <c r="BI634" i="3"/>
  <c r="BH634" i="3"/>
  <c r="BG634" i="3"/>
  <c r="BF634" i="3"/>
  <c r="T634" i="3"/>
  <c r="R634" i="3"/>
  <c r="P634" i="3"/>
  <c r="BI628" i="3"/>
  <c r="BH628" i="3"/>
  <c r="BG628" i="3"/>
  <c r="BF628" i="3"/>
  <c r="T628" i="3"/>
  <c r="R628" i="3"/>
  <c r="P628" i="3"/>
  <c r="BI626" i="3"/>
  <c r="BH626" i="3"/>
  <c r="BG626" i="3"/>
  <c r="BF626" i="3"/>
  <c r="T626" i="3"/>
  <c r="R626" i="3"/>
  <c r="P626" i="3"/>
  <c r="BI620" i="3"/>
  <c r="BH620" i="3"/>
  <c r="BG620" i="3"/>
  <c r="BF620" i="3"/>
  <c r="T620" i="3"/>
  <c r="R620" i="3"/>
  <c r="P620" i="3"/>
  <c r="BI617" i="3"/>
  <c r="BH617" i="3"/>
  <c r="BG617" i="3"/>
  <c r="BF617" i="3"/>
  <c r="T617" i="3"/>
  <c r="R617" i="3"/>
  <c r="P617" i="3"/>
  <c r="BI612" i="3"/>
  <c r="BH612" i="3"/>
  <c r="BG612" i="3"/>
  <c r="BF612" i="3"/>
  <c r="T612" i="3"/>
  <c r="R612" i="3"/>
  <c r="P612" i="3"/>
  <c r="BI607" i="3"/>
  <c r="BH607" i="3"/>
  <c r="BG607" i="3"/>
  <c r="BF607" i="3"/>
  <c r="T607" i="3"/>
  <c r="R607" i="3"/>
  <c r="P607" i="3"/>
  <c r="BI603" i="3"/>
  <c r="BH603" i="3"/>
  <c r="BG603" i="3"/>
  <c r="BF603" i="3"/>
  <c r="T603" i="3"/>
  <c r="T602" i="3" s="1"/>
  <c r="R603" i="3"/>
  <c r="R602" i="3"/>
  <c r="P603" i="3"/>
  <c r="P602" i="3" s="1"/>
  <c r="BI601" i="3"/>
  <c r="BH601" i="3"/>
  <c r="BG601" i="3"/>
  <c r="BF601" i="3"/>
  <c r="T601" i="3"/>
  <c r="R601" i="3"/>
  <c r="P601" i="3"/>
  <c r="BI599" i="3"/>
  <c r="BH599" i="3"/>
  <c r="BG599" i="3"/>
  <c r="BF599" i="3"/>
  <c r="T599" i="3"/>
  <c r="R599" i="3"/>
  <c r="P599" i="3"/>
  <c r="BI595" i="3"/>
  <c r="BH595" i="3"/>
  <c r="BG595" i="3"/>
  <c r="BF595" i="3"/>
  <c r="T595" i="3"/>
  <c r="R595" i="3"/>
  <c r="P595" i="3"/>
  <c r="BI593" i="3"/>
  <c r="BH593" i="3"/>
  <c r="BG593" i="3"/>
  <c r="BF593" i="3"/>
  <c r="T593" i="3"/>
  <c r="R593" i="3"/>
  <c r="P593" i="3"/>
  <c r="BI592" i="3"/>
  <c r="BH592" i="3"/>
  <c r="BG592" i="3"/>
  <c r="BF592" i="3"/>
  <c r="T592" i="3"/>
  <c r="R592" i="3"/>
  <c r="P592" i="3"/>
  <c r="BI591" i="3"/>
  <c r="BH591" i="3"/>
  <c r="BG591" i="3"/>
  <c r="BF591" i="3"/>
  <c r="T591" i="3"/>
  <c r="R591" i="3"/>
  <c r="P591" i="3"/>
  <c r="BI590" i="3"/>
  <c r="BH590" i="3"/>
  <c r="BG590" i="3"/>
  <c r="BF590" i="3"/>
  <c r="T590" i="3"/>
  <c r="R590" i="3"/>
  <c r="P590" i="3"/>
  <c r="BI589" i="3"/>
  <c r="BH589" i="3"/>
  <c r="BG589" i="3"/>
  <c r="BF589" i="3"/>
  <c r="T589" i="3"/>
  <c r="R589" i="3"/>
  <c r="P589" i="3"/>
  <c r="BI588" i="3"/>
  <c r="BH588" i="3"/>
  <c r="BG588" i="3"/>
  <c r="BF588" i="3"/>
  <c r="T588" i="3"/>
  <c r="R588" i="3"/>
  <c r="P588" i="3"/>
  <c r="BI581" i="3"/>
  <c r="BH581" i="3"/>
  <c r="BG581" i="3"/>
  <c r="BF581" i="3"/>
  <c r="T581" i="3"/>
  <c r="R581" i="3"/>
  <c r="P581" i="3"/>
  <c r="BI576" i="3"/>
  <c r="BH576" i="3"/>
  <c r="BG576" i="3"/>
  <c r="BF576" i="3"/>
  <c r="T576" i="3"/>
  <c r="R576" i="3"/>
  <c r="P576" i="3"/>
  <c r="BI574" i="3"/>
  <c r="BH574" i="3"/>
  <c r="BG574" i="3"/>
  <c r="BF574" i="3"/>
  <c r="T574" i="3"/>
  <c r="R574" i="3"/>
  <c r="P574" i="3"/>
  <c r="BI571" i="3"/>
  <c r="BH571" i="3"/>
  <c r="BG571" i="3"/>
  <c r="BF571" i="3"/>
  <c r="T571" i="3"/>
  <c r="R571" i="3"/>
  <c r="P571" i="3"/>
  <c r="BI563" i="3"/>
  <c r="BH563" i="3"/>
  <c r="BG563" i="3"/>
  <c r="BF563" i="3"/>
  <c r="T563" i="3"/>
  <c r="R563" i="3"/>
  <c r="P563" i="3"/>
  <c r="BI561" i="3"/>
  <c r="BH561" i="3"/>
  <c r="BG561" i="3"/>
  <c r="BF561" i="3"/>
  <c r="T561" i="3"/>
  <c r="R561" i="3"/>
  <c r="P561" i="3"/>
  <c r="BI559" i="3"/>
  <c r="BH559" i="3"/>
  <c r="BG559" i="3"/>
  <c r="BF559" i="3"/>
  <c r="T559" i="3"/>
  <c r="R559" i="3"/>
  <c r="P559" i="3"/>
  <c r="BI557" i="3"/>
  <c r="BH557" i="3"/>
  <c r="BG557" i="3"/>
  <c r="BF557" i="3"/>
  <c r="T557" i="3"/>
  <c r="R557" i="3"/>
  <c r="P557" i="3"/>
  <c r="BI555" i="3"/>
  <c r="BH555" i="3"/>
  <c r="BG555" i="3"/>
  <c r="BF555" i="3"/>
  <c r="T555" i="3"/>
  <c r="R555" i="3"/>
  <c r="P555" i="3"/>
  <c r="BI551" i="3"/>
  <c r="BH551" i="3"/>
  <c r="BG551" i="3"/>
  <c r="BF551" i="3"/>
  <c r="T551" i="3"/>
  <c r="R551" i="3"/>
  <c r="P551" i="3"/>
  <c r="BI534" i="3"/>
  <c r="BH534" i="3"/>
  <c r="BG534" i="3"/>
  <c r="BF534" i="3"/>
  <c r="T534" i="3"/>
  <c r="R534" i="3"/>
  <c r="P534" i="3"/>
  <c r="BI529" i="3"/>
  <c r="BH529" i="3"/>
  <c r="BG529" i="3"/>
  <c r="BF529" i="3"/>
  <c r="T529" i="3"/>
  <c r="R529" i="3"/>
  <c r="P529" i="3"/>
  <c r="BI524" i="3"/>
  <c r="BH524" i="3"/>
  <c r="BG524" i="3"/>
  <c r="BF524" i="3"/>
  <c r="T524" i="3"/>
  <c r="R524" i="3"/>
  <c r="P524" i="3"/>
  <c r="BI521" i="3"/>
  <c r="BH521" i="3"/>
  <c r="BG521" i="3"/>
  <c r="BF521" i="3"/>
  <c r="T521" i="3"/>
  <c r="R521" i="3"/>
  <c r="P521" i="3"/>
  <c r="BI518" i="3"/>
  <c r="BH518" i="3"/>
  <c r="BG518" i="3"/>
  <c r="BF518" i="3"/>
  <c r="T518" i="3"/>
  <c r="R518" i="3"/>
  <c r="P518" i="3"/>
  <c r="BI516" i="3"/>
  <c r="BH516" i="3"/>
  <c r="BG516" i="3"/>
  <c r="BF516" i="3"/>
  <c r="T516" i="3"/>
  <c r="R516" i="3"/>
  <c r="P516" i="3"/>
  <c r="BI494" i="3"/>
  <c r="BH494" i="3"/>
  <c r="BG494" i="3"/>
  <c r="BF494" i="3"/>
  <c r="T494" i="3"/>
  <c r="R494" i="3"/>
  <c r="P494" i="3"/>
  <c r="BI491" i="3"/>
  <c r="BH491" i="3"/>
  <c r="BG491" i="3"/>
  <c r="BF491" i="3"/>
  <c r="T491" i="3"/>
  <c r="R491" i="3"/>
  <c r="P491" i="3"/>
  <c r="BI489" i="3"/>
  <c r="BH489" i="3"/>
  <c r="BG489" i="3"/>
  <c r="BF489" i="3"/>
  <c r="T489" i="3"/>
  <c r="R489" i="3"/>
  <c r="P489" i="3"/>
  <c r="BI472" i="3"/>
  <c r="BH472" i="3"/>
  <c r="BG472" i="3"/>
  <c r="BF472" i="3"/>
  <c r="T472" i="3"/>
  <c r="R472" i="3"/>
  <c r="P472" i="3"/>
  <c r="BI470" i="3"/>
  <c r="BH470" i="3"/>
  <c r="BG470" i="3"/>
  <c r="BF470" i="3"/>
  <c r="T470" i="3"/>
  <c r="R470" i="3"/>
  <c r="P470" i="3"/>
  <c r="BI448" i="3"/>
  <c r="BH448" i="3"/>
  <c r="BG448" i="3"/>
  <c r="BF448" i="3"/>
  <c r="T448" i="3"/>
  <c r="R448" i="3"/>
  <c r="P448" i="3"/>
  <c r="BI446" i="3"/>
  <c r="BH446" i="3"/>
  <c r="BG446" i="3"/>
  <c r="BF446" i="3"/>
  <c r="T446" i="3"/>
  <c r="R446" i="3"/>
  <c r="P446" i="3"/>
  <c r="BI435" i="3"/>
  <c r="BH435" i="3"/>
  <c r="BG435" i="3"/>
  <c r="BF435" i="3"/>
  <c r="T435" i="3"/>
  <c r="R435" i="3"/>
  <c r="P435" i="3"/>
  <c r="BI432" i="3"/>
  <c r="BH432" i="3"/>
  <c r="BG432" i="3"/>
  <c r="BF432" i="3"/>
  <c r="T432" i="3"/>
  <c r="R432" i="3"/>
  <c r="P432" i="3"/>
  <c r="BI415" i="3"/>
  <c r="BH415" i="3"/>
  <c r="BG415" i="3"/>
  <c r="BF415" i="3"/>
  <c r="T415" i="3"/>
  <c r="R415" i="3"/>
  <c r="P415" i="3"/>
  <c r="BI413" i="3"/>
  <c r="BH413" i="3"/>
  <c r="BG413" i="3"/>
  <c r="BF413" i="3"/>
  <c r="T413" i="3"/>
  <c r="R413" i="3"/>
  <c r="P413" i="3"/>
  <c r="BI390" i="3"/>
  <c r="BH390" i="3"/>
  <c r="BG390" i="3"/>
  <c r="BF390" i="3"/>
  <c r="T390" i="3"/>
  <c r="R390" i="3"/>
  <c r="P390" i="3"/>
  <c r="BI379" i="3"/>
  <c r="BH379" i="3"/>
  <c r="BG379" i="3"/>
  <c r="BF379" i="3"/>
  <c r="T379" i="3"/>
  <c r="R379" i="3"/>
  <c r="P379" i="3"/>
  <c r="BI377" i="3"/>
  <c r="BH377" i="3"/>
  <c r="BG377" i="3"/>
  <c r="BF377" i="3"/>
  <c r="T377" i="3"/>
  <c r="R377" i="3"/>
  <c r="P377" i="3"/>
  <c r="BI374" i="3"/>
  <c r="BH374" i="3"/>
  <c r="BG374" i="3"/>
  <c r="BF374" i="3"/>
  <c r="T374" i="3"/>
  <c r="R374" i="3"/>
  <c r="P374" i="3"/>
  <c r="BI372" i="3"/>
  <c r="BH372" i="3"/>
  <c r="BG372" i="3"/>
  <c r="BF372" i="3"/>
  <c r="T372" i="3"/>
  <c r="R372" i="3"/>
  <c r="P372" i="3"/>
  <c r="BI341" i="3"/>
  <c r="BH341" i="3"/>
  <c r="BG341" i="3"/>
  <c r="BF341" i="3"/>
  <c r="T341" i="3"/>
  <c r="R341" i="3"/>
  <c r="P341" i="3"/>
  <c r="BI339" i="3"/>
  <c r="BH339" i="3"/>
  <c r="BG339" i="3"/>
  <c r="BF339" i="3"/>
  <c r="T339" i="3"/>
  <c r="R339" i="3"/>
  <c r="P339" i="3"/>
  <c r="BI332" i="3"/>
  <c r="BH332" i="3"/>
  <c r="BG332" i="3"/>
  <c r="BF332" i="3"/>
  <c r="T332" i="3"/>
  <c r="R332" i="3"/>
  <c r="P332" i="3"/>
  <c r="BI330" i="3"/>
  <c r="BH330" i="3"/>
  <c r="BG330" i="3"/>
  <c r="BF330" i="3"/>
  <c r="T330" i="3"/>
  <c r="R330" i="3"/>
  <c r="P330" i="3"/>
  <c r="BI313" i="3"/>
  <c r="BH313" i="3"/>
  <c r="BG313" i="3"/>
  <c r="BF313" i="3"/>
  <c r="T313" i="3"/>
  <c r="R313" i="3"/>
  <c r="P313" i="3"/>
  <c r="BI306" i="3"/>
  <c r="BH306" i="3"/>
  <c r="BG306" i="3"/>
  <c r="BF306" i="3"/>
  <c r="T306" i="3"/>
  <c r="R306" i="3"/>
  <c r="P306" i="3"/>
  <c r="BI305" i="3"/>
  <c r="BH305" i="3"/>
  <c r="BG305" i="3"/>
  <c r="BF305" i="3"/>
  <c r="T305" i="3"/>
  <c r="R305" i="3"/>
  <c r="P305" i="3"/>
  <c r="BI300" i="3"/>
  <c r="BH300" i="3"/>
  <c r="BG300" i="3"/>
  <c r="BF300" i="3"/>
  <c r="T300" i="3"/>
  <c r="R300" i="3"/>
  <c r="P300" i="3"/>
  <c r="BI293" i="3"/>
  <c r="BH293" i="3"/>
  <c r="BG293" i="3"/>
  <c r="BF293" i="3"/>
  <c r="T293" i="3"/>
  <c r="R293" i="3"/>
  <c r="P293" i="3"/>
  <c r="BI275" i="3"/>
  <c r="BH275" i="3"/>
  <c r="BG275" i="3"/>
  <c r="BF275" i="3"/>
  <c r="T275" i="3"/>
  <c r="R275" i="3"/>
  <c r="P275" i="3"/>
  <c r="BI253" i="3"/>
  <c r="BH253" i="3"/>
  <c r="BG253" i="3"/>
  <c r="BF253" i="3"/>
  <c r="T253" i="3"/>
  <c r="R253" i="3"/>
  <c r="P253" i="3"/>
  <c r="BI251" i="3"/>
  <c r="BH251" i="3"/>
  <c r="BG251" i="3"/>
  <c r="BF251" i="3"/>
  <c r="T251" i="3"/>
  <c r="R251" i="3"/>
  <c r="P251" i="3"/>
  <c r="BI229" i="3"/>
  <c r="BH229" i="3"/>
  <c r="BG229" i="3"/>
  <c r="BF229" i="3"/>
  <c r="T229" i="3"/>
  <c r="R229" i="3"/>
  <c r="P229" i="3"/>
  <c r="BI227" i="3"/>
  <c r="BH227" i="3"/>
  <c r="BG227" i="3"/>
  <c r="BF227" i="3"/>
  <c r="T227" i="3"/>
  <c r="R227" i="3"/>
  <c r="P227" i="3"/>
  <c r="BI222" i="3"/>
  <c r="BH222" i="3"/>
  <c r="BG222" i="3"/>
  <c r="BF222" i="3"/>
  <c r="T222" i="3"/>
  <c r="R222" i="3"/>
  <c r="P222" i="3"/>
  <c r="BI218" i="3"/>
  <c r="BH218" i="3"/>
  <c r="BG218" i="3"/>
  <c r="BF218" i="3"/>
  <c r="T218" i="3"/>
  <c r="R218" i="3"/>
  <c r="P218" i="3"/>
  <c r="BI216" i="3"/>
  <c r="BH216" i="3"/>
  <c r="BG216" i="3"/>
  <c r="BF216" i="3"/>
  <c r="T216" i="3"/>
  <c r="R216" i="3"/>
  <c r="P216" i="3"/>
  <c r="BI214" i="3"/>
  <c r="BH214" i="3"/>
  <c r="BG214" i="3"/>
  <c r="BF214" i="3"/>
  <c r="T214" i="3"/>
  <c r="R214" i="3"/>
  <c r="P214" i="3"/>
  <c r="BI208" i="3"/>
  <c r="BH208" i="3"/>
  <c r="BG208" i="3"/>
  <c r="BF208" i="3"/>
  <c r="T208" i="3"/>
  <c r="R208" i="3"/>
  <c r="P208" i="3"/>
  <c r="BI204" i="3"/>
  <c r="BH204" i="3"/>
  <c r="BG204" i="3"/>
  <c r="BF204" i="3"/>
  <c r="T204" i="3"/>
  <c r="R204" i="3"/>
  <c r="P204" i="3"/>
  <c r="BI201" i="3"/>
  <c r="BH201" i="3"/>
  <c r="BG201" i="3"/>
  <c r="BF201" i="3"/>
  <c r="T201" i="3"/>
  <c r="R201" i="3"/>
  <c r="P201" i="3"/>
  <c r="BI197" i="3"/>
  <c r="BH197" i="3"/>
  <c r="BG197" i="3"/>
  <c r="BF197" i="3"/>
  <c r="T197" i="3"/>
  <c r="R197" i="3"/>
  <c r="P197" i="3"/>
  <c r="BI192" i="3"/>
  <c r="BH192" i="3"/>
  <c r="BG192" i="3"/>
  <c r="BF192" i="3"/>
  <c r="T192" i="3"/>
  <c r="T191" i="3" s="1"/>
  <c r="R192" i="3"/>
  <c r="R191" i="3"/>
  <c r="P192" i="3"/>
  <c r="P191" i="3"/>
  <c r="BI188" i="3"/>
  <c r="BH188" i="3"/>
  <c r="BG188" i="3"/>
  <c r="BF188" i="3"/>
  <c r="T188" i="3"/>
  <c r="R188" i="3"/>
  <c r="P188" i="3"/>
  <c r="BI182" i="3"/>
  <c r="BH182" i="3"/>
  <c r="BG182" i="3"/>
  <c r="BF182" i="3"/>
  <c r="T182" i="3"/>
  <c r="R182" i="3"/>
  <c r="P182" i="3"/>
  <c r="BI180" i="3"/>
  <c r="BH180" i="3"/>
  <c r="BG180" i="3"/>
  <c r="BF180" i="3"/>
  <c r="T180" i="3"/>
  <c r="R180" i="3"/>
  <c r="P180" i="3"/>
  <c r="BI178" i="3"/>
  <c r="BH178" i="3"/>
  <c r="BG178" i="3"/>
  <c r="BF178" i="3"/>
  <c r="T178" i="3"/>
  <c r="R178" i="3"/>
  <c r="P178" i="3"/>
  <c r="BI176" i="3"/>
  <c r="BH176" i="3"/>
  <c r="BG176" i="3"/>
  <c r="BF176" i="3"/>
  <c r="T176" i="3"/>
  <c r="R176" i="3"/>
  <c r="P176" i="3"/>
  <c r="BI173" i="3"/>
  <c r="BH173" i="3"/>
  <c r="BG173" i="3"/>
  <c r="BF173" i="3"/>
  <c r="T173" i="3"/>
  <c r="R173" i="3"/>
  <c r="P173" i="3"/>
  <c r="BI169" i="3"/>
  <c r="BH169" i="3"/>
  <c r="BG169" i="3"/>
  <c r="BF169" i="3"/>
  <c r="T169" i="3"/>
  <c r="R169" i="3"/>
  <c r="P169" i="3"/>
  <c r="BI165" i="3"/>
  <c r="BH165" i="3"/>
  <c r="BG165" i="3"/>
  <c r="BF165" i="3"/>
  <c r="T165" i="3"/>
  <c r="R165" i="3"/>
  <c r="P165" i="3"/>
  <c r="BI158" i="3"/>
  <c r="BH158" i="3"/>
  <c r="BG158" i="3"/>
  <c r="BF158" i="3"/>
  <c r="T158" i="3"/>
  <c r="R158" i="3"/>
  <c r="P158" i="3"/>
  <c r="BI156" i="3"/>
  <c r="BH156" i="3"/>
  <c r="BG156" i="3"/>
  <c r="BF156" i="3"/>
  <c r="T156" i="3"/>
  <c r="R156" i="3"/>
  <c r="P156" i="3"/>
  <c r="BI154" i="3"/>
  <c r="BH154" i="3"/>
  <c r="BG154" i="3"/>
  <c r="BF154" i="3"/>
  <c r="T154" i="3"/>
  <c r="R154" i="3"/>
  <c r="P154" i="3"/>
  <c r="BI147" i="3"/>
  <c r="BH147" i="3"/>
  <c r="BG147" i="3"/>
  <c r="BF147" i="3"/>
  <c r="T147" i="3"/>
  <c r="R147" i="3"/>
  <c r="P147" i="3"/>
  <c r="BI144" i="3"/>
  <c r="BH144" i="3"/>
  <c r="BG144" i="3"/>
  <c r="BF144" i="3"/>
  <c r="T144" i="3"/>
  <c r="R144" i="3"/>
  <c r="P144" i="3"/>
  <c r="BI136" i="3"/>
  <c r="BH136" i="3"/>
  <c r="BG136" i="3"/>
  <c r="BF136" i="3"/>
  <c r="T136" i="3"/>
  <c r="R136" i="3"/>
  <c r="P136" i="3"/>
  <c r="BI134" i="3"/>
  <c r="BH134" i="3"/>
  <c r="BG134" i="3"/>
  <c r="BF134" i="3"/>
  <c r="T134" i="3"/>
  <c r="R134" i="3"/>
  <c r="P134" i="3"/>
  <c r="BI131" i="3"/>
  <c r="BH131" i="3"/>
  <c r="BG131" i="3"/>
  <c r="BF131" i="3"/>
  <c r="T131" i="3"/>
  <c r="R131" i="3"/>
  <c r="P131" i="3"/>
  <c r="BI128" i="3"/>
  <c r="BH128" i="3"/>
  <c r="BG128" i="3"/>
  <c r="BF128" i="3"/>
  <c r="T128" i="3"/>
  <c r="R128" i="3"/>
  <c r="P128" i="3"/>
  <c r="BI124" i="3"/>
  <c r="BH124" i="3"/>
  <c r="BG124" i="3"/>
  <c r="BF124" i="3"/>
  <c r="T124" i="3"/>
  <c r="R124" i="3"/>
  <c r="P124" i="3"/>
  <c r="BI117" i="3"/>
  <c r="BH117" i="3"/>
  <c r="BG117" i="3"/>
  <c r="BF117" i="3"/>
  <c r="T117" i="3"/>
  <c r="R117" i="3"/>
  <c r="P117" i="3"/>
  <c r="J110" i="3"/>
  <c r="F110" i="3"/>
  <c r="F108" i="3"/>
  <c r="E106" i="3"/>
  <c r="J58" i="3"/>
  <c r="F58" i="3"/>
  <c r="F56" i="3"/>
  <c r="E54" i="3"/>
  <c r="J26" i="3"/>
  <c r="E26" i="3"/>
  <c r="J111" i="3" s="1"/>
  <c r="J25" i="3"/>
  <c r="J20" i="3"/>
  <c r="E20" i="3"/>
  <c r="F59" i="3" s="1"/>
  <c r="J19" i="3"/>
  <c r="J14" i="3"/>
  <c r="J56" i="3" s="1"/>
  <c r="E7" i="3"/>
  <c r="E50" i="3" s="1"/>
  <c r="J39" i="2"/>
  <c r="J38" i="2"/>
  <c r="AY56" i="1"/>
  <c r="J37" i="2"/>
  <c r="AX56" i="1"/>
  <c r="BI374" i="2"/>
  <c r="BH374" i="2"/>
  <c r="BG374" i="2"/>
  <c r="BF374" i="2"/>
  <c r="T374" i="2"/>
  <c r="T373" i="2"/>
  <c r="R374" i="2"/>
  <c r="R373" i="2"/>
  <c r="P374" i="2"/>
  <c r="P373" i="2" s="1"/>
  <c r="BI344" i="2"/>
  <c r="BH344" i="2"/>
  <c r="BG344" i="2"/>
  <c r="BF344" i="2"/>
  <c r="T344" i="2"/>
  <c r="R344" i="2"/>
  <c r="P344" i="2"/>
  <c r="P332" i="2"/>
  <c r="BI333" i="2"/>
  <c r="BH333" i="2"/>
  <c r="BG333" i="2"/>
  <c r="BF333" i="2"/>
  <c r="T333" i="2"/>
  <c r="T332" i="2" s="1"/>
  <c r="R333" i="2"/>
  <c r="R332" i="2" s="1"/>
  <c r="P333" i="2"/>
  <c r="BI323" i="2"/>
  <c r="BH323" i="2"/>
  <c r="BG323" i="2"/>
  <c r="BF323" i="2"/>
  <c r="T323" i="2"/>
  <c r="R323" i="2"/>
  <c r="P323" i="2"/>
  <c r="BI314" i="2"/>
  <c r="BH314" i="2"/>
  <c r="BG314" i="2"/>
  <c r="BF314" i="2"/>
  <c r="T314" i="2"/>
  <c r="R314" i="2"/>
  <c r="P314" i="2"/>
  <c r="BI310" i="2"/>
  <c r="BH310" i="2"/>
  <c r="BG310" i="2"/>
  <c r="BF310" i="2"/>
  <c r="T310" i="2"/>
  <c r="R310" i="2"/>
  <c r="P310" i="2"/>
  <c r="BI306" i="2"/>
  <c r="BH306" i="2"/>
  <c r="BG306" i="2"/>
  <c r="BF306" i="2"/>
  <c r="T306" i="2"/>
  <c r="R306" i="2"/>
  <c r="P306" i="2"/>
  <c r="BI300" i="2"/>
  <c r="BH300" i="2"/>
  <c r="BG300" i="2"/>
  <c r="BF300" i="2"/>
  <c r="T300" i="2"/>
  <c r="R300" i="2"/>
  <c r="P300" i="2"/>
  <c r="BI291" i="2"/>
  <c r="BH291" i="2"/>
  <c r="BG291" i="2"/>
  <c r="BF291" i="2"/>
  <c r="T291" i="2"/>
  <c r="R291" i="2"/>
  <c r="P291" i="2"/>
  <c r="BI287" i="2"/>
  <c r="BH287" i="2"/>
  <c r="BG287" i="2"/>
  <c r="BF287" i="2"/>
  <c r="T287" i="2"/>
  <c r="R287" i="2"/>
  <c r="P287" i="2"/>
  <c r="BI282" i="2"/>
  <c r="BH282" i="2"/>
  <c r="BG282" i="2"/>
  <c r="BF282" i="2"/>
  <c r="T282" i="2"/>
  <c r="R282" i="2"/>
  <c r="P282" i="2"/>
  <c r="BI279" i="2"/>
  <c r="BH279" i="2"/>
  <c r="BG279" i="2"/>
  <c r="BF279" i="2"/>
  <c r="T279" i="2"/>
  <c r="T278" i="2" s="1"/>
  <c r="R279" i="2"/>
  <c r="R278" i="2"/>
  <c r="P279" i="2"/>
  <c r="P278" i="2"/>
  <c r="BI276" i="2"/>
  <c r="BH276" i="2"/>
  <c r="BG276" i="2"/>
  <c r="BF276" i="2"/>
  <c r="T276" i="2"/>
  <c r="R276" i="2"/>
  <c r="P276" i="2"/>
  <c r="BI265" i="2"/>
  <c r="BH265" i="2"/>
  <c r="BG265" i="2"/>
  <c r="BF265" i="2"/>
  <c r="T265" i="2"/>
  <c r="R265" i="2"/>
  <c r="P265" i="2"/>
  <c r="BI262" i="2"/>
  <c r="BH262" i="2"/>
  <c r="BG262" i="2"/>
  <c r="BF262" i="2"/>
  <c r="T262" i="2"/>
  <c r="R262" i="2"/>
  <c r="P262" i="2"/>
  <c r="BI260" i="2"/>
  <c r="BH260" i="2"/>
  <c r="BG260" i="2"/>
  <c r="BF260" i="2"/>
  <c r="T260" i="2"/>
  <c r="R260" i="2"/>
  <c r="P260" i="2"/>
  <c r="BI253" i="2"/>
  <c r="BH253" i="2"/>
  <c r="BG253" i="2"/>
  <c r="BF253" i="2"/>
  <c r="T253" i="2"/>
  <c r="T252" i="2"/>
  <c r="R253" i="2"/>
  <c r="R252" i="2" s="1"/>
  <c r="P253" i="2"/>
  <c r="P252" i="2"/>
  <c r="BI249" i="2"/>
  <c r="BH249" i="2"/>
  <c r="BG249" i="2"/>
  <c r="BF249" i="2"/>
  <c r="T249" i="2"/>
  <c r="R249" i="2"/>
  <c r="P249" i="2"/>
  <c r="BI246" i="2"/>
  <c r="BH246" i="2"/>
  <c r="BG246" i="2"/>
  <c r="BF246" i="2"/>
  <c r="T246" i="2"/>
  <c r="R246" i="2"/>
  <c r="P246" i="2"/>
  <c r="BI244" i="2"/>
  <c r="BH244" i="2"/>
  <c r="BG244" i="2"/>
  <c r="BF244" i="2"/>
  <c r="T244" i="2"/>
  <c r="R244" i="2"/>
  <c r="P244" i="2"/>
  <c r="BI242" i="2"/>
  <c r="BH242" i="2"/>
  <c r="BG242" i="2"/>
  <c r="BF242" i="2"/>
  <c r="T242" i="2"/>
  <c r="R242" i="2"/>
  <c r="P242" i="2"/>
  <c r="BI240" i="2"/>
  <c r="BH240" i="2"/>
  <c r="BG240" i="2"/>
  <c r="BF240" i="2"/>
  <c r="T240" i="2"/>
  <c r="R240" i="2"/>
  <c r="P240" i="2"/>
  <c r="BI237" i="2"/>
  <c r="BH237" i="2"/>
  <c r="BG237" i="2"/>
  <c r="BF237" i="2"/>
  <c r="T237" i="2"/>
  <c r="R237" i="2"/>
  <c r="P237" i="2"/>
  <c r="BI236" i="2"/>
  <c r="BH236" i="2"/>
  <c r="BG236" i="2"/>
  <c r="BF236" i="2"/>
  <c r="T236" i="2"/>
  <c r="R236" i="2"/>
  <c r="P236" i="2"/>
  <c r="BI235" i="2"/>
  <c r="BH235" i="2"/>
  <c r="BG235" i="2"/>
  <c r="BF235" i="2"/>
  <c r="T235" i="2"/>
  <c r="R235" i="2"/>
  <c r="P235" i="2"/>
  <c r="BI233" i="2"/>
  <c r="BH233" i="2"/>
  <c r="BG233" i="2"/>
  <c r="BF233" i="2"/>
  <c r="T233" i="2"/>
  <c r="R233" i="2"/>
  <c r="P233" i="2"/>
  <c r="BI232" i="2"/>
  <c r="BH232" i="2"/>
  <c r="BG232" i="2"/>
  <c r="BF232" i="2"/>
  <c r="T232" i="2"/>
  <c r="R232" i="2"/>
  <c r="P232" i="2"/>
  <c r="BI231" i="2"/>
  <c r="BH231" i="2"/>
  <c r="BG231" i="2"/>
  <c r="BF231" i="2"/>
  <c r="T231" i="2"/>
  <c r="R231" i="2"/>
  <c r="P231" i="2"/>
  <c r="BI223" i="2"/>
  <c r="BH223" i="2"/>
  <c r="BG223" i="2"/>
  <c r="BF223" i="2"/>
  <c r="T223" i="2"/>
  <c r="R223" i="2"/>
  <c r="P223" i="2"/>
  <c r="BI222" i="2"/>
  <c r="BH222" i="2"/>
  <c r="BG222" i="2"/>
  <c r="BF222" i="2"/>
  <c r="T222" i="2"/>
  <c r="R222" i="2"/>
  <c r="P222" i="2"/>
  <c r="BI221" i="2"/>
  <c r="BH221" i="2"/>
  <c r="BG221" i="2"/>
  <c r="BF221" i="2"/>
  <c r="T221" i="2"/>
  <c r="R221" i="2"/>
  <c r="P221" i="2"/>
  <c r="BI210" i="2"/>
  <c r="BH210" i="2"/>
  <c r="BG210" i="2"/>
  <c r="BF210" i="2"/>
  <c r="T210" i="2"/>
  <c r="R210" i="2"/>
  <c r="P210" i="2"/>
  <c r="BI203" i="2"/>
  <c r="BH203" i="2"/>
  <c r="BG203" i="2"/>
  <c r="BF203" i="2"/>
  <c r="T203" i="2"/>
  <c r="R203" i="2"/>
  <c r="P203" i="2"/>
  <c r="BI199" i="2"/>
  <c r="BH199" i="2"/>
  <c r="BG199" i="2"/>
  <c r="BF199" i="2"/>
  <c r="T199" i="2"/>
  <c r="R199" i="2"/>
  <c r="P199" i="2"/>
  <c r="BI192" i="2"/>
  <c r="BH192" i="2"/>
  <c r="BG192" i="2"/>
  <c r="BF192" i="2"/>
  <c r="T192" i="2"/>
  <c r="R192" i="2"/>
  <c r="P192" i="2"/>
  <c r="BI184" i="2"/>
  <c r="BH184" i="2"/>
  <c r="BG184" i="2"/>
  <c r="BF184" i="2"/>
  <c r="T184" i="2"/>
  <c r="R184" i="2"/>
  <c r="P184" i="2"/>
  <c r="BI177" i="2"/>
  <c r="BH177" i="2"/>
  <c r="BG177" i="2"/>
  <c r="BF177" i="2"/>
  <c r="T177" i="2"/>
  <c r="R177" i="2"/>
  <c r="P177" i="2"/>
  <c r="BI169" i="2"/>
  <c r="BH169" i="2"/>
  <c r="BG169" i="2"/>
  <c r="BF169" i="2"/>
  <c r="T169" i="2"/>
  <c r="R169" i="2"/>
  <c r="P169" i="2"/>
  <c r="BI164" i="2"/>
  <c r="BH164" i="2"/>
  <c r="BG164" i="2"/>
  <c r="BF164" i="2"/>
  <c r="T164" i="2"/>
  <c r="R164" i="2"/>
  <c r="P164" i="2"/>
  <c r="BI161" i="2"/>
  <c r="BH161" i="2"/>
  <c r="BG161" i="2"/>
  <c r="BF161" i="2"/>
  <c r="T161" i="2"/>
  <c r="R161" i="2"/>
  <c r="P161" i="2"/>
  <c r="BI159" i="2"/>
  <c r="BH159" i="2"/>
  <c r="BG159" i="2"/>
  <c r="BF159" i="2"/>
  <c r="T159" i="2"/>
  <c r="R159" i="2"/>
  <c r="P159" i="2"/>
  <c r="BI155" i="2"/>
  <c r="BH155" i="2"/>
  <c r="BG155" i="2"/>
  <c r="BF155" i="2"/>
  <c r="T155" i="2"/>
  <c r="R155" i="2"/>
  <c r="P155" i="2"/>
  <c r="BI151" i="2"/>
  <c r="BH151" i="2"/>
  <c r="BG151" i="2"/>
  <c r="BF151" i="2"/>
  <c r="T151" i="2"/>
  <c r="R151" i="2"/>
  <c r="P151" i="2"/>
  <c r="BI145" i="2"/>
  <c r="BH145" i="2"/>
  <c r="BG145" i="2"/>
  <c r="BF145" i="2"/>
  <c r="T145" i="2"/>
  <c r="R145" i="2"/>
  <c r="P145" i="2"/>
  <c r="BI144" i="2"/>
  <c r="BH144" i="2"/>
  <c r="BG144" i="2"/>
  <c r="BF144" i="2"/>
  <c r="T144" i="2"/>
  <c r="R144" i="2"/>
  <c r="P144" i="2"/>
  <c r="BI141" i="2"/>
  <c r="BH141" i="2"/>
  <c r="BG141" i="2"/>
  <c r="BF141" i="2"/>
  <c r="T141" i="2"/>
  <c r="R141" i="2"/>
  <c r="P141" i="2"/>
  <c r="BI133" i="2"/>
  <c r="BH133" i="2"/>
  <c r="BG133" i="2"/>
  <c r="BF133" i="2"/>
  <c r="T133" i="2"/>
  <c r="R133" i="2"/>
  <c r="P133" i="2"/>
  <c r="BI126" i="2"/>
  <c r="BH126" i="2"/>
  <c r="BG126" i="2"/>
  <c r="BF126" i="2"/>
  <c r="T126" i="2"/>
  <c r="R126" i="2"/>
  <c r="P126" i="2"/>
  <c r="BI120" i="2"/>
  <c r="BH120" i="2"/>
  <c r="BG120" i="2"/>
  <c r="BF120" i="2"/>
  <c r="T120" i="2"/>
  <c r="R120" i="2"/>
  <c r="P120" i="2"/>
  <c r="BI114" i="2"/>
  <c r="BH114" i="2"/>
  <c r="BG114" i="2"/>
  <c r="BF114" i="2"/>
  <c r="T114" i="2"/>
  <c r="R114" i="2"/>
  <c r="P114" i="2"/>
  <c r="BI108" i="2"/>
  <c r="BH108" i="2"/>
  <c r="BG108" i="2"/>
  <c r="BF108" i="2"/>
  <c r="T108" i="2"/>
  <c r="R108" i="2"/>
  <c r="P108" i="2"/>
  <c r="BI104" i="2"/>
  <c r="BH104" i="2"/>
  <c r="BG104" i="2"/>
  <c r="BF104" i="2"/>
  <c r="T104" i="2"/>
  <c r="R104" i="2"/>
  <c r="P104" i="2"/>
  <c r="BI101" i="2"/>
  <c r="BH101" i="2"/>
  <c r="BG101" i="2"/>
  <c r="BF101" i="2"/>
  <c r="T101" i="2"/>
  <c r="R101" i="2"/>
  <c r="P101" i="2"/>
  <c r="J94" i="2"/>
  <c r="F94" i="2"/>
  <c r="F92" i="2"/>
  <c r="E90" i="2"/>
  <c r="J58" i="2"/>
  <c r="F58" i="2"/>
  <c r="F56" i="2"/>
  <c r="E54" i="2"/>
  <c r="J26" i="2"/>
  <c r="E26" i="2"/>
  <c r="J95" i="2"/>
  <c r="J25" i="2"/>
  <c r="J20" i="2"/>
  <c r="E20" i="2"/>
  <c r="F95" i="2"/>
  <c r="J19" i="2"/>
  <c r="J14" i="2"/>
  <c r="J56" i="2" s="1"/>
  <c r="E7" i="2"/>
  <c r="E86" i="2"/>
  <c r="L50" i="1"/>
  <c r="AM50" i="1"/>
  <c r="AM49" i="1"/>
  <c r="L49" i="1"/>
  <c r="AM47" i="1"/>
  <c r="L47" i="1"/>
  <c r="L45" i="1"/>
  <c r="L44" i="1"/>
  <c r="BK117" i="7"/>
  <c r="J103" i="11"/>
  <c r="J83" i="14"/>
  <c r="BK333" i="2"/>
  <c r="J246" i="2"/>
  <c r="BK203" i="2"/>
  <c r="BK848" i="3"/>
  <c r="J634" i="3"/>
  <c r="BK789" i="3"/>
  <c r="BK958" i="3"/>
  <c r="BK534" i="3"/>
  <c r="BK644" i="3"/>
  <c r="BK767" i="3"/>
  <c r="BK216" i="3"/>
  <c r="J787" i="3"/>
  <c r="BK812" i="3"/>
  <c r="J699" i="3"/>
  <c r="BK250" i="4"/>
  <c r="BK296" i="4"/>
  <c r="BK248" i="4"/>
  <c r="BK293" i="4"/>
  <c r="BK164" i="4"/>
  <c r="J196" i="4"/>
  <c r="BK240" i="4"/>
  <c r="J124" i="4"/>
  <c r="BK120" i="4"/>
  <c r="J145" i="4"/>
  <c r="J125" i="5"/>
  <c r="BK93" i="5"/>
  <c r="BK94" i="5"/>
  <c r="BK86" i="6"/>
  <c r="BK186" i="7"/>
  <c r="BK105" i="7"/>
  <c r="J167" i="7"/>
  <c r="BK119" i="7"/>
  <c r="BK173" i="7"/>
  <c r="BK123" i="7"/>
  <c r="BK125" i="4"/>
  <c r="BK105" i="5"/>
  <c r="BK87" i="6"/>
  <c r="J141" i="7"/>
  <c r="J176" i="7"/>
  <c r="BK157" i="7"/>
  <c r="J94" i="7"/>
  <c r="BK156" i="7"/>
  <c r="J133" i="7"/>
  <c r="BK910" i="3"/>
  <c r="J729" i="3"/>
  <c r="BK908" i="3"/>
  <c r="BK750" i="3"/>
  <c r="BK599" i="3"/>
  <c r="BK693" i="3"/>
  <c r="BK751" i="3"/>
  <c r="J529" i="3"/>
  <c r="BK796" i="3"/>
  <c r="BK432" i="3"/>
  <c r="BK292" i="4"/>
  <c r="J179" i="4"/>
  <c r="J245" i="4"/>
  <c r="J301" i="4"/>
  <c r="J268" i="4"/>
  <c r="BK153" i="4"/>
  <c r="J244" i="4"/>
  <c r="J108" i="4"/>
  <c r="BK132" i="4"/>
  <c r="BK159" i="4"/>
  <c r="BK185" i="4"/>
  <c r="J124" i="5"/>
  <c r="BK107" i="5"/>
  <c r="J101" i="6"/>
  <c r="BK84" i="6"/>
  <c r="BK125" i="7"/>
  <c r="J163" i="7"/>
  <c r="BK153" i="7"/>
  <c r="BK100" i="7"/>
  <c r="BK344" i="2"/>
  <c r="J260" i="2"/>
  <c r="J192" i="2"/>
  <c r="J231" i="2"/>
  <c r="BK800" i="3"/>
  <c r="J824" i="3"/>
  <c r="J678" i="3"/>
  <c r="J793" i="3"/>
  <c r="BK147" i="3"/>
  <c r="J197" i="3"/>
  <c r="J590" i="3"/>
  <c r="J374" i="3"/>
  <c r="BK815" i="3"/>
  <c r="J571" i="3"/>
  <c r="BK301" i="4"/>
  <c r="BK324" i="4"/>
  <c r="BK108" i="4"/>
  <c r="BK171" i="4"/>
  <c r="J274" i="4"/>
  <c r="BK167" i="4"/>
  <c r="J110" i="4"/>
  <c r="J200" i="4"/>
  <c r="BK234" i="4"/>
  <c r="J152" i="4"/>
  <c r="J183" i="4"/>
  <c r="J188" i="4"/>
  <c r="BK204" i="4"/>
  <c r="J209" i="4"/>
  <c r="J98" i="4"/>
  <c r="J98" i="11"/>
  <c r="J90" i="12"/>
  <c r="BK84" i="14"/>
  <c r="J249" i="2"/>
  <c r="BK210" i="2"/>
  <c r="J101" i="2"/>
  <c r="BK822" i="3"/>
  <c r="BK332" i="3"/>
  <c r="J862" i="3"/>
  <c r="J822" i="3"/>
  <c r="J806" i="3"/>
  <c r="J761" i="3"/>
  <c r="BK779" i="3"/>
  <c r="J827" i="3"/>
  <c r="J799" i="3"/>
  <c r="BK975" i="3"/>
  <c r="J832" i="3"/>
  <c r="J747" i="3"/>
  <c r="J131" i="3"/>
  <c r="J626" i="3"/>
  <c r="J784" i="3"/>
  <c r="BK518" i="3"/>
  <c r="BK620" i="3"/>
  <c r="J154" i="3"/>
  <c r="J601" i="3"/>
  <c r="J432" i="3"/>
  <c r="BK204" i="3"/>
  <c r="BK871" i="3"/>
  <c r="BK803" i="3"/>
  <c r="BK778" i="3"/>
  <c r="J593" i="3"/>
  <c r="BK374" i="3"/>
  <c r="J581" i="3"/>
  <c r="J295" i="4"/>
  <c r="BK117" i="4"/>
  <c r="J217" i="4"/>
  <c r="BK246" i="4"/>
  <c r="BK196" i="4"/>
  <c r="J221" i="4"/>
  <c r="J101" i="4"/>
  <c r="BK97" i="4"/>
  <c r="BK180" i="4"/>
  <c r="J101" i="5"/>
  <c r="BK104" i="5"/>
  <c r="BK98" i="5"/>
  <c r="J96" i="6"/>
  <c r="BK102" i="6"/>
  <c r="BK115" i="7"/>
  <c r="J153" i="7"/>
  <c r="BK143" i="7"/>
  <c r="J161" i="7"/>
  <c r="BK146" i="7"/>
  <c r="J95" i="8"/>
  <c r="BK89" i="11"/>
  <c r="J90" i="13"/>
  <c r="J104" i="2"/>
  <c r="J184" i="2"/>
  <c r="BK164" i="2"/>
  <c r="BK927" i="3"/>
  <c r="J805" i="3"/>
  <c r="BK832" i="3"/>
  <c r="J296" i="4"/>
  <c r="BK288" i="4"/>
  <c r="J216" i="4"/>
  <c r="BK184" i="4"/>
  <c r="J281" i="4"/>
  <c r="J109" i="4"/>
  <c r="J250" i="4"/>
  <c r="J206" i="4"/>
  <c r="BK106" i="4"/>
  <c r="BK214" i="4"/>
  <c r="J157" i="4"/>
  <c r="BK206" i="4"/>
  <c r="BK179" i="4"/>
  <c r="J143" i="4"/>
  <c r="J112" i="4"/>
  <c r="J107" i="5"/>
  <c r="BK89" i="6"/>
  <c r="J180" i="7"/>
  <c r="BK120" i="7"/>
  <c r="J166" i="7"/>
  <c r="BK104" i="7"/>
  <c r="BK133" i="7"/>
  <c r="J139" i="7"/>
  <c r="J105" i="8"/>
  <c r="BK104" i="8"/>
  <c r="BK94" i="10"/>
  <c r="J100" i="11"/>
  <c r="J91" i="11"/>
  <c r="BK948" i="3"/>
  <c r="BK182" i="3"/>
  <c r="J683" i="3"/>
  <c r="J775" i="3"/>
  <c r="BK123" i="4"/>
  <c r="BK114" i="5"/>
  <c r="J102" i="5"/>
  <c r="BK98" i="6"/>
  <c r="BK144" i="7"/>
  <c r="BK183" i="7"/>
  <c r="BK139" i="7"/>
  <c r="J97" i="7"/>
  <c r="BK122" i="7"/>
  <c r="BK129" i="7"/>
  <c r="J96" i="8"/>
  <c r="BK96" i="8"/>
  <c r="BK110" i="9"/>
  <c r="BK96" i="9"/>
  <c r="J90" i="14"/>
  <c r="BK246" i="2"/>
  <c r="BK282" i="2"/>
  <c r="BK879" i="3"/>
  <c r="BK229" i="3"/>
  <c r="BK807" i="3"/>
  <c r="BK901" i="3"/>
  <c r="BK856" i="3"/>
  <c r="J229" i="3"/>
  <c r="J158" i="3"/>
  <c r="BK626" i="3"/>
  <c r="BK192" i="3"/>
  <c r="J124" i="3"/>
  <c r="J212" i="4"/>
  <c r="J190" i="4"/>
  <c r="BK121" i="5"/>
  <c r="BK101" i="5"/>
  <c r="J89" i="5"/>
  <c r="J91" i="6"/>
  <c r="BK149" i="7"/>
  <c r="J150" i="7"/>
  <c r="J105" i="7"/>
  <c r="BK112" i="7"/>
  <c r="J120" i="7"/>
  <c r="J90" i="8"/>
  <c r="BK108" i="11"/>
  <c r="J265" i="2"/>
  <c r="BK235" i="2"/>
  <c r="BK126" i="2"/>
  <c r="J950" i="3"/>
  <c r="BK494" i="3"/>
  <c r="J446" i="3"/>
  <c r="BK581" i="3"/>
  <c r="BK754" i="3"/>
  <c r="J305" i="3"/>
  <c r="BK595" i="3"/>
  <c r="J341" i="3"/>
  <c r="J134" i="3"/>
  <c r="BK821" i="3"/>
  <c r="J489" i="3"/>
  <c r="BK758" i="3"/>
  <c r="BK201" i="3"/>
  <c r="J819" i="3"/>
  <c r="BK768" i="3"/>
  <c r="J227" i="3"/>
  <c r="J204" i="3"/>
  <c r="J800" i="3"/>
  <c r="J180" i="3"/>
  <c r="J320" i="4"/>
  <c r="J311" i="4"/>
  <c r="J257" i="4"/>
  <c r="J321" i="4"/>
  <c r="J292" i="4"/>
  <c r="BK257" i="4"/>
  <c r="BK261" i="4"/>
  <c r="BK160" i="4"/>
  <c r="BK109" i="4"/>
  <c r="BK100" i="4"/>
  <c r="J176" i="4"/>
  <c r="BK111" i="4"/>
  <c r="BK197" i="4"/>
  <c r="BK200" i="4"/>
  <c r="J192" i="4"/>
  <c r="J121" i="5"/>
  <c r="BK110" i="5"/>
  <c r="J103" i="5"/>
  <c r="J108" i="6"/>
  <c r="J88" i="6"/>
  <c r="J86" i="6"/>
  <c r="J154" i="7"/>
  <c r="BK178" i="7"/>
  <c r="J186" i="7"/>
  <c r="J130" i="7"/>
  <c r="BK101" i="7"/>
  <c r="J168" i="7"/>
  <c r="J124" i="7"/>
  <c r="BK97" i="11"/>
  <c r="BK104" i="11"/>
  <c r="J291" i="2"/>
  <c r="J314" i="2"/>
  <c r="BK151" i="2"/>
  <c r="BK232" i="2"/>
  <c r="BK114" i="2"/>
  <c r="J740" i="3"/>
  <c r="J802" i="3"/>
  <c r="J795" i="3"/>
  <c r="J899" i="3"/>
  <c r="J948" i="3"/>
  <c r="BK781" i="3"/>
  <c r="BK156" i="3"/>
  <c r="J147" i="3"/>
  <c r="BK591" i="3"/>
  <c r="J563" i="3"/>
  <c r="BK660" i="3"/>
  <c r="BK745" i="3"/>
  <c r="BK188" i="3"/>
  <c r="J760" i="3"/>
  <c r="J251" i="3"/>
  <c r="J310" i="4"/>
  <c r="BK295" i="4"/>
  <c r="J246" i="4"/>
  <c r="J315" i="4"/>
  <c r="J297" i="4"/>
  <c r="BK241" i="4"/>
  <c r="BK302" i="4"/>
  <c r="J213" i="4"/>
  <c r="J113" i="4"/>
  <c r="BK221" i="4"/>
  <c r="BK242" i="4"/>
  <c r="BK141" i="4"/>
  <c r="J150" i="4"/>
  <c r="J111" i="4"/>
  <c r="J208" i="4"/>
  <c r="BK192" i="4"/>
  <c r="J108" i="5"/>
  <c r="J94" i="5"/>
  <c r="J100" i="6"/>
  <c r="BK90" i="14"/>
  <c r="J87" i="14"/>
  <c r="BK184" i="2"/>
  <c r="BK287" i="2"/>
  <c r="J244" i="2"/>
  <c r="BK108" i="2"/>
  <c r="BK802" i="3"/>
  <c r="BK306" i="3"/>
  <c r="J801" i="3"/>
  <c r="J927" i="3"/>
  <c r="BK275" i="3"/>
  <c r="J253" i="3"/>
  <c r="J753" i="3"/>
  <c r="BK687" i="3"/>
  <c r="J628" i="3"/>
  <c r="BK801" i="3"/>
  <c r="J653" i="3"/>
  <c r="J289" i="4"/>
  <c r="J125" i="4"/>
  <c r="J264" i="4"/>
  <c r="BK168" i="4"/>
  <c r="J236" i="4"/>
  <c r="J165" i="7"/>
  <c r="J121" i="7"/>
  <c r="J99" i="8"/>
  <c r="BK93" i="8"/>
  <c r="J104" i="9"/>
  <c r="J90" i="9"/>
  <c r="J103" i="9"/>
  <c r="J96" i="9"/>
  <c r="J107" i="9"/>
  <c r="J113" i="9"/>
  <c r="BK103" i="9"/>
  <c r="BK98" i="9"/>
  <c r="J112" i="10"/>
  <c r="BK106" i="10"/>
  <c r="BK100" i="10"/>
  <c r="J95" i="10"/>
  <c r="BK108" i="10"/>
  <c r="BK102" i="10"/>
  <c r="J96" i="10"/>
  <c r="J94" i="11"/>
  <c r="BK91" i="12"/>
  <c r="BK85" i="14"/>
  <c r="BK223" i="2"/>
  <c r="J177" i="2"/>
  <c r="J141" i="2"/>
  <c r="J825" i="3"/>
  <c r="J693" i="3"/>
  <c r="BK899" i="3"/>
  <c r="BK372" i="3"/>
  <c r="J165" i="3"/>
  <c r="BK559" i="3"/>
  <c r="BK448" i="3"/>
  <c r="J390" i="3"/>
  <c r="BK834" i="3"/>
  <c r="BK797" i="3"/>
  <c r="BK838" i="3"/>
  <c r="J592" i="3"/>
  <c r="J816" i="3"/>
  <c r="J751" i="3"/>
  <c r="J323" i="4"/>
  <c r="J117" i="4"/>
  <c r="BK279" i="4"/>
  <c r="J230" i="4"/>
  <c r="J299" i="4"/>
  <c r="J288" i="4"/>
  <c r="BK258" i="4"/>
  <c r="BK298" i="4"/>
  <c r="BK265" i="4"/>
  <c r="J155" i="4"/>
  <c r="BK252" i="4"/>
  <c r="BK105" i="4"/>
  <c r="BK235" i="4"/>
  <c r="J121" i="4"/>
  <c r="J107" i="4"/>
  <c r="BK96" i="4"/>
  <c r="BK203" i="4"/>
  <c r="J100" i="4"/>
  <c r="J118" i="5"/>
  <c r="BK112" i="5"/>
  <c r="BK113" i="5"/>
  <c r="J98" i="6"/>
  <c r="J103" i="6"/>
  <c r="BK161" i="7"/>
  <c r="BK121" i="7"/>
  <c r="J177" i="7"/>
  <c r="BK165" i="7"/>
  <c r="J129" i="7"/>
  <c r="BK126" i="7"/>
  <c r="BK155" i="2"/>
  <c r="BK780" i="3"/>
  <c r="J557" i="3"/>
  <c r="BK860" i="3"/>
  <c r="J758" i="3"/>
  <c r="J746" i="3"/>
  <c r="BK339" i="3"/>
  <c r="BK251" i="3"/>
  <c r="J809" i="3"/>
  <c r="BK788" i="3"/>
  <c r="J770" i="3"/>
  <c r="J781" i="3"/>
  <c r="BK774" i="3"/>
  <c r="J759" i="3"/>
  <c r="BK128" i="7"/>
  <c r="BK95" i="11"/>
  <c r="J88" i="14"/>
  <c r="BK99" i="7"/>
  <c r="J93" i="10"/>
  <c r="BK107" i="11"/>
  <c r="BK88" i="14"/>
  <c r="J222" i="3"/>
  <c r="J470" i="3"/>
  <c r="BK642" i="3"/>
  <c r="BK137" i="4"/>
  <c r="BK255" i="4"/>
  <c r="BK320" i="4"/>
  <c r="BK130" i="4"/>
  <c r="J285" i="4"/>
  <c r="BK294" i="4"/>
  <c r="BK260" i="4"/>
  <c r="J162" i="4"/>
  <c r="BK251" i="4"/>
  <c r="J234" i="4"/>
  <c r="J220" i="4"/>
  <c r="J147" i="4"/>
  <c r="BK114" i="4"/>
  <c r="J123" i="4"/>
  <c r="J191" i="4"/>
  <c r="BK119" i="5"/>
  <c r="BK118" i="5"/>
  <c r="BK90" i="5"/>
  <c r="BK95" i="6"/>
  <c r="BK105" i="6"/>
  <c r="BK159" i="7"/>
  <c r="J189" i="7"/>
  <c r="BK148" i="7"/>
  <c r="J93" i="7"/>
  <c r="BK169" i="7"/>
  <c r="J107" i="7"/>
  <c r="J94" i="8"/>
  <c r="BK112" i="8"/>
  <c r="BK110" i="11"/>
  <c r="J107" i="11"/>
  <c r="BK90" i="13"/>
  <c r="J133" i="2"/>
  <c r="BK265" i="2"/>
  <c r="J287" i="2"/>
  <c r="BK199" i="2"/>
  <c r="BK775" i="3"/>
  <c r="BK607" i="3"/>
  <c r="BK144" i="3"/>
  <c r="BK816" i="3"/>
  <c r="BK683" i="3"/>
  <c r="J415" i="3"/>
  <c r="J332" i="3"/>
  <c r="BK799" i="3"/>
  <c r="J842" i="3"/>
  <c r="J330" i="3"/>
  <c r="J494" i="3"/>
  <c r="J767" i="3"/>
  <c r="J766" i="3"/>
  <c r="BK712" i="3"/>
  <c r="J302" i="4"/>
  <c r="J308" i="4"/>
  <c r="J253" i="4"/>
  <c r="BK307" i="4"/>
  <c r="J293" i="4"/>
  <c r="J314" i="4"/>
  <c r="J270" i="4"/>
  <c r="J154" i="4"/>
  <c r="J243" i="4"/>
  <c r="BK245" i="4"/>
  <c r="J239" i="4"/>
  <c r="BK162" i="4"/>
  <c r="BK213" i="4"/>
  <c r="J129" i="4"/>
  <c r="J149" i="4"/>
  <c r="BK169" i="2"/>
  <c r="J240" i="2"/>
  <c r="J159" i="2"/>
  <c r="J126" i="2"/>
  <c r="BK708" i="3"/>
  <c r="J863" i="3"/>
  <c r="J708" i="3"/>
  <c r="J377" i="3"/>
  <c r="BK963" i="3"/>
  <c r="J883" i="3"/>
  <c r="J749" i="3"/>
  <c r="J128" i="3"/>
  <c r="J897" i="3"/>
  <c r="J379" i="3"/>
  <c r="J306" i="3"/>
  <c r="J785" i="3"/>
  <c r="J156" i="3"/>
  <c r="BK731" i="3"/>
  <c r="J316" i="4"/>
  <c r="BK273" i="4"/>
  <c r="BK191" i="4"/>
  <c r="J278" i="4"/>
  <c r="BK274" i="4"/>
  <c r="BK311" i="4"/>
  <c r="BK266" i="4"/>
  <c r="BK143" i="4"/>
  <c r="BK218" i="4"/>
  <c r="BK247" i="4"/>
  <c r="BK230" i="4"/>
  <c r="J198" i="4"/>
  <c r="J207" i="4"/>
  <c r="BK103" i="4"/>
  <c r="J105" i="5"/>
  <c r="J97" i="5"/>
  <c r="BK100" i="6"/>
  <c r="J138" i="7"/>
  <c r="BK182" i="7"/>
  <c r="BK158" i="7"/>
  <c r="J182" i="7"/>
  <c r="J134" i="7"/>
  <c r="BK127" i="7"/>
  <c r="J102" i="8"/>
  <c r="J98" i="8"/>
  <c r="J107" i="8"/>
  <c r="BK92" i="11"/>
  <c r="BK82" i="14"/>
  <c r="BK279" i="2"/>
  <c r="BK310" i="2"/>
  <c r="J114" i="2"/>
  <c r="J144" i="2"/>
  <c r="J223" i="2"/>
  <c r="BK846" i="3"/>
  <c r="J772" i="3"/>
  <c r="BK740" i="3"/>
  <c r="J867" i="3"/>
  <c r="BK772" i="3"/>
  <c r="J372" i="3"/>
  <c r="BK678" i="3"/>
  <c r="BK592" i="3"/>
  <c r="J216" i="3"/>
  <c r="BK831" i="3"/>
  <c r="BK817" i="3"/>
  <c r="J607" i="3"/>
  <c r="BK117" i="3"/>
  <c r="BK521" i="3"/>
  <c r="J117" i="3"/>
  <c r="BK806" i="3"/>
  <c r="BK798" i="3"/>
  <c r="BK769" i="3"/>
  <c r="J178" i="3"/>
  <c r="BK771" i="3"/>
  <c r="BK435" i="3"/>
  <c r="BK174" i="4"/>
  <c r="BK281" i="4"/>
  <c r="J235" i="4"/>
  <c r="J317" i="4"/>
  <c r="BK310" i="4"/>
  <c r="BK237" i="4"/>
  <c r="BK268" i="4"/>
  <c r="BK169" i="4"/>
  <c r="BK146" i="4"/>
  <c r="J195" i="4"/>
  <c r="BK227" i="4"/>
  <c r="BK154" i="4"/>
  <c r="BK152" i="4"/>
  <c r="J133" i="4"/>
  <c r="J186" i="4"/>
  <c r="BK186" i="4"/>
  <c r="J114" i="5"/>
  <c r="BK103" i="5"/>
  <c r="BK99" i="6"/>
  <c r="J84" i="6"/>
  <c r="J174" i="7"/>
  <c r="BK96" i="7"/>
  <c r="J170" i="7"/>
  <c r="BK98" i="7"/>
  <c r="BK175" i="7"/>
  <c r="BK160" i="7"/>
  <c r="BK91" i="11"/>
  <c r="J95" i="11"/>
  <c r="BK260" i="2"/>
  <c r="BK244" i="2"/>
  <c r="J253" i="2"/>
  <c r="J222" i="2"/>
  <c r="BK891" i="3"/>
  <c r="J769" i="3"/>
  <c r="J860" i="3"/>
  <c r="J660" i="3"/>
  <c r="BK766" i="3"/>
  <c r="J901" i="3"/>
  <c r="BK865" i="3"/>
  <c r="BK293" i="3"/>
  <c r="BK305" i="3"/>
  <c r="J768" i="3"/>
  <c r="J674" i="3"/>
  <c r="BK379" i="3"/>
  <c r="J636" i="3"/>
  <c r="BK589" i="3"/>
  <c r="BK776" i="3"/>
  <c r="J757" i="3"/>
  <c r="BK742" i="3"/>
  <c r="J171" i="4"/>
  <c r="BK264" i="4"/>
  <c r="J141" i="4"/>
  <c r="BK110" i="4"/>
  <c r="BK254" i="4"/>
  <c r="J271" i="4"/>
  <c r="J197" i="4"/>
  <c r="BK228" i="4"/>
  <c r="J164" i="4"/>
  <c r="BK112" i="4"/>
  <c r="BK124" i="4"/>
  <c r="J210" i="4"/>
  <c r="J180" i="4"/>
  <c r="BK125" i="5"/>
  <c r="BK123" i="5"/>
  <c r="BK94" i="6"/>
  <c r="J160" i="7"/>
  <c r="BK124" i="7"/>
  <c r="J96" i="7"/>
  <c r="BK170" i="7"/>
  <c r="BK145" i="7"/>
  <c r="BK108" i="7"/>
  <c r="J89" i="8"/>
  <c r="BK97" i="8"/>
  <c r="J104" i="11"/>
  <c r="BK105" i="11"/>
  <c r="BK93" i="13"/>
  <c r="J84" i="14"/>
  <c r="AS55" i="1"/>
  <c r="J830" i="3"/>
  <c r="BK668" i="3"/>
  <c r="BK790" i="3"/>
  <c r="J836" i="3"/>
  <c r="BK759" i="3"/>
  <c r="J599" i="3"/>
  <c r="J642" i="3"/>
  <c r="BK208" i="3"/>
  <c r="J780" i="3"/>
  <c r="BK226" i="4"/>
  <c r="BK177" i="4"/>
  <c r="J229" i="4"/>
  <c r="J275" i="4"/>
  <c r="J161" i="4"/>
  <c r="J256" i="4"/>
  <c r="BK243" i="4"/>
  <c r="BK220" i="4"/>
  <c r="BK139" i="4"/>
  <c r="J144" i="4"/>
  <c r="J109" i="5"/>
  <c r="BK92" i="5"/>
  <c r="J106" i="6"/>
  <c r="J94" i="9"/>
  <c r="J109" i="9"/>
  <c r="BK107" i="9"/>
  <c r="BK102" i="9"/>
  <c r="J92" i="9"/>
  <c r="BK113" i="10"/>
  <c r="BK105" i="10"/>
  <c r="J99" i="10"/>
  <c r="BK91" i="10"/>
  <c r="J105" i="10"/>
  <c r="BK101" i="10"/>
  <c r="BK95" i="10"/>
  <c r="J90" i="10"/>
  <c r="J106" i="11"/>
  <c r="BK88" i="12"/>
  <c r="BK83" i="14"/>
  <c r="BK133" i="2"/>
  <c r="J871" i="3"/>
  <c r="BK825" i="3"/>
  <c r="J975" i="3"/>
  <c r="J668" i="3"/>
  <c r="J812" i="3"/>
  <c r="J413" i="3"/>
  <c r="BK131" i="3"/>
  <c r="BK805" i="3"/>
  <c r="J589" i="3"/>
  <c r="J300" i="3"/>
  <c r="BK300" i="3"/>
  <c r="BK756" i="3"/>
  <c r="BK674" i="3"/>
  <c r="J702" i="3"/>
  <c r="BK314" i="4"/>
  <c r="J258" i="4"/>
  <c r="BK201" i="4"/>
  <c r="J175" i="4"/>
  <c r="BK283" i="4"/>
  <c r="BK318" i="4"/>
  <c r="J280" i="4"/>
  <c r="J259" i="4"/>
  <c r="BK150" i="4"/>
  <c r="J215" i="4"/>
  <c r="BK757" i="3"/>
  <c r="J798" i="3"/>
  <c r="BK842" i="3"/>
  <c r="J101" i="11"/>
  <c r="J128" i="4"/>
  <c r="BK102" i="4"/>
  <c r="J122" i="4"/>
  <c r="J117" i="5"/>
  <c r="BK122" i="5"/>
  <c r="BK91" i="5"/>
  <c r="BK103" i="6"/>
  <c r="BK88" i="6"/>
  <c r="BK150" i="7"/>
  <c r="J100" i="7"/>
  <c r="BK189" i="7"/>
  <c r="BK94" i="7"/>
  <c r="J145" i="7"/>
  <c r="J97" i="8"/>
  <c r="J103" i="8"/>
  <c r="J102" i="11"/>
  <c r="J93" i="11"/>
  <c r="BK92" i="14"/>
  <c r="J265" i="4"/>
  <c r="BK98" i="4"/>
  <c r="J170" i="4"/>
  <c r="J103" i="4"/>
  <c r="J173" i="4"/>
  <c r="BK163" i="4"/>
  <c r="J159" i="4"/>
  <c r="J136" i="4"/>
  <c r="BK127" i="4"/>
  <c r="BK128" i="4"/>
  <c r="J110" i="5"/>
  <c r="J91" i="5"/>
  <c r="J178" i="7"/>
  <c r="J109" i="7"/>
  <c r="BK106" i="8"/>
  <c r="J99" i="11"/>
  <c r="BK92" i="12"/>
  <c r="BK89" i="14"/>
  <c r="J310" i="2"/>
  <c r="J235" i="2"/>
  <c r="BK824" i="3"/>
  <c r="BK753" i="3"/>
  <c r="J697" i="3"/>
  <c r="J559" i="3"/>
  <c r="J293" i="3"/>
  <c r="BK128" i="3"/>
  <c r="J211" i="4"/>
  <c r="J303" i="4"/>
  <c r="J118" i="4"/>
  <c r="BK253" i="4"/>
  <c r="BK142" i="4"/>
  <c r="J202" i="4"/>
  <c r="BK217" i="4"/>
  <c r="J140" i="4"/>
  <c r="BK176" i="4"/>
  <c r="J193" i="4"/>
  <c r="BK138" i="4"/>
  <c r="BK127" i="5"/>
  <c r="BK106" i="5"/>
  <c r="BK116" i="5"/>
  <c r="BK97" i="5"/>
  <c r="BK93" i="6"/>
  <c r="J99" i="6"/>
  <c r="J162" i="7"/>
  <c r="J172" i="7"/>
  <c r="BK152" i="7"/>
  <c r="J110" i="7"/>
  <c r="J117" i="7"/>
  <c r="BK101" i="11"/>
  <c r="BK102" i="11"/>
  <c r="J88" i="12"/>
  <c r="BK323" i="2"/>
  <c r="J306" i="2"/>
  <c r="BK141" i="2"/>
  <c r="BK120" i="2"/>
  <c r="J817" i="3"/>
  <c r="J894" i="3"/>
  <c r="BK760" i="3"/>
  <c r="J534" i="3"/>
  <c r="J963" i="3"/>
  <c r="BK748" i="3"/>
  <c r="BK628" i="3"/>
  <c r="J865" i="3"/>
  <c r="BK576" i="3"/>
  <c r="BK313" i="3"/>
  <c r="J794" i="3"/>
  <c r="J448" i="3"/>
  <c r="J777" i="3"/>
  <c r="BK561" i="3"/>
  <c r="J322" i="4"/>
  <c r="BK309" i="4"/>
  <c r="J227" i="4"/>
  <c r="BK282" i="4"/>
  <c r="BK308" i="4"/>
  <c r="J130" i="4"/>
  <c r="BK287" i="4"/>
  <c r="J240" i="4"/>
  <c r="J97" i="4"/>
  <c r="J232" i="4"/>
  <c r="BK135" i="4"/>
  <c r="BK190" i="4"/>
  <c r="J99" i="4"/>
  <c r="J178" i="4"/>
  <c r="BK120" i="5"/>
  <c r="J100" i="5"/>
  <c r="BK88" i="5"/>
  <c r="J93" i="6"/>
  <c r="J135" i="7"/>
  <c r="BK171" i="7"/>
  <c r="BK233" i="2"/>
  <c r="J233" i="2"/>
  <c r="BK836" i="3"/>
  <c r="J807" i="3"/>
  <c r="BK516" i="3"/>
  <c r="BK811" i="3"/>
  <c r="J339" i="3"/>
  <c r="BK894" i="3"/>
  <c r="BK413" i="3"/>
  <c r="BK574" i="3"/>
  <c r="BK612" i="3"/>
  <c r="J756" i="3"/>
  <c r="BK173" i="4"/>
  <c r="J307" i="4"/>
  <c r="BK303" i="4"/>
  <c r="BK122" i="4"/>
  <c r="J219" i="4"/>
  <c r="J237" i="4"/>
  <c r="BK178" i="4"/>
  <c r="BK195" i="4"/>
  <c r="BK194" i="4"/>
  <c r="J115" i="5"/>
  <c r="J87" i="6"/>
  <c r="BK155" i="7"/>
  <c r="BK174" i="7"/>
  <c r="J127" i="7"/>
  <c r="BK180" i="7"/>
  <c r="J171" i="7"/>
  <c r="J98" i="7"/>
  <c r="BK109" i="8"/>
  <c r="BK89" i="8"/>
  <c r="BK105" i="9"/>
  <c r="BK94" i="9"/>
  <c r="J108" i="9"/>
  <c r="J98" i="9"/>
  <c r="BK92" i="9"/>
  <c r="J89" i="9"/>
  <c r="J105" i="9"/>
  <c r="BK90" i="9"/>
  <c r="BK110" i="10"/>
  <c r="J104" i="10"/>
  <c r="BK97" i="10"/>
  <c r="BK90" i="10"/>
  <c r="J110" i="10"/>
  <c r="BK104" i="10"/>
  <c r="J100" i="10"/>
  <c r="J91" i="10"/>
  <c r="J105" i="11"/>
  <c r="BK106" i="11"/>
  <c r="J91" i="14"/>
  <c r="J237" i="2"/>
  <c r="BK145" i="2"/>
  <c r="BK104" i="2"/>
  <c r="BK804" i="3"/>
  <c r="BK1016" i="3"/>
  <c r="J779" i="3"/>
  <c r="BK593" i="3"/>
  <c r="J612" i="3"/>
  <c r="J561" i="3"/>
  <c r="J818" i="3"/>
  <c r="J762" i="3"/>
  <c r="J821" i="3"/>
  <c r="J472" i="3"/>
  <c r="BK793" i="3"/>
  <c r="BK638" i="3"/>
  <c r="BK313" i="4"/>
  <c r="BK270" i="4"/>
  <c r="BK113" i="4"/>
  <c r="J313" i="4"/>
  <c r="BK121" i="4"/>
  <c r="J282" i="4"/>
  <c r="J167" i="4"/>
  <c r="BK107" i="4"/>
  <c r="BK236" i="4"/>
  <c r="BK231" i="4"/>
  <c r="J153" i="4"/>
  <c r="J156" i="4"/>
  <c r="J95" i="4"/>
  <c r="BK140" i="4"/>
  <c r="J146" i="4"/>
  <c r="BK109" i="5"/>
  <c r="J112" i="5"/>
  <c r="J98" i="5"/>
  <c r="BK96" i="6"/>
  <c r="J85" i="6"/>
  <c r="BK134" i="7"/>
  <c r="J112" i="7"/>
  <c r="J173" i="7"/>
  <c r="J144" i="7"/>
  <c r="BK107" i="7"/>
  <c r="J106" i="7"/>
  <c r="BK103" i="7"/>
  <c r="J92" i="8"/>
  <c r="BK93" i="11"/>
  <c r="BK94" i="11"/>
  <c r="J91" i="13"/>
  <c r="BK299" i="4"/>
  <c r="J272" i="4"/>
  <c r="BK208" i="4"/>
  <c r="BK188" i="4"/>
  <c r="BK183" i="4"/>
  <c r="J131" i="4"/>
  <c r="J104" i="5"/>
  <c r="BK108" i="6"/>
  <c r="J140" i="7"/>
  <c r="J156" i="7"/>
  <c r="J183" i="7"/>
  <c r="J106" i="8"/>
  <c r="BK105" i="8"/>
  <c r="J120" i="2"/>
  <c r="J203" i="2"/>
  <c r="BK101" i="2"/>
  <c r="J811" i="3"/>
  <c r="BK827" i="3"/>
  <c r="BK697" i="3"/>
  <c r="BK925" i="3"/>
  <c r="J595" i="3"/>
  <c r="J617" i="3"/>
  <c r="J788" i="3"/>
  <c r="BK617" i="3"/>
  <c r="BK662" i="3"/>
  <c r="J298" i="4"/>
  <c r="BK289" i="4"/>
  <c r="BK280" i="4"/>
  <c r="J255" i="4"/>
  <c r="J181" i="4"/>
  <c r="BK256" i="4"/>
  <c r="BK126" i="4"/>
  <c r="J137" i="4"/>
  <c r="BK136" i="4"/>
  <c r="J105" i="4"/>
  <c r="BK134" i="4"/>
  <c r="J194" i="4"/>
  <c r="J116" i="5"/>
  <c r="BK106" i="6"/>
  <c r="BK168" i="7"/>
  <c r="BK95" i="7"/>
  <c r="BK132" i="7"/>
  <c r="BK140" i="7"/>
  <c r="BK98" i="8"/>
  <c r="BK100" i="8"/>
  <c r="J97" i="11"/>
  <c r="BK253" i="2"/>
  <c r="BK221" i="2"/>
  <c r="J852" i="3"/>
  <c r="BK253" i="3"/>
  <c r="BK165" i="3"/>
  <c r="J848" i="3"/>
  <c r="J815" i="3"/>
  <c r="BK784" i="3"/>
  <c r="J555" i="3"/>
  <c r="BK690" i="3"/>
  <c r="BK588" i="3"/>
  <c r="BK883" i="3"/>
  <c r="J1016" i="3"/>
  <c r="J960" i="3"/>
  <c r="BK862" i="3"/>
  <c r="J774" i="3"/>
  <c r="BK169" i="3"/>
  <c r="BK214" i="3"/>
  <c r="J754" i="3"/>
  <c r="J208" i="3"/>
  <c r="BK470" i="3"/>
  <c r="BK702" i="3"/>
  <c r="BK415" i="3"/>
  <c r="J201" i="3"/>
  <c r="BK852" i="3"/>
  <c r="BK823" i="3"/>
  <c r="J521" i="3"/>
  <c r="BK655" i="3"/>
  <c r="J136" i="3"/>
  <c r="BK829" i="3"/>
  <c r="J834" i="3"/>
  <c r="BK563" i="3"/>
  <c r="BK601" i="3"/>
  <c r="BK341" i="3"/>
  <c r="J776" i="3"/>
  <c r="BK755" i="3"/>
  <c r="J773" i="3"/>
  <c r="J120" i="4"/>
  <c r="BK291" i="4"/>
  <c r="J139" i="4"/>
  <c r="BK275" i="4"/>
  <c r="BK271" i="4"/>
  <c r="BK285" i="4"/>
  <c r="BK269" i="4"/>
  <c r="BK166" i="4"/>
  <c r="J228" i="4"/>
  <c r="BK172" i="4"/>
  <c r="J135" i="4"/>
  <c r="J126" i="4"/>
  <c r="J184" i="4"/>
  <c r="J203" i="4"/>
  <c r="BK95" i="4"/>
  <c r="J116" i="4"/>
  <c r="J119" i="5"/>
  <c r="J127" i="5"/>
  <c r="J106" i="5"/>
  <c r="J102" i="6"/>
  <c r="J92" i="6"/>
  <c r="J126" i="7"/>
  <c r="BK187" i="7"/>
  <c r="BK164" i="7"/>
  <c r="J187" i="7"/>
  <c r="BK135" i="7"/>
  <c r="J136" i="7"/>
  <c r="J109" i="11"/>
  <c r="BK109" i="11"/>
  <c r="BK89" i="13"/>
  <c r="J169" i="2"/>
  <c r="BK231" i="2"/>
  <c r="BK159" i="2"/>
  <c r="BK144" i="2"/>
  <c r="J831" i="3"/>
  <c r="BK555" i="3"/>
  <c r="J786" i="3"/>
  <c r="J662" i="3"/>
  <c r="J796" i="3"/>
  <c r="J891" i="3"/>
  <c r="BK524" i="3"/>
  <c r="J435" i="3"/>
  <c r="BK752" i="3"/>
  <c r="J313" i="3"/>
  <c r="J687" i="3"/>
  <c r="J789" i="3"/>
  <c r="BK175" i="4"/>
  <c r="BK187" i="4"/>
  <c r="J218" i="4"/>
  <c r="BK157" i="4"/>
  <c r="J185" i="4"/>
  <c r="J92" i="5"/>
  <c r="BK104" i="6"/>
  <c r="BK130" i="7"/>
  <c r="J152" i="7"/>
  <c r="J146" i="7"/>
  <c r="J185" i="7"/>
  <c r="J157" i="7"/>
  <c r="J115" i="7"/>
  <c r="BK108" i="8"/>
  <c r="J109" i="8"/>
  <c r="J110" i="8"/>
  <c r="BK96" i="11"/>
  <c r="J89" i="11"/>
  <c r="J89" i="12"/>
  <c r="J89" i="14"/>
  <c r="J82" i="14"/>
  <c r="BK177" i="2"/>
  <c r="J300" i="2"/>
  <c r="BK276" i="2"/>
  <c r="BK236" i="2"/>
  <c r="BK237" i="2"/>
  <c r="BK826" i="3"/>
  <c r="BK738" i="3"/>
  <c r="J846" i="3"/>
  <c r="BK705" i="3"/>
  <c r="J978" i="3"/>
  <c r="BK529" i="3"/>
  <c r="BK785" i="3"/>
  <c r="J591" i="3"/>
  <c r="BK590" i="3"/>
  <c r="BK176" i="3"/>
  <c r="BK729" i="3"/>
  <c r="J318" i="4"/>
  <c r="J287" i="4"/>
  <c r="BK267" i="4"/>
  <c r="J166" i="4"/>
  <c r="BK198" i="4"/>
  <c r="J223" i="4"/>
  <c r="BK119" i="4"/>
  <c r="BK129" i="4"/>
  <c r="BK117" i="5"/>
  <c r="J88" i="5"/>
  <c r="BK101" i="6"/>
  <c r="J169" i="7"/>
  <c r="J104" i="7"/>
  <c r="J149" i="7"/>
  <c r="J103" i="7"/>
  <c r="J143" i="7"/>
  <c r="J95" i="7"/>
  <c r="BK102" i="8"/>
  <c r="BK99" i="8"/>
  <c r="BK101" i="9"/>
  <c r="BK89" i="9"/>
  <c r="J106" i="9"/>
  <c r="J97" i="9"/>
  <c r="BK113" i="9"/>
  <c r="J110" i="9"/>
  <c r="J100" i="9"/>
  <c r="BK91" i="9"/>
  <c r="J108" i="10"/>
  <c r="J102" i="10"/>
  <c r="BK92" i="10"/>
  <c r="BK112" i="10"/>
  <c r="J106" i="10"/>
  <c r="J98" i="10"/>
  <c r="BK93" i="10"/>
  <c r="BK100" i="11"/>
  <c r="J113" i="11"/>
  <c r="BK91" i="14"/>
  <c r="BK262" i="2"/>
  <c r="J242" i="2"/>
  <c r="J145" i="2"/>
  <c r="J666" i="3"/>
  <c r="J914" i="3"/>
  <c r="BK914" i="3"/>
  <c r="BK634" i="3"/>
  <c r="BK603" i="3"/>
  <c r="J518" i="3"/>
  <c r="J638" i="3"/>
  <c r="J173" i="3"/>
  <c r="BK828" i="3"/>
  <c r="J516" i="3"/>
  <c r="J782" i="3"/>
  <c r="J169" i="3"/>
  <c r="BK761" i="3"/>
  <c r="BK390" i="3"/>
  <c r="J127" i="4"/>
  <c r="J247" i="4"/>
  <c r="BK319" i="4"/>
  <c r="J276" i="4"/>
  <c r="BK272" i="4"/>
  <c r="BK233" i="4"/>
  <c r="BK259" i="4"/>
  <c r="BK170" i="4"/>
  <c r="J134" i="4"/>
  <c r="J248" i="4"/>
  <c r="J251" i="4"/>
  <c r="BK131" i="4"/>
  <c r="J138" i="4"/>
  <c r="BK210" i="4"/>
  <c r="J142" i="4"/>
  <c r="J187" i="4"/>
  <c r="BK89" i="5"/>
  <c r="J95" i="6"/>
  <c r="J204" i="4"/>
  <c r="BK202" i="4"/>
  <c r="J132" i="4"/>
  <c r="BK176" i="7"/>
  <c r="J148" i="7"/>
  <c r="J164" i="7"/>
  <c r="J101" i="8"/>
  <c r="BK110" i="8"/>
  <c r="BK107" i="8"/>
  <c r="BK113" i="11"/>
  <c r="BK90" i="11"/>
  <c r="BK95" i="13"/>
  <c r="BK192" i="2"/>
  <c r="J232" i="2"/>
  <c r="J151" i="2"/>
  <c r="J823" i="3"/>
  <c r="J908" i="3"/>
  <c r="BK557" i="3"/>
  <c r="BK978" i="3"/>
  <c r="BK173" i="3"/>
  <c r="BK863" i="3"/>
  <c r="BK571" i="3"/>
  <c r="BK666" i="3"/>
  <c r="J574" i="3"/>
  <c r="BK795" i="3"/>
  <c r="BK330" i="3"/>
  <c r="BK322" i="4"/>
  <c r="J231" i="4"/>
  <c r="J309" i="4"/>
  <c r="BK305" i="4"/>
  <c r="J267" i="4"/>
  <c r="BK151" i="4"/>
  <c r="J241" i="4"/>
  <c r="J102" i="4"/>
  <c r="J96" i="4"/>
  <c r="BK101" i="4"/>
  <c r="J226" i="4"/>
  <c r="BK193" i="4"/>
  <c r="J113" i="5"/>
  <c r="J90" i="5"/>
  <c r="J97" i="6"/>
  <c r="J89" i="6"/>
  <c r="J132" i="7"/>
  <c r="J164" i="2"/>
  <c r="BK124" i="3"/>
  <c r="J620" i="3"/>
  <c r="BK491" i="3"/>
  <c r="BK227" i="3"/>
  <c r="J182" i="3"/>
  <c r="J820" i="3"/>
  <c r="BK551" i="3"/>
  <c r="J755" i="3"/>
  <c r="J176" i="3"/>
  <c r="J803" i="3"/>
  <c r="J644" i="3"/>
  <c r="J731" i="3"/>
  <c r="BK154" i="3"/>
  <c r="J655" i="3"/>
  <c r="BK699" i="3"/>
  <c r="J647" i="3"/>
  <c r="J319" i="4"/>
  <c r="J269" i="4"/>
  <c r="BK229" i="4"/>
  <c r="J291" i="4"/>
  <c r="J286" i="4"/>
  <c r="BK223" i="4"/>
  <c r="J279" i="4"/>
  <c r="J168" i="4"/>
  <c r="J261" i="4"/>
  <c r="J114" i="4"/>
  <c r="J233" i="4"/>
  <c r="BK144" i="4"/>
  <c r="BK207" i="4"/>
  <c r="BK115" i="4"/>
  <c r="BK209" i="4"/>
  <c r="BK90" i="12"/>
  <c r="J155" i="2"/>
  <c r="BK306" i="2"/>
  <c r="J199" i="2"/>
  <c r="BK242" i="2"/>
  <c r="J856" i="3"/>
  <c r="BK653" i="3"/>
  <c r="J829" i="3"/>
  <c r="J712" i="3"/>
  <c r="J826" i="3"/>
  <c r="J804" i="3"/>
  <c r="BK897" i="3"/>
  <c r="J188" i="3"/>
  <c r="BK222" i="3"/>
  <c r="J690" i="3"/>
  <c r="J576" i="3"/>
  <c r="BK218" i="3"/>
  <c r="BK636" i="3"/>
  <c r="BK158" i="3"/>
  <c r="J790" i="3"/>
  <c r="BK749" i="3"/>
  <c r="J640" i="3"/>
  <c r="BK316" i="4"/>
  <c r="J254" i="4"/>
  <c r="J324" i="4"/>
  <c r="J283" i="4"/>
  <c r="J266" i="4"/>
  <c r="BK317" i="4"/>
  <c r="J225" i="4"/>
  <c r="J177" i="4"/>
  <c r="BK244" i="4"/>
  <c r="BK99" i="4"/>
  <c r="J151" i="4"/>
  <c r="J160" i="4"/>
  <c r="J189" i="4"/>
  <c r="J106" i="4"/>
  <c r="BK145" i="4"/>
  <c r="J120" i="5"/>
  <c r="BK115" i="5"/>
  <c r="BK100" i="5"/>
  <c r="J104" i="6"/>
  <c r="BK172" i="7"/>
  <c r="J123" i="7"/>
  <c r="J184" i="7"/>
  <c r="BK109" i="7"/>
  <c r="BK163" i="7"/>
  <c r="J114" i="7"/>
  <c r="J100" i="8"/>
  <c r="J91" i="8"/>
  <c r="BK112" i="11"/>
  <c r="BK99" i="11"/>
  <c r="J93" i="13"/>
  <c r="J92" i="14"/>
  <c r="J262" i="2"/>
  <c r="BK314" i="2"/>
  <c r="J210" i="2"/>
  <c r="AS62" i="1"/>
  <c r="J603" i="3"/>
  <c r="BK960" i="3"/>
  <c r="J705" i="3"/>
  <c r="BK647" i="3"/>
  <c r="J771" i="3"/>
  <c r="J752" i="3"/>
  <c r="BK820" i="3"/>
  <c r="BK765" i="3"/>
  <c r="BK809" i="3"/>
  <c r="BK323" i="4"/>
  <c r="BK284" i="4"/>
  <c r="J262" i="4"/>
  <c r="J284" i="4"/>
  <c r="J260" i="4"/>
  <c r="BK116" i="4"/>
  <c r="BK181" i="4"/>
  <c r="BK215" i="4"/>
  <c r="BK211" i="4"/>
  <c r="J201" i="4"/>
  <c r="BK104" i="4"/>
  <c r="J93" i="5"/>
  <c r="BK97" i="6"/>
  <c r="BK91" i="6"/>
  <c r="J119" i="7"/>
  <c r="J159" i="7"/>
  <c r="BK190" i="7"/>
  <c r="J147" i="7"/>
  <c r="BK147" i="7"/>
  <c r="J104" i="8"/>
  <c r="J108" i="8"/>
  <c r="BK94" i="8"/>
  <c r="J93" i="8"/>
  <c r="BK100" i="9"/>
  <c r="BK112" i="9"/>
  <c r="BK104" i="9"/>
  <c r="J95" i="9"/>
  <c r="BK97" i="9"/>
  <c r="J112" i="9"/>
  <c r="BK99" i="9"/>
  <c r="BK95" i="9"/>
  <c r="BK107" i="10"/>
  <c r="J101" i="10"/>
  <c r="BK96" i="10"/>
  <c r="J113" i="10"/>
  <c r="J107" i="10"/>
  <c r="BK103" i="10"/>
  <c r="J97" i="10"/>
  <c r="J92" i="10"/>
  <c r="J90" i="11"/>
  <c r="BK98" i="11"/>
  <c r="J95" i="13"/>
  <c r="BK86" i="14"/>
  <c r="BK87" i="14"/>
  <c r="BK300" i="2"/>
  <c r="J221" i="2"/>
  <c r="BK819" i="3"/>
  <c r="J551" i="3"/>
  <c r="J797" i="3"/>
  <c r="J838" i="3"/>
  <c r="BK773" i="3"/>
  <c r="BK106" i="7"/>
  <c r="BK89" i="12"/>
  <c r="BK262" i="4"/>
  <c r="J163" i="4"/>
  <c r="BK232" i="4"/>
  <c r="J242" i="4"/>
  <c r="BK239" i="4"/>
  <c r="BK222" i="4"/>
  <c r="J115" i="4"/>
  <c r="J333" i="2"/>
  <c r="BK374" i="2"/>
  <c r="BK240" i="2"/>
  <c r="J828" i="3"/>
  <c r="BK472" i="3"/>
  <c r="BK818" i="3"/>
  <c r="BK762" i="3"/>
  <c r="J879" i="3"/>
  <c r="BK787" i="3"/>
  <c r="J214" i="3"/>
  <c r="J750" i="3"/>
  <c r="BK782" i="3"/>
  <c r="BK747" i="3"/>
  <c r="J491" i="3"/>
  <c r="J588" i="3"/>
  <c r="J218" i="3"/>
  <c r="J765" i="3"/>
  <c r="J745" i="3"/>
  <c r="J312" i="4"/>
  <c r="BK225" i="4"/>
  <c r="J273" i="4"/>
  <c r="BK156" i="4"/>
  <c r="J94" i="6"/>
  <c r="J122" i="7"/>
  <c r="BK166" i="7"/>
  <c r="BK138" i="7"/>
  <c r="J101" i="7"/>
  <c r="J137" i="7"/>
  <c r="BK141" i="7"/>
  <c r="BK113" i="8"/>
  <c r="J112" i="8"/>
  <c r="BK101" i="8"/>
  <c r="J110" i="11"/>
  <c r="J96" i="11"/>
  <c r="BK91" i="13"/>
  <c r="J276" i="2"/>
  <c r="J282" i="2"/>
  <c r="J374" i="2"/>
  <c r="J925" i="3"/>
  <c r="J323" i="2"/>
  <c r="J279" i="2"/>
  <c r="J275" i="3"/>
  <c r="BK770" i="3"/>
  <c r="BK783" i="3"/>
  <c r="BK321" i="4"/>
  <c r="BK278" i="4"/>
  <c r="BK133" i="4"/>
  <c r="J122" i="5"/>
  <c r="BK96" i="5"/>
  <c r="BK85" i="6"/>
  <c r="BK151" i="7"/>
  <c r="BK102" i="7"/>
  <c r="BK167" i="7"/>
  <c r="BK137" i="7"/>
  <c r="J175" i="7"/>
  <c r="BK110" i="7"/>
  <c r="J125" i="7"/>
  <c r="BK114" i="7"/>
  <c r="BK95" i="8"/>
  <c r="BK103" i="8"/>
  <c r="BK103" i="11"/>
  <c r="J91" i="12"/>
  <c r="J89" i="13"/>
  <c r="J86" i="14"/>
  <c r="BK249" i="2"/>
  <c r="BK291" i="2"/>
  <c r="J161" i="2"/>
  <c r="BK161" i="2"/>
  <c r="J108" i="2"/>
  <c r="BK746" i="3"/>
  <c r="BK867" i="3"/>
  <c r="J783" i="3"/>
  <c r="J778" i="3"/>
  <c r="J910" i="3"/>
  <c r="BK178" i="3"/>
  <c r="BK377" i="3"/>
  <c r="BK489" i="3"/>
  <c r="BK446" i="3"/>
  <c r="BK786" i="3"/>
  <c r="J144" i="3"/>
  <c r="J305" i="4"/>
  <c r="BK276" i="4"/>
  <c r="BK315" i="4"/>
  <c r="J252" i="4"/>
  <c r="BK147" i="4"/>
  <c r="J214" i="4"/>
  <c r="J249" i="4"/>
  <c r="J104" i="4"/>
  <c r="BK149" i="4"/>
  <c r="J174" i="4"/>
  <c r="J96" i="5"/>
  <c r="J105" i="6"/>
  <c r="J190" i="7"/>
  <c r="BK93" i="7"/>
  <c r="BK177" i="7"/>
  <c r="J108" i="7"/>
  <c r="BK162" i="7"/>
  <c r="J158" i="7"/>
  <c r="J102" i="7"/>
  <c r="J113" i="8"/>
  <c r="BK90" i="8"/>
  <c r="BK108" i="9"/>
  <c r="J99" i="9"/>
  <c r="BK109" i="9"/>
  <c r="J102" i="9"/>
  <c r="J93" i="9"/>
  <c r="BK93" i="9"/>
  <c r="BK106" i="9"/>
  <c r="J101" i="9"/>
  <c r="J91" i="9"/>
  <c r="BK109" i="10"/>
  <c r="J103" i="10"/>
  <c r="BK98" i="10"/>
  <c r="J89" i="10"/>
  <c r="J109" i="10"/>
  <c r="BK99" i="10"/>
  <c r="J94" i="10"/>
  <c r="BK89" i="10"/>
  <c r="J112" i="11"/>
  <c r="J92" i="11"/>
  <c r="J94" i="13"/>
  <c r="J344" i="2"/>
  <c r="BK222" i="2"/>
  <c r="J236" i="2"/>
  <c r="J958" i="3"/>
  <c r="J742" i="3"/>
  <c r="BK950" i="3"/>
  <c r="BK134" i="3"/>
  <c r="J192" i="3"/>
  <c r="J524" i="3"/>
  <c r="BK777" i="3"/>
  <c r="BK180" i="3"/>
  <c r="BK794" i="3"/>
  <c r="J748" i="3"/>
  <c r="BK830" i="3"/>
  <c r="BK640" i="3"/>
  <c r="BK197" i="3"/>
  <c r="J738" i="3"/>
  <c r="BK136" i="3"/>
  <c r="BK300" i="4"/>
  <c r="J294" i="4"/>
  <c r="J222" i="4"/>
  <c r="BK286" i="4"/>
  <c r="J300" i="4"/>
  <c r="BK249" i="4"/>
  <c r="BK312" i="4"/>
  <c r="BK297" i="4"/>
  <c r="J169" i="4"/>
  <c r="BK118" i="4"/>
  <c r="J172" i="4"/>
  <c r="BK219" i="4"/>
  <c r="BK161" i="4"/>
  <c r="BK212" i="4"/>
  <c r="BK189" i="4"/>
  <c r="BK216" i="4"/>
  <c r="BK155" i="4"/>
  <c r="J119" i="4"/>
  <c r="BK124" i="5"/>
  <c r="J123" i="5"/>
  <c r="BK108" i="5"/>
  <c r="BK102" i="5"/>
  <c r="BK92" i="6"/>
  <c r="BK184" i="7"/>
  <c r="J128" i="7"/>
  <c r="BK185" i="7"/>
  <c r="BK154" i="7"/>
  <c r="BK136" i="7"/>
  <c r="J99" i="7"/>
  <c r="J155" i="7"/>
  <c r="J151" i="7"/>
  <c r="BK97" i="7"/>
  <c r="BK91" i="8"/>
  <c r="BK92" i="8"/>
  <c r="J108" i="11"/>
  <c r="J92" i="12"/>
  <c r="BK94" i="13"/>
  <c r="J85" i="14"/>
  <c r="P962" i="3" l="1"/>
  <c r="R962" i="3"/>
  <c r="T94" i="4"/>
  <c r="P158" i="4"/>
  <c r="BK205" i="4"/>
  <c r="J205" i="4" s="1"/>
  <c r="J66" i="4" s="1"/>
  <c r="T224" i="4"/>
  <c r="T263" i="4"/>
  <c r="BK306" i="4"/>
  <c r="J306" i="4" s="1"/>
  <c r="J73" i="4" s="1"/>
  <c r="BK165" i="4"/>
  <c r="J165" i="4" s="1"/>
  <c r="J63" i="4" s="1"/>
  <c r="P199" i="4"/>
  <c r="BK224" i="4"/>
  <c r="J224" i="4" s="1"/>
  <c r="J67" i="4" s="1"/>
  <c r="P263" i="4"/>
  <c r="T290" i="4"/>
  <c r="BK111" i="5"/>
  <c r="J111" i="5" s="1"/>
  <c r="J64" i="5" s="1"/>
  <c r="T165" i="4"/>
  <c r="BK277" i="4"/>
  <c r="J277" i="4"/>
  <c r="J70" i="4" s="1"/>
  <c r="R83" i="6"/>
  <c r="R148" i="4"/>
  <c r="BK87" i="5"/>
  <c r="J87" i="5" s="1"/>
  <c r="J61" i="5" s="1"/>
  <c r="T87" i="5"/>
  <c r="R95" i="5"/>
  <c r="T111" i="5"/>
  <c r="BK107" i="2"/>
  <c r="J107" i="2" s="1"/>
  <c r="J67" i="2" s="1"/>
  <c r="P241" i="2"/>
  <c r="P259" i="2"/>
  <c r="T290" i="2"/>
  <c r="P116" i="3"/>
  <c r="BK292" i="3"/>
  <c r="J292" i="3" s="1"/>
  <c r="J72" i="3" s="1"/>
  <c r="R533" i="3"/>
  <c r="P594" i="3"/>
  <c r="T606" i="3"/>
  <c r="T619" i="3"/>
  <c r="BK707" i="3"/>
  <c r="J707" i="3" s="1"/>
  <c r="J84" i="3" s="1"/>
  <c r="P764" i="3"/>
  <c r="R814" i="3"/>
  <c r="T833" i="3"/>
  <c r="R977" i="3"/>
  <c r="T148" i="4"/>
  <c r="R263" i="4"/>
  <c r="R87" i="5"/>
  <c r="P95" i="5"/>
  <c r="T95" i="5"/>
  <c r="P111" i="5"/>
  <c r="T90" i="6"/>
  <c r="BK99" i="5"/>
  <c r="J99" i="5" s="1"/>
  <c r="J63" i="5" s="1"/>
  <c r="R90" i="6"/>
  <c r="R94" i="4"/>
  <c r="BK90" i="6"/>
  <c r="J90" i="6" s="1"/>
  <c r="J61" i="6" s="1"/>
  <c r="BK95" i="5"/>
  <c r="J95" i="5"/>
  <c r="J62" i="5" s="1"/>
  <c r="T99" i="5"/>
  <c r="T107" i="2"/>
  <c r="T106" i="2" s="1"/>
  <c r="BK259" i="2"/>
  <c r="J259" i="2"/>
  <c r="J71" i="2" s="1"/>
  <c r="T281" i="2"/>
  <c r="T116" i="3"/>
  <c r="T143" i="3"/>
  <c r="P292" i="3"/>
  <c r="T520" i="3"/>
  <c r="BK580" i="3"/>
  <c r="J580" i="3" s="1"/>
  <c r="J76" i="3" s="1"/>
  <c r="R594" i="3"/>
  <c r="BK646" i="3"/>
  <c r="J646" i="3" s="1"/>
  <c r="J82" i="3" s="1"/>
  <c r="R707" i="3"/>
  <c r="T764" i="3"/>
  <c r="T814" i="3"/>
  <c r="BK893" i="3"/>
  <c r="J893" i="3" s="1"/>
  <c r="J90" i="3" s="1"/>
  <c r="R238" i="4"/>
  <c r="P90" i="6"/>
  <c r="P100" i="2"/>
  <c r="R100" i="2"/>
  <c r="T100" i="2"/>
  <c r="R281" i="2"/>
  <c r="P290" i="2"/>
  <c r="BK116" i="3"/>
  <c r="J116" i="3" s="1"/>
  <c r="J65" i="3" s="1"/>
  <c r="BK143" i="3"/>
  <c r="J143" i="3" s="1"/>
  <c r="J66" i="3" s="1"/>
  <c r="R143" i="3"/>
  <c r="P157" i="3"/>
  <c r="T292" i="3"/>
  <c r="T206" i="3" s="1"/>
  <c r="R520" i="3"/>
  <c r="T533" i="3"/>
  <c r="T580" i="3"/>
  <c r="R606" i="3"/>
  <c r="R619" i="3"/>
  <c r="T646" i="3"/>
  <c r="P701" i="3"/>
  <c r="R701" i="3"/>
  <c r="T701" i="3"/>
  <c r="BK744" i="3"/>
  <c r="J744" i="3" s="1"/>
  <c r="J85" i="3" s="1"/>
  <c r="BK764" i="3"/>
  <c r="J764" i="3"/>
  <c r="J86" i="3"/>
  <c r="P792" i="3"/>
  <c r="P814" i="3"/>
  <c r="R833" i="3"/>
  <c r="R893" i="3"/>
  <c r="P977" i="3"/>
  <c r="BK148" i="4"/>
  <c r="J148" i="4" s="1"/>
  <c r="J61" i="4" s="1"/>
  <c r="T158" i="4"/>
  <c r="T199" i="4"/>
  <c r="P238" i="4"/>
  <c r="P306" i="4"/>
  <c r="R182" i="4"/>
  <c r="T277" i="4"/>
  <c r="P107" i="2"/>
  <c r="P106" i="2" s="1"/>
  <c r="BK241" i="2"/>
  <c r="J241" i="2" s="1"/>
  <c r="J68" i="2" s="1"/>
  <c r="R241" i="2"/>
  <c r="T259" i="2"/>
  <c r="T251" i="2" s="1"/>
  <c r="BK281" i="2"/>
  <c r="J281" i="2"/>
  <c r="J73" i="2" s="1"/>
  <c r="BK290" i="2"/>
  <c r="J290" i="2" s="1"/>
  <c r="J74" i="2" s="1"/>
  <c r="R116" i="3"/>
  <c r="P143" i="3"/>
  <c r="BK157" i="3"/>
  <c r="J157" i="3"/>
  <c r="J67" i="3" s="1"/>
  <c r="R157" i="3"/>
  <c r="T157" i="3"/>
  <c r="BK196" i="3"/>
  <c r="J196" i="3"/>
  <c r="J69" i="3" s="1"/>
  <c r="P196" i="3"/>
  <c r="R196" i="3"/>
  <c r="T196" i="3"/>
  <c r="BK207" i="3"/>
  <c r="BK206" i="3" s="1"/>
  <c r="J206" i="3" s="1"/>
  <c r="J70" i="3" s="1"/>
  <c r="P207" i="3"/>
  <c r="R207" i="3"/>
  <c r="T207" i="3"/>
  <c r="BK520" i="3"/>
  <c r="J520" i="3" s="1"/>
  <c r="J73" i="3" s="1"/>
  <c r="BK533" i="3"/>
  <c r="BK532" i="3" s="1"/>
  <c r="J532" i="3" s="1"/>
  <c r="J74" i="3" s="1"/>
  <c r="J533" i="3"/>
  <c r="J75" i="3" s="1"/>
  <c r="P580" i="3"/>
  <c r="P532" i="3" s="1"/>
  <c r="BK594" i="3"/>
  <c r="J594" i="3" s="1"/>
  <c r="J77" i="3" s="1"/>
  <c r="P606" i="3"/>
  <c r="BK619" i="3"/>
  <c r="J619" i="3" s="1"/>
  <c r="J81" i="3" s="1"/>
  <c r="R646" i="3"/>
  <c r="P707" i="3"/>
  <c r="P744" i="3"/>
  <c r="R764" i="3"/>
  <c r="R792" i="3"/>
  <c r="T792" i="3"/>
  <c r="BK833" i="3"/>
  <c r="J833" i="3" s="1"/>
  <c r="J89" i="3" s="1"/>
  <c r="T893" i="3"/>
  <c r="BK977" i="3"/>
  <c r="J977" i="3" s="1"/>
  <c r="J92" i="3" s="1"/>
  <c r="BK94" i="4"/>
  <c r="J94" i="4" s="1"/>
  <c r="J60" i="4" s="1"/>
  <c r="P205" i="4"/>
  <c r="R306" i="4"/>
  <c r="P165" i="4"/>
  <c r="P224" i="4"/>
  <c r="R165" i="4"/>
  <c r="R199" i="4"/>
  <c r="R224" i="4"/>
  <c r="BK290" i="4"/>
  <c r="J290" i="4"/>
  <c r="J71" i="4" s="1"/>
  <c r="BK83" i="6"/>
  <c r="T205" i="4"/>
  <c r="P290" i="4"/>
  <c r="T92" i="7"/>
  <c r="BK113" i="7"/>
  <c r="J113" i="7" s="1"/>
  <c r="J62" i="7" s="1"/>
  <c r="R118" i="7"/>
  <c r="BK142" i="7"/>
  <c r="J142" i="7" s="1"/>
  <c r="J66" i="7" s="1"/>
  <c r="BK181" i="7"/>
  <c r="J181" i="7" s="1"/>
  <c r="J68" i="7" s="1"/>
  <c r="BK188" i="7"/>
  <c r="J188" i="7"/>
  <c r="J69" i="7" s="1"/>
  <c r="R191" i="7"/>
  <c r="P182" i="4"/>
  <c r="P277" i="4"/>
  <c r="R92" i="7"/>
  <c r="T113" i="7"/>
  <c r="P118" i="7"/>
  <c r="P142" i="7"/>
  <c r="T181" i="7"/>
  <c r="T188" i="7"/>
  <c r="T191" i="7"/>
  <c r="T88" i="8"/>
  <c r="T182" i="4"/>
  <c r="BK100" i="2"/>
  <c r="J100" i="2" s="1"/>
  <c r="J65" i="2" s="1"/>
  <c r="R107" i="2"/>
  <c r="R106" i="2" s="1"/>
  <c r="R99" i="2" s="1"/>
  <c r="T241" i="2"/>
  <c r="R259" i="2"/>
  <c r="P281" i="2"/>
  <c r="R290" i="2"/>
  <c r="R251" i="2" s="1"/>
  <c r="R292" i="3"/>
  <c r="P520" i="3"/>
  <c r="P533" i="3"/>
  <c r="R580" i="3"/>
  <c r="T594" i="3"/>
  <c r="BK606" i="3"/>
  <c r="J606" i="3"/>
  <c r="J80" i="3" s="1"/>
  <c r="P619" i="3"/>
  <c r="P646" i="3"/>
  <c r="BK701" i="3"/>
  <c r="J701" i="3"/>
  <c r="J83" i="3"/>
  <c r="T707" i="3"/>
  <c r="R744" i="3"/>
  <c r="T744" i="3"/>
  <c r="BK792" i="3"/>
  <c r="J792" i="3" s="1"/>
  <c r="J87" i="3" s="1"/>
  <c r="BK814" i="3"/>
  <c r="J814" i="3" s="1"/>
  <c r="J88" i="3" s="1"/>
  <c r="P833" i="3"/>
  <c r="P893" i="3"/>
  <c r="T977" i="3"/>
  <c r="P148" i="4"/>
  <c r="BK182" i="4"/>
  <c r="J182" i="4" s="1"/>
  <c r="J64" i="4" s="1"/>
  <c r="R205" i="4"/>
  <c r="BK263" i="4"/>
  <c r="J263" i="4"/>
  <c r="J69" i="4"/>
  <c r="R290" i="4"/>
  <c r="T83" i="6"/>
  <c r="T82" i="6"/>
  <c r="P113" i="7"/>
  <c r="BK131" i="7"/>
  <c r="J131" i="7" s="1"/>
  <c r="J65" i="7" s="1"/>
  <c r="R142" i="7"/>
  <c r="P181" i="7"/>
  <c r="P188" i="7"/>
  <c r="P191" i="7"/>
  <c r="P88" i="8"/>
  <c r="T111" i="8"/>
  <c r="BK88" i="9"/>
  <c r="BK87" i="9" s="1"/>
  <c r="J87" i="9" s="1"/>
  <c r="BK111" i="9"/>
  <c r="J111" i="9"/>
  <c r="J65" i="9"/>
  <c r="T111" i="9"/>
  <c r="BK88" i="10"/>
  <c r="J88" i="10"/>
  <c r="J64" i="10"/>
  <c r="R111" i="10"/>
  <c r="BK88" i="8"/>
  <c r="J88" i="8" s="1"/>
  <c r="J64" i="8" s="1"/>
  <c r="BK111" i="8"/>
  <c r="J111" i="8"/>
  <c r="J65" i="8" s="1"/>
  <c r="R88" i="9"/>
  <c r="R87" i="9" s="1"/>
  <c r="R111" i="9"/>
  <c r="BK111" i="10"/>
  <c r="J111" i="10" s="1"/>
  <c r="J65" i="10" s="1"/>
  <c r="BK111" i="11"/>
  <c r="J111" i="11"/>
  <c r="J65" i="11"/>
  <c r="T87" i="12"/>
  <c r="T86" i="12" s="1"/>
  <c r="T88" i="13"/>
  <c r="P94" i="4"/>
  <c r="P93" i="4" s="1"/>
  <c r="AU58" i="1" s="1"/>
  <c r="R158" i="4"/>
  <c r="BK238" i="4"/>
  <c r="J238" i="4"/>
  <c r="J68" i="4"/>
  <c r="P92" i="7"/>
  <c r="BK118" i="7"/>
  <c r="J118" i="7" s="1"/>
  <c r="J64" i="7" s="1"/>
  <c r="P131" i="7"/>
  <c r="R131" i="7"/>
  <c r="T131" i="7"/>
  <c r="R88" i="8"/>
  <c r="R111" i="8"/>
  <c r="T88" i="9"/>
  <c r="T87" i="9" s="1"/>
  <c r="P88" i="10"/>
  <c r="P87" i="10"/>
  <c r="AU65" i="1"/>
  <c r="P111" i="10"/>
  <c r="T88" i="11"/>
  <c r="T92" i="13"/>
  <c r="BK199" i="4"/>
  <c r="J199" i="4"/>
  <c r="J65" i="4"/>
  <c r="R277" i="4"/>
  <c r="P87" i="5"/>
  <c r="P99" i="5"/>
  <c r="R111" i="5"/>
  <c r="P88" i="11"/>
  <c r="P87" i="11" s="1"/>
  <c r="AU66" i="1" s="1"/>
  <c r="R111" i="11"/>
  <c r="R87" i="12"/>
  <c r="R86" i="12"/>
  <c r="R92" i="13"/>
  <c r="T88" i="10"/>
  <c r="BK88" i="11"/>
  <c r="J88" i="11"/>
  <c r="J64" i="11" s="1"/>
  <c r="P111" i="11"/>
  <c r="P87" i="12"/>
  <c r="P86" i="12" s="1"/>
  <c r="AU67" i="1" s="1"/>
  <c r="P88" i="13"/>
  <c r="BK92" i="13"/>
  <c r="J92" i="13" s="1"/>
  <c r="J65" i="13" s="1"/>
  <c r="P81" i="14"/>
  <c r="P80" i="14" s="1"/>
  <c r="AU69" i="1" s="1"/>
  <c r="BK158" i="4"/>
  <c r="J158" i="4" s="1"/>
  <c r="J62" i="4" s="1"/>
  <c r="T238" i="4"/>
  <c r="T306" i="4"/>
  <c r="R99" i="5"/>
  <c r="P83" i="6"/>
  <c r="P82" i="6"/>
  <c r="AU60" i="1"/>
  <c r="BK92" i="7"/>
  <c r="J92" i="7" s="1"/>
  <c r="J60" i="7" s="1"/>
  <c r="R113" i="7"/>
  <c r="T118" i="7"/>
  <c r="T142" i="7"/>
  <c r="R181" i="7"/>
  <c r="R188" i="7"/>
  <c r="BK191" i="7"/>
  <c r="J70" i="7" s="1"/>
  <c r="P111" i="8"/>
  <c r="P88" i="9"/>
  <c r="P87" i="9"/>
  <c r="AU64" i="1"/>
  <c r="P111" i="9"/>
  <c r="R88" i="10"/>
  <c r="R87" i="10"/>
  <c r="T111" i="10"/>
  <c r="R88" i="11"/>
  <c r="R87" i="11"/>
  <c r="T111" i="11"/>
  <c r="BK87" i="12"/>
  <c r="J87" i="12"/>
  <c r="J64" i="12"/>
  <c r="BK88" i="13"/>
  <c r="J88" i="13" s="1"/>
  <c r="J64" i="13" s="1"/>
  <c r="R88" i="13"/>
  <c r="R87" i="13" s="1"/>
  <c r="P92" i="13"/>
  <c r="BK81" i="14"/>
  <c r="J81" i="14" s="1"/>
  <c r="J60" i="14" s="1"/>
  <c r="R81" i="14"/>
  <c r="R80" i="14" s="1"/>
  <c r="T81" i="14"/>
  <c r="T80" i="14"/>
  <c r="BK962" i="3"/>
  <c r="J962" i="3" s="1"/>
  <c r="J91" i="3" s="1"/>
  <c r="BK126" i="5"/>
  <c r="J126" i="5" s="1"/>
  <c r="J65" i="5" s="1"/>
  <c r="BK278" i="2"/>
  <c r="J278" i="2" s="1"/>
  <c r="J72" i="2" s="1"/>
  <c r="BK332" i="2"/>
  <c r="J332" i="2"/>
  <c r="J75" i="2" s="1"/>
  <c r="BK373" i="2"/>
  <c r="J373" i="2"/>
  <c r="J76" i="2" s="1"/>
  <c r="BK191" i="3"/>
  <c r="J191" i="3"/>
  <c r="J68" i="3" s="1"/>
  <c r="BK304" i="4"/>
  <c r="J304" i="4"/>
  <c r="J72" i="4"/>
  <c r="BK116" i="7"/>
  <c r="J116" i="7"/>
  <c r="J63" i="7" s="1"/>
  <c r="J59" i="8"/>
  <c r="BK179" i="7"/>
  <c r="J179" i="7"/>
  <c r="J67" i="7" s="1"/>
  <c r="F59" i="2"/>
  <c r="BK252" i="2"/>
  <c r="J252" i="2"/>
  <c r="J70" i="2" s="1"/>
  <c r="BK602" i="3"/>
  <c r="J602" i="3"/>
  <c r="J78" i="3" s="1"/>
  <c r="BK111" i="7"/>
  <c r="J111" i="7"/>
  <c r="J61" i="7" s="1"/>
  <c r="BK107" i="6"/>
  <c r="J107" i="6"/>
  <c r="J62" i="6"/>
  <c r="E48" i="14"/>
  <c r="F54" i="14"/>
  <c r="J55" i="14"/>
  <c r="J76" i="14"/>
  <c r="BE82" i="14"/>
  <c r="BE83" i="14"/>
  <c r="BE84" i="14"/>
  <c r="BE85" i="14"/>
  <c r="BE87" i="14"/>
  <c r="BE89" i="14"/>
  <c r="BE91" i="14"/>
  <c r="J52" i="14"/>
  <c r="F55" i="14"/>
  <c r="BE86" i="14"/>
  <c r="BE88" i="14"/>
  <c r="BE90" i="14"/>
  <c r="BE92" i="14"/>
  <c r="F59" i="13"/>
  <c r="E75" i="13"/>
  <c r="J81" i="13"/>
  <c r="BE91" i="13"/>
  <c r="BE93" i="13"/>
  <c r="BE95" i="13"/>
  <c r="BK86" i="12"/>
  <c r="J86" i="12"/>
  <c r="J63" i="12"/>
  <c r="F58" i="13"/>
  <c r="J59" i="13"/>
  <c r="J83" i="13"/>
  <c r="BE89" i="13"/>
  <c r="BE90" i="13"/>
  <c r="BE94" i="13"/>
  <c r="J56" i="12"/>
  <c r="J58" i="12"/>
  <c r="J83" i="12"/>
  <c r="E50" i="12"/>
  <c r="F58" i="12"/>
  <c r="F59" i="12"/>
  <c r="BE88" i="12"/>
  <c r="BE89" i="12"/>
  <c r="BE90" i="12"/>
  <c r="BE91" i="12"/>
  <c r="BE92" i="12"/>
  <c r="F58" i="11"/>
  <c r="E75" i="11"/>
  <c r="F84" i="11"/>
  <c r="BE90" i="11"/>
  <c r="BE95" i="11"/>
  <c r="BE99" i="11"/>
  <c r="BE102" i="11"/>
  <c r="BE112" i="11"/>
  <c r="J59" i="11"/>
  <c r="J83" i="11"/>
  <c r="BE89" i="11"/>
  <c r="BE96" i="11"/>
  <c r="BE98" i="11"/>
  <c r="BE106" i="11"/>
  <c r="BE110" i="11"/>
  <c r="BE113" i="11"/>
  <c r="J81" i="11"/>
  <c r="BE91" i="11"/>
  <c r="BE97" i="11"/>
  <c r="BE100" i="11"/>
  <c r="BE101" i="11"/>
  <c r="BE103" i="11"/>
  <c r="BE107" i="11"/>
  <c r="BE92" i="11"/>
  <c r="BE93" i="11"/>
  <c r="BE94" i="11"/>
  <c r="BE104" i="11"/>
  <c r="BE105" i="11"/>
  <c r="BE108" i="11"/>
  <c r="BE109" i="11"/>
  <c r="J58" i="10"/>
  <c r="F83" i="10"/>
  <c r="BE90" i="10"/>
  <c r="J88" i="9"/>
  <c r="J64" i="9" s="1"/>
  <c r="F59" i="10"/>
  <c r="J84" i="10"/>
  <c r="BE91" i="10"/>
  <c r="E50" i="10"/>
  <c r="J56" i="10"/>
  <c r="BE89" i="10"/>
  <c r="BE92" i="10"/>
  <c r="BE93" i="10"/>
  <c r="BE94" i="10"/>
  <c r="BE97" i="10"/>
  <c r="BE98" i="10"/>
  <c r="BE101" i="10"/>
  <c r="BE102" i="10"/>
  <c r="BE103" i="10"/>
  <c r="BE105" i="10"/>
  <c r="BE108" i="10"/>
  <c r="BE109" i="10"/>
  <c r="BE110" i="10"/>
  <c r="BE113" i="10"/>
  <c r="BE95" i="10"/>
  <c r="BE96" i="10"/>
  <c r="BE99" i="10"/>
  <c r="BE100" i="10"/>
  <c r="BE104" i="10"/>
  <c r="BE106" i="10"/>
  <c r="BE107" i="10"/>
  <c r="BE112" i="10"/>
  <c r="F84" i="9"/>
  <c r="BE89" i="9"/>
  <c r="BE90" i="9"/>
  <c r="J59" i="9"/>
  <c r="BE94" i="9"/>
  <c r="BE99" i="9"/>
  <c r="F58" i="9"/>
  <c r="J83" i="9"/>
  <c r="BE97" i="9"/>
  <c r="BE108" i="9"/>
  <c r="BE109" i="9"/>
  <c r="J56" i="9"/>
  <c r="E75" i="9"/>
  <c r="BE92" i="9"/>
  <c r="BE103" i="9"/>
  <c r="BE104" i="9"/>
  <c r="BE105" i="9"/>
  <c r="BE110" i="9"/>
  <c r="BE91" i="9"/>
  <c r="BE93" i="9"/>
  <c r="BE95" i="9"/>
  <c r="BE100" i="9"/>
  <c r="BE106" i="9"/>
  <c r="BE107" i="9"/>
  <c r="BE112" i="9"/>
  <c r="BE113" i="9"/>
  <c r="BE96" i="9"/>
  <c r="BE98" i="9"/>
  <c r="BE101" i="9"/>
  <c r="BE102" i="9"/>
  <c r="E50" i="8"/>
  <c r="J56" i="8"/>
  <c r="F58" i="8"/>
  <c r="F59" i="8"/>
  <c r="BE91" i="8"/>
  <c r="BE95" i="8"/>
  <c r="BE100" i="8"/>
  <c r="J58" i="8"/>
  <c r="BE92" i="8"/>
  <c r="BE94" i="8"/>
  <c r="BE97" i="8"/>
  <c r="BE101" i="8"/>
  <c r="BE106" i="8"/>
  <c r="BE89" i="8"/>
  <c r="BE98" i="8"/>
  <c r="BE99" i="8"/>
  <c r="BE102" i="8"/>
  <c r="BE104" i="8"/>
  <c r="BE105" i="8"/>
  <c r="BE108" i="8"/>
  <c r="BE109" i="8"/>
  <c r="BE110" i="8"/>
  <c r="BE113" i="8"/>
  <c r="BE90" i="8"/>
  <c r="BE103" i="8"/>
  <c r="BE107" i="8"/>
  <c r="BE93" i="8"/>
  <c r="BE96" i="8"/>
  <c r="BE112" i="8"/>
  <c r="J54" i="7"/>
  <c r="J83" i="6"/>
  <c r="J60" i="6" s="1"/>
  <c r="BE115" i="7"/>
  <c r="BE93" i="7"/>
  <c r="BE99" i="7"/>
  <c r="BE100" i="7"/>
  <c r="BE104" i="7"/>
  <c r="BE109" i="7"/>
  <c r="F88" i="7"/>
  <c r="BE94" i="7"/>
  <c r="BE114" i="7"/>
  <c r="BE117" i="7"/>
  <c r="BE123" i="7"/>
  <c r="BE130" i="7"/>
  <c r="BE135" i="7"/>
  <c r="BE140" i="7"/>
  <c r="BE141" i="7"/>
  <c r="BE145" i="7"/>
  <c r="BE148" i="7"/>
  <c r="BE143" i="7"/>
  <c r="BE129" i="7"/>
  <c r="BE134" i="7"/>
  <c r="BE144" i="7"/>
  <c r="BE147" i="7"/>
  <c r="BE155" i="7"/>
  <c r="BE158" i="7"/>
  <c r="BE161" i="7"/>
  <c r="BE105" i="7"/>
  <c r="BE119" i="7"/>
  <c r="BE136" i="7"/>
  <c r="BE138" i="7"/>
  <c r="BE162" i="7"/>
  <c r="BE165" i="7"/>
  <c r="BE149" i="7"/>
  <c r="BE157" i="7"/>
  <c r="BE160" i="7"/>
  <c r="BE170" i="7"/>
  <c r="BE174" i="7"/>
  <c r="J52" i="7"/>
  <c r="E81" i="7"/>
  <c r="J88" i="7"/>
  <c r="BE95" i="7"/>
  <c r="BE180" i="7"/>
  <c r="BE183" i="7"/>
  <c r="BE184" i="7"/>
  <c r="BE186" i="7"/>
  <c r="F54" i="7"/>
  <c r="BE96" i="7"/>
  <c r="BE97" i="7"/>
  <c r="BE101" i="7"/>
  <c r="BE102" i="7"/>
  <c r="BE103" i="7"/>
  <c r="BE107" i="7"/>
  <c r="BE108" i="7"/>
  <c r="BE110" i="7"/>
  <c r="BE120" i="7"/>
  <c r="BE121" i="7"/>
  <c r="BE125" i="7"/>
  <c r="BE126" i="7"/>
  <c r="BE128" i="7"/>
  <c r="BE132" i="7"/>
  <c r="BE133" i="7"/>
  <c r="BE150" i="7"/>
  <c r="BE154" i="7"/>
  <c r="BE159" i="7"/>
  <c r="BE163" i="7"/>
  <c r="BE166" i="7"/>
  <c r="BE168" i="7"/>
  <c r="BE169" i="7"/>
  <c r="BE172" i="7"/>
  <c r="BE175" i="7"/>
  <c r="BE176" i="7"/>
  <c r="BE177" i="7"/>
  <c r="BE178" i="7"/>
  <c r="BE182" i="7"/>
  <c r="BE185" i="7"/>
  <c r="BE189" i="7"/>
  <c r="BE151" i="7"/>
  <c r="BE153" i="7"/>
  <c r="BE156" i="7"/>
  <c r="BE167" i="7"/>
  <c r="BE171" i="7"/>
  <c r="BE173" i="7"/>
  <c r="BE190" i="7"/>
  <c r="BE98" i="7"/>
  <c r="BE106" i="7"/>
  <c r="BE112" i="7"/>
  <c r="BE122" i="7"/>
  <c r="BE124" i="7"/>
  <c r="BE127" i="7"/>
  <c r="BE137" i="7"/>
  <c r="BE139" i="7"/>
  <c r="BE146" i="7"/>
  <c r="BE152" i="7"/>
  <c r="BE164" i="7"/>
  <c r="BE187" i="7"/>
  <c r="J54" i="6"/>
  <c r="F54" i="6"/>
  <c r="J55" i="6"/>
  <c r="E72" i="6"/>
  <c r="J76" i="6"/>
  <c r="F79" i="6"/>
  <c r="BE85" i="6"/>
  <c r="BE86" i="6"/>
  <c r="BE89" i="6"/>
  <c r="BE94" i="6"/>
  <c r="BE99" i="6"/>
  <c r="BE101" i="6"/>
  <c r="BE104" i="6"/>
  <c r="BE106" i="6"/>
  <c r="BE108" i="6"/>
  <c r="BE84" i="6"/>
  <c r="BE87" i="6"/>
  <c r="BE88" i="6"/>
  <c r="BE91" i="6"/>
  <c r="BE92" i="6"/>
  <c r="BE93" i="6"/>
  <c r="BE95" i="6"/>
  <c r="BE96" i="6"/>
  <c r="BE97" i="6"/>
  <c r="BE98" i="6"/>
  <c r="BE100" i="6"/>
  <c r="BE102" i="6"/>
  <c r="BE103" i="6"/>
  <c r="BE105" i="6"/>
  <c r="J81" i="5"/>
  <c r="E75" i="5"/>
  <c r="BE97" i="5"/>
  <c r="J52" i="5"/>
  <c r="BE91" i="5"/>
  <c r="F82" i="5"/>
  <c r="BE93" i="5"/>
  <c r="BE100" i="5"/>
  <c r="F54" i="5"/>
  <c r="BE88" i="5"/>
  <c r="BE92" i="5"/>
  <c r="BE96" i="5"/>
  <c r="J55" i="5"/>
  <c r="BE104" i="5"/>
  <c r="BE107" i="5"/>
  <c r="BE89" i="5"/>
  <c r="BE90" i="5"/>
  <c r="BE98" i="5"/>
  <c r="BE114" i="5"/>
  <c r="BE117" i="5"/>
  <c r="BE94" i="5"/>
  <c r="BE105" i="5"/>
  <c r="BE110" i="5"/>
  <c r="BE112" i="5"/>
  <c r="BE118" i="5"/>
  <c r="BE120" i="5"/>
  <c r="BE102" i="5"/>
  <c r="BE109" i="5"/>
  <c r="BE113" i="5"/>
  <c r="BE101" i="5"/>
  <c r="BE103" i="5"/>
  <c r="BE106" i="5"/>
  <c r="BE108" i="5"/>
  <c r="BE115" i="5"/>
  <c r="BE116" i="5"/>
  <c r="BE119" i="5"/>
  <c r="BE125" i="5"/>
  <c r="BE127" i="5"/>
  <c r="BE122" i="5"/>
  <c r="BE121" i="5"/>
  <c r="BE123" i="5"/>
  <c r="BE124" i="5"/>
  <c r="BE188" i="4"/>
  <c r="BE190" i="4"/>
  <c r="BE105" i="4"/>
  <c r="BE117" i="4"/>
  <c r="BE120" i="4"/>
  <c r="BE194" i="4"/>
  <c r="J87" i="4"/>
  <c r="BE99" i="4"/>
  <c r="BE178" i="4"/>
  <c r="BE113" i="4"/>
  <c r="BE129" i="4"/>
  <c r="BE132" i="4"/>
  <c r="BE140" i="4"/>
  <c r="BE141" i="4"/>
  <c r="BE177" i="4"/>
  <c r="BE184" i="4"/>
  <c r="BE186" i="4"/>
  <c r="BE187" i="4"/>
  <c r="BE191" i="4"/>
  <c r="J207" i="3"/>
  <c r="J71" i="3" s="1"/>
  <c r="BE197" i="4"/>
  <c r="J55" i="4"/>
  <c r="BE189" i="4"/>
  <c r="BE192" i="4"/>
  <c r="BE195" i="4"/>
  <c r="BE202" i="4"/>
  <c r="E48" i="4"/>
  <c r="BE95" i="4"/>
  <c r="BE147" i="4"/>
  <c r="BE151" i="4"/>
  <c r="BE152" i="4"/>
  <c r="BE154" i="4"/>
  <c r="BE160" i="4"/>
  <c r="BE162" i="4"/>
  <c r="BE170" i="4"/>
  <c r="BE122" i="4"/>
  <c r="BE137" i="4"/>
  <c r="BE179" i="4"/>
  <c r="BE181" i="4"/>
  <c r="BE209" i="4"/>
  <c r="BE171" i="4"/>
  <c r="BE198" i="4"/>
  <c r="BE211" i="4"/>
  <c r="BE213" i="4"/>
  <c r="BE219" i="4"/>
  <c r="BE221" i="4"/>
  <c r="BE223" i="4"/>
  <c r="J54" i="4"/>
  <c r="BE96" i="4"/>
  <c r="BE98" i="4"/>
  <c r="BE103" i="4"/>
  <c r="BE118" i="4"/>
  <c r="BE174" i="4"/>
  <c r="BE225" i="4"/>
  <c r="BE121" i="4"/>
  <c r="BE138" i="4"/>
  <c r="BE142" i="4"/>
  <c r="BE172" i="4"/>
  <c r="BE183" i="4"/>
  <c r="BE196" i="4"/>
  <c r="BE200" i="4"/>
  <c r="BE201" i="4"/>
  <c r="BE203" i="4"/>
  <c r="BE230" i="4"/>
  <c r="F55" i="4"/>
  <c r="BE112" i="4"/>
  <c r="BE116" i="4"/>
  <c r="BE123" i="4"/>
  <c r="BE145" i="4"/>
  <c r="BE150" i="4"/>
  <c r="BE153" i="4"/>
  <c r="BE208" i="4"/>
  <c r="BE185" i="4"/>
  <c r="BE206" i="4"/>
  <c r="BE217" i="4"/>
  <c r="BE100" i="4"/>
  <c r="BE101" i="4"/>
  <c r="BE109" i="4"/>
  <c r="BE125" i="4"/>
  <c r="BE135" i="4"/>
  <c r="BE143" i="4"/>
  <c r="BE146" i="4"/>
  <c r="BE155" i="4"/>
  <c r="BE157" i="4"/>
  <c r="BE159" i="4"/>
  <c r="BE164" i="4"/>
  <c r="BE229" i="4"/>
  <c r="F54" i="4"/>
  <c r="BE119" i="4"/>
  <c r="BE126" i="4"/>
  <c r="BE127" i="4"/>
  <c r="BE130" i="4"/>
  <c r="BE212" i="4"/>
  <c r="BE220" i="4"/>
  <c r="BE222" i="4"/>
  <c r="BE226" i="4"/>
  <c r="BE241" i="4"/>
  <c r="BE110" i="4"/>
  <c r="BE104" i="4"/>
  <c r="BE106" i="4"/>
  <c r="BE108" i="4"/>
  <c r="BE176" i="4"/>
  <c r="BE204" i="4"/>
  <c r="BE207" i="4"/>
  <c r="BE210" i="4"/>
  <c r="BE214" i="4"/>
  <c r="BE215" i="4"/>
  <c r="BE216" i="4"/>
  <c r="BE227" i="4"/>
  <c r="BE231" i="4"/>
  <c r="BE232" i="4"/>
  <c r="BE233" i="4"/>
  <c r="BE235" i="4"/>
  <c r="BE239" i="4"/>
  <c r="BE242" i="4"/>
  <c r="BE243" i="4"/>
  <c r="BE245" i="4"/>
  <c r="BE246" i="4"/>
  <c r="BE247" i="4"/>
  <c r="BE248" i="4"/>
  <c r="BE258" i="4"/>
  <c r="BE111" i="4"/>
  <c r="BE115" i="4"/>
  <c r="BE133" i="4"/>
  <c r="BE144" i="4"/>
  <c r="BE149" i="4"/>
  <c r="BE156" i="4"/>
  <c r="BE161" i="4"/>
  <c r="BE163" i="4"/>
  <c r="BE166" i="4"/>
  <c r="BE167" i="4"/>
  <c r="BE168" i="4"/>
  <c r="BE169" i="4"/>
  <c r="BE251" i="4"/>
  <c r="BE253" i="4"/>
  <c r="BE254" i="4"/>
  <c r="BE257" i="4"/>
  <c r="BE262" i="4"/>
  <c r="BE267" i="4"/>
  <c r="BE269" i="4"/>
  <c r="BE271" i="4"/>
  <c r="BE272" i="4"/>
  <c r="BE281" i="4"/>
  <c r="BE264" i="4"/>
  <c r="BE270" i="4"/>
  <c r="BE273" i="4"/>
  <c r="BE276" i="4"/>
  <c r="BE278" i="4"/>
  <c r="BE279" i="4"/>
  <c r="BE283" i="4"/>
  <c r="BE286" i="4"/>
  <c r="BE297" i="4"/>
  <c r="BE313" i="4"/>
  <c r="BE321" i="4"/>
  <c r="BE102" i="4"/>
  <c r="BE107" i="4"/>
  <c r="BE173" i="4"/>
  <c r="BE228" i="4"/>
  <c r="BE236" i="4"/>
  <c r="BE240" i="4"/>
  <c r="BE250" i="4"/>
  <c r="BE252" i="4"/>
  <c r="BE255" i="4"/>
  <c r="BE260" i="4"/>
  <c r="BE265" i="4"/>
  <c r="BE268" i="4"/>
  <c r="BE275" i="4"/>
  <c r="BE282" i="4"/>
  <c r="BE284" i="4"/>
  <c r="BE288" i="4"/>
  <c r="BE289" i="4"/>
  <c r="BE291" i="4"/>
  <c r="BE292" i="4"/>
  <c r="BE302" i="4"/>
  <c r="BE97" i="4"/>
  <c r="BE285" i="4"/>
  <c r="BE296" i="4"/>
  <c r="BE124" i="4"/>
  <c r="BE131" i="4"/>
  <c r="BE139" i="4"/>
  <c r="BE175" i="4"/>
  <c r="BE294" i="4"/>
  <c r="BE295" i="4"/>
  <c r="BE301" i="4"/>
  <c r="BE303" i="4"/>
  <c r="BE308" i="4"/>
  <c r="BE312" i="4"/>
  <c r="BE316" i="4"/>
  <c r="BE318" i="4"/>
  <c r="BE323" i="4"/>
  <c r="BE324" i="4"/>
  <c r="BE114" i="4"/>
  <c r="BE180" i="4"/>
  <c r="BE193" i="4"/>
  <c r="BE218" i="4"/>
  <c r="BE234" i="4"/>
  <c r="BE237" i="4"/>
  <c r="BE244" i="4"/>
  <c r="BE249" i="4"/>
  <c r="BE256" i="4"/>
  <c r="BE259" i="4"/>
  <c r="BE261" i="4"/>
  <c r="BE266" i="4"/>
  <c r="BE274" i="4"/>
  <c r="BE280" i="4"/>
  <c r="BE287" i="4"/>
  <c r="BE293" i="4"/>
  <c r="BE298" i="4"/>
  <c r="BE300" i="4"/>
  <c r="BE305" i="4"/>
  <c r="BE307" i="4"/>
  <c r="BE310" i="4"/>
  <c r="BE311" i="4"/>
  <c r="BE320" i="4"/>
  <c r="BE128" i="4"/>
  <c r="BE134" i="4"/>
  <c r="BE136" i="4"/>
  <c r="BE299" i="4"/>
  <c r="BE309" i="4"/>
  <c r="BE314" i="4"/>
  <c r="BE315" i="4"/>
  <c r="BE317" i="4"/>
  <c r="BE319" i="4"/>
  <c r="BE322" i="4"/>
  <c r="BE683" i="3"/>
  <c r="BE147" i="3"/>
  <c r="BE158" i="3"/>
  <c r="BE176" i="3"/>
  <c r="BE178" i="3"/>
  <c r="BE182" i="3"/>
  <c r="BE188" i="3"/>
  <c r="BE379" i="3"/>
  <c r="BE413" i="3"/>
  <c r="BE559" i="3"/>
  <c r="BE589" i="3"/>
  <c r="BE590" i="3"/>
  <c r="BE601" i="3"/>
  <c r="BE655" i="3"/>
  <c r="BE762" i="3"/>
  <c r="BE768" i="3"/>
  <c r="BE773" i="3"/>
  <c r="BE775" i="3"/>
  <c r="BE794" i="3"/>
  <c r="BE788" i="3"/>
  <c r="BE797" i="3"/>
  <c r="BE806" i="3"/>
  <c r="BE818" i="3"/>
  <c r="BE774" i="3"/>
  <c r="BE757" i="3"/>
  <c r="BE761" i="3"/>
  <c r="BE785" i="3"/>
  <c r="BE812" i="3"/>
  <c r="BE778" i="3"/>
  <c r="BE803" i="3"/>
  <c r="BE804" i="3"/>
  <c r="BE809" i="3"/>
  <c r="BE815" i="3"/>
  <c r="BE822" i="3"/>
  <c r="BE827" i="3"/>
  <c r="BE830" i="3"/>
  <c r="E102" i="3"/>
  <c r="J108" i="3"/>
  <c r="BE173" i="3"/>
  <c r="BE332" i="3"/>
  <c r="BE372" i="3"/>
  <c r="BE516" i="3"/>
  <c r="BE571" i="3"/>
  <c r="BE581" i="3"/>
  <c r="BE588" i="3"/>
  <c r="BE603" i="3"/>
  <c r="BE642" i="3"/>
  <c r="BE712" i="3"/>
  <c r="BE759" i="3"/>
  <c r="BE783" i="3"/>
  <c r="BE824" i="3"/>
  <c r="BE117" i="3"/>
  <c r="BE201" i="3"/>
  <c r="BE229" i="3"/>
  <c r="BE390" i="3"/>
  <c r="BE518" i="3"/>
  <c r="BE555" i="3"/>
  <c r="BE595" i="3"/>
  <c r="BE687" i="3"/>
  <c r="BE738" i="3"/>
  <c r="BE765" i="3"/>
  <c r="BE769" i="3"/>
  <c r="BE779" i="3"/>
  <c r="BE781" i="3"/>
  <c r="BE784" i="3"/>
  <c r="BE789" i="3"/>
  <c r="BE802" i="3"/>
  <c r="BE780" i="3"/>
  <c r="BE820" i="3"/>
  <c r="BE825" i="3"/>
  <c r="BE831" i="3"/>
  <c r="BE782" i="3"/>
  <c r="BE865" i="3"/>
  <c r="F111" i="3"/>
  <c r="BE192" i="3"/>
  <c r="BE341" i="3"/>
  <c r="BE377" i="3"/>
  <c r="BE524" i="3"/>
  <c r="BE576" i="3"/>
  <c r="BE592" i="3"/>
  <c r="BE640" i="3"/>
  <c r="BE753" i="3"/>
  <c r="BE756" i="3"/>
  <c r="BE771" i="3"/>
  <c r="BE786" i="3"/>
  <c r="BE313" i="3"/>
  <c r="BE432" i="3"/>
  <c r="BE446" i="3"/>
  <c r="BE491" i="3"/>
  <c r="BE563" i="3"/>
  <c r="BE591" i="3"/>
  <c r="BE599" i="3"/>
  <c r="BE620" i="3"/>
  <c r="BE628" i="3"/>
  <c r="BE636" i="3"/>
  <c r="BE653" i="3"/>
  <c r="BE740" i="3"/>
  <c r="BE751" i="3"/>
  <c r="BE752" i="3"/>
  <c r="BE811" i="3"/>
  <c r="BE816" i="3"/>
  <c r="BE819" i="3"/>
  <c r="BE807" i="3"/>
  <c r="BE817" i="3"/>
  <c r="BE826" i="3"/>
  <c r="BE124" i="3"/>
  <c r="BE136" i="3"/>
  <c r="BE204" i="3"/>
  <c r="BE214" i="3"/>
  <c r="BE222" i="3"/>
  <c r="BE253" i="3"/>
  <c r="BE435" i="3"/>
  <c r="BE607" i="3"/>
  <c r="BE612" i="3"/>
  <c r="BE638" i="3"/>
  <c r="BE690" i="3"/>
  <c r="BE693" i="3"/>
  <c r="BE697" i="3"/>
  <c r="BE742" i="3"/>
  <c r="BE755" i="3"/>
  <c r="BE760" i="3"/>
  <c r="BE772" i="3"/>
  <c r="BE798" i="3"/>
  <c r="BE897" i="3"/>
  <c r="BE128" i="3"/>
  <c r="BE131" i="3"/>
  <c r="BE134" i="3"/>
  <c r="BE593" i="3"/>
  <c r="BE647" i="3"/>
  <c r="BE678" i="3"/>
  <c r="BE708" i="3"/>
  <c r="BE748" i="3"/>
  <c r="J59" i="3"/>
  <c r="BE165" i="3"/>
  <c r="BE227" i="3"/>
  <c r="BE494" i="3"/>
  <c r="BE561" i="3"/>
  <c r="BE634" i="3"/>
  <c r="BE747" i="3"/>
  <c r="BE750" i="3"/>
  <c r="BE799" i="3"/>
  <c r="BE801" i="3"/>
  <c r="BE871" i="3"/>
  <c r="BE899" i="3"/>
  <c r="BK106" i="2"/>
  <c r="BK99" i="2"/>
  <c r="BE144" i="3"/>
  <c r="BE154" i="3"/>
  <c r="BE156" i="3"/>
  <c r="BE208" i="3"/>
  <c r="BE218" i="3"/>
  <c r="BE251" i="3"/>
  <c r="BE275" i="3"/>
  <c r="BE293" i="3"/>
  <c r="BE330" i="3"/>
  <c r="BE415" i="3"/>
  <c r="BE557" i="3"/>
  <c r="BE666" i="3"/>
  <c r="BE702" i="3"/>
  <c r="BE705" i="3"/>
  <c r="BE731" i="3"/>
  <c r="BE800" i="3"/>
  <c r="BE197" i="3"/>
  <c r="BE300" i="3"/>
  <c r="BE305" i="3"/>
  <c r="BE306" i="3"/>
  <c r="BE339" i="3"/>
  <c r="BE448" i="3"/>
  <c r="BE470" i="3"/>
  <c r="BE472" i="3"/>
  <c r="BE660" i="3"/>
  <c r="BE668" i="3"/>
  <c r="BE674" i="3"/>
  <c r="BE746" i="3"/>
  <c r="BE754" i="3"/>
  <c r="BE767" i="3"/>
  <c r="BE790" i="3"/>
  <c r="BE796" i="3"/>
  <c r="BE848" i="3"/>
  <c r="BE879" i="3"/>
  <c r="BE894" i="3"/>
  <c r="BE914" i="3"/>
  <c r="BE948" i="3"/>
  <c r="BE950" i="3"/>
  <c r="BE910" i="3"/>
  <c r="BE958" i="3"/>
  <c r="BE960" i="3"/>
  <c r="BE963" i="3"/>
  <c r="BE975" i="3"/>
  <c r="BE978" i="3"/>
  <c r="BE1016" i="3"/>
  <c r="BE867" i="3"/>
  <c r="BE891" i="3"/>
  <c r="BE925" i="3"/>
  <c r="BE758" i="3"/>
  <c r="BE776" i="3"/>
  <c r="BE832" i="3"/>
  <c r="BE838" i="3"/>
  <c r="BE521" i="3"/>
  <c r="BE551" i="3"/>
  <c r="BE644" i="3"/>
  <c r="BE699" i="3"/>
  <c r="BE745" i="3"/>
  <c r="BE770" i="3"/>
  <c r="BE793" i="3"/>
  <c r="BE529" i="3"/>
  <c r="BE534" i="3"/>
  <c r="BE662" i="3"/>
  <c r="BE749" i="3"/>
  <c r="BE787" i="3"/>
  <c r="BE823" i="3"/>
  <c r="BE836" i="3"/>
  <c r="BE842" i="3"/>
  <c r="BE860" i="3"/>
  <c r="BE901" i="3"/>
  <c r="BE927" i="3"/>
  <c r="BE169" i="3"/>
  <c r="BE180" i="3"/>
  <c r="BE216" i="3"/>
  <c r="BE374" i="3"/>
  <c r="BE489" i="3"/>
  <c r="BE574" i="3"/>
  <c r="BE617" i="3"/>
  <c r="BE626" i="3"/>
  <c r="BE729" i="3"/>
  <c r="BE766" i="3"/>
  <c r="BE777" i="3"/>
  <c r="BE795" i="3"/>
  <c r="BE805" i="3"/>
  <c r="BE821" i="3"/>
  <c r="BE828" i="3"/>
  <c r="BE829" i="3"/>
  <c r="BE834" i="3"/>
  <c r="BE846" i="3"/>
  <c r="BE852" i="3"/>
  <c r="BE856" i="3"/>
  <c r="BE862" i="3"/>
  <c r="BE863" i="3"/>
  <c r="BE883" i="3"/>
  <c r="BE908" i="3"/>
  <c r="J59" i="2"/>
  <c r="J92" i="2"/>
  <c r="E50" i="2"/>
  <c r="BE144" i="2"/>
  <c r="BE151" i="2"/>
  <c r="BE104" i="2"/>
  <c r="BE114" i="2"/>
  <c r="BE126" i="2"/>
  <c r="BE155" i="2"/>
  <c r="BE237" i="2"/>
  <c r="BE210" i="2"/>
  <c r="BE223" i="2"/>
  <c r="BE232" i="2"/>
  <c r="BE233" i="2"/>
  <c r="BE235" i="2"/>
  <c r="BE236" i="2"/>
  <c r="BE262" i="2"/>
  <c r="BE101" i="2"/>
  <c r="BE108" i="2"/>
  <c r="BE291" i="2"/>
  <c r="BE374" i="2"/>
  <c r="BE133" i="2"/>
  <c r="BE141" i="2"/>
  <c r="BE164" i="2"/>
  <c r="BE169" i="2"/>
  <c r="BE199" i="2"/>
  <c r="BE244" i="2"/>
  <c r="BE260" i="2"/>
  <c r="BE120" i="2"/>
  <c r="BE159" i="2"/>
  <c r="BE177" i="2"/>
  <c r="BE192" i="2"/>
  <c r="BE203" i="2"/>
  <c r="BE221" i="2"/>
  <c r="BE242" i="2"/>
  <c r="BE253" i="2"/>
  <c r="BE240" i="2"/>
  <c r="BE265" i="2"/>
  <c r="BE276" i="2"/>
  <c r="BE279" i="2"/>
  <c r="BE306" i="2"/>
  <c r="BE323" i="2"/>
  <c r="BE333" i="2"/>
  <c r="BE344" i="2"/>
  <c r="BE246" i="2"/>
  <c r="BE249" i="2"/>
  <c r="BE282" i="2"/>
  <c r="BE145" i="2"/>
  <c r="BE161" i="2"/>
  <c r="BE184" i="2"/>
  <c r="BE222" i="2"/>
  <c r="BE231" i="2"/>
  <c r="BE287" i="2"/>
  <c r="BE300" i="2"/>
  <c r="BE310" i="2"/>
  <c r="BE314" i="2"/>
  <c r="J36" i="2"/>
  <c r="AW56" i="1" s="1"/>
  <c r="F34" i="7"/>
  <c r="BA61" i="1" s="1"/>
  <c r="F38" i="10"/>
  <c r="BC65" i="1"/>
  <c r="F36" i="11"/>
  <c r="BA66" i="1"/>
  <c r="F34" i="14"/>
  <c r="BA69" i="1"/>
  <c r="J34" i="7"/>
  <c r="AW61" i="1" s="1"/>
  <c r="F36" i="4"/>
  <c r="BC58" i="1"/>
  <c r="F38" i="11"/>
  <c r="BC66" i="1" s="1"/>
  <c r="J34" i="14"/>
  <c r="AW69" i="1"/>
  <c r="F37" i="9"/>
  <c r="BB64" i="1" s="1"/>
  <c r="F38" i="8"/>
  <c r="BC63" i="1" s="1"/>
  <c r="F36" i="3"/>
  <c r="BA57" i="1" s="1"/>
  <c r="J34" i="4"/>
  <c r="AW58" i="1" s="1"/>
  <c r="F35" i="14"/>
  <c r="BB69" i="1"/>
  <c r="F38" i="2"/>
  <c r="BC56" i="1"/>
  <c r="F34" i="4"/>
  <c r="BA58" i="1" s="1"/>
  <c r="F37" i="12"/>
  <c r="BB67" i="1"/>
  <c r="F37" i="13"/>
  <c r="BB68" i="1" s="1"/>
  <c r="F35" i="6"/>
  <c r="BB60" i="1"/>
  <c r="F39" i="2"/>
  <c r="BD56" i="1" s="1"/>
  <c r="J36" i="12"/>
  <c r="AW67" i="1" s="1"/>
  <c r="F36" i="5"/>
  <c r="BC59" i="1"/>
  <c r="J36" i="8"/>
  <c r="AW63" i="1" s="1"/>
  <c r="F38" i="13"/>
  <c r="BC68" i="1"/>
  <c r="F36" i="7"/>
  <c r="BC61" i="1" s="1"/>
  <c r="F37" i="14"/>
  <c r="BD69" i="1" s="1"/>
  <c r="F37" i="8"/>
  <c r="BB63" i="1"/>
  <c r="F36" i="9"/>
  <c r="BA64" i="1" s="1"/>
  <c r="J36" i="10"/>
  <c r="AW65" i="1"/>
  <c r="J36" i="11"/>
  <c r="AW66" i="1" s="1"/>
  <c r="F39" i="13"/>
  <c r="BD68" i="1" s="1"/>
  <c r="F37" i="5"/>
  <c r="BD59" i="1"/>
  <c r="F39" i="3"/>
  <c r="BD57" i="1" s="1"/>
  <c r="F37" i="2"/>
  <c r="BB56" i="1"/>
  <c r="AS54" i="1"/>
  <c r="F36" i="2"/>
  <c r="BA56" i="1"/>
  <c r="F39" i="9"/>
  <c r="BD64" i="1"/>
  <c r="F36" i="10"/>
  <c r="BA65" i="1" s="1"/>
  <c r="F39" i="11"/>
  <c r="BD66" i="1" s="1"/>
  <c r="F36" i="13"/>
  <c r="BA68" i="1" s="1"/>
  <c r="J34" i="5"/>
  <c r="AW59" i="1" s="1"/>
  <c r="F35" i="7"/>
  <c r="BB61" i="1" s="1"/>
  <c r="F34" i="5"/>
  <c r="BA59" i="1"/>
  <c r="J34" i="6"/>
  <c r="AW60" i="1"/>
  <c r="F38" i="3"/>
  <c r="BC57" i="1" s="1"/>
  <c r="F37" i="7"/>
  <c r="BD61" i="1"/>
  <c r="F35" i="5"/>
  <c r="BB59" i="1"/>
  <c r="F36" i="6"/>
  <c r="BC60" i="1" s="1"/>
  <c r="F36" i="8"/>
  <c r="BA63" i="1" s="1"/>
  <c r="J36" i="9"/>
  <c r="AW64" i="1" s="1"/>
  <c r="F38" i="9"/>
  <c r="BC64" i="1"/>
  <c r="F39" i="10"/>
  <c r="BD65" i="1"/>
  <c r="F36" i="12"/>
  <c r="BA67" i="1"/>
  <c r="F39" i="12"/>
  <c r="BD67" i="1"/>
  <c r="F36" i="14"/>
  <c r="BC69" i="1"/>
  <c r="J36" i="3"/>
  <c r="AW57" i="1" s="1"/>
  <c r="F37" i="3"/>
  <c r="BB57" i="1" s="1"/>
  <c r="F37" i="4"/>
  <c r="BD58" i="1" s="1"/>
  <c r="F37" i="10"/>
  <c r="BB65" i="1" s="1"/>
  <c r="F37" i="11"/>
  <c r="BB66" i="1" s="1"/>
  <c r="J36" i="13"/>
  <c r="AW68" i="1"/>
  <c r="F34" i="6"/>
  <c r="BA60" i="1"/>
  <c r="F39" i="8"/>
  <c r="BD63" i="1"/>
  <c r="F35" i="4"/>
  <c r="BB58" i="1"/>
  <c r="F38" i="12"/>
  <c r="BC67" i="1"/>
  <c r="F37" i="6"/>
  <c r="BD60" i="1"/>
  <c r="J63" i="9" l="1"/>
  <c r="J32" i="9"/>
  <c r="R98" i="2"/>
  <c r="BK93" i="4"/>
  <c r="J93" i="4" s="1"/>
  <c r="J59" i="4" s="1"/>
  <c r="BK87" i="8"/>
  <c r="J87" i="8" s="1"/>
  <c r="J32" i="8" s="1"/>
  <c r="P91" i="7"/>
  <c r="AU61" i="1"/>
  <c r="R87" i="8"/>
  <c r="T87" i="10"/>
  <c r="T87" i="13"/>
  <c r="P605" i="3"/>
  <c r="T87" i="11"/>
  <c r="T91" i="7"/>
  <c r="T87" i="8"/>
  <c r="R91" i="7"/>
  <c r="P87" i="8"/>
  <c r="AU63" i="1"/>
  <c r="P206" i="3"/>
  <c r="P115" i="3" s="1"/>
  <c r="P114" i="3" s="1"/>
  <c r="AU57" i="1" s="1"/>
  <c r="T532" i="3"/>
  <c r="T115" i="3" s="1"/>
  <c r="P87" i="13"/>
  <c r="AU68" i="1" s="1"/>
  <c r="BK82" i="6"/>
  <c r="J82" i="6" s="1"/>
  <c r="J59" i="6" s="1"/>
  <c r="R605" i="3"/>
  <c r="P99" i="2"/>
  <c r="R93" i="4"/>
  <c r="BK605" i="3"/>
  <c r="J605" i="3"/>
  <c r="J79" i="3" s="1"/>
  <c r="R86" i="5"/>
  <c r="R85" i="5"/>
  <c r="R532" i="3"/>
  <c r="P86" i="5"/>
  <c r="P85" i="5"/>
  <c r="AU59" i="1"/>
  <c r="T99" i="2"/>
  <c r="T98" i="2"/>
  <c r="T86" i="5"/>
  <c r="T85" i="5" s="1"/>
  <c r="T93" i="4"/>
  <c r="R206" i="3"/>
  <c r="T605" i="3"/>
  <c r="P251" i="2"/>
  <c r="R82" i="6"/>
  <c r="BK86" i="5"/>
  <c r="J86" i="5"/>
  <c r="J60" i="5"/>
  <c r="BK251" i="2"/>
  <c r="J251" i="2"/>
  <c r="J69" i="2"/>
  <c r="BK91" i="7"/>
  <c r="J91" i="7" s="1"/>
  <c r="J59" i="7" s="1"/>
  <c r="BK87" i="10"/>
  <c r="J87" i="10"/>
  <c r="BK87" i="11"/>
  <c r="J87" i="11"/>
  <c r="J63" i="11"/>
  <c r="BK87" i="13"/>
  <c r="J87" i="13"/>
  <c r="J63" i="13"/>
  <c r="BK80" i="14"/>
  <c r="J80" i="14"/>
  <c r="J59" i="14" s="1"/>
  <c r="AG64" i="1"/>
  <c r="AG63" i="1"/>
  <c r="AN63" i="1" s="1"/>
  <c r="J63" i="8"/>
  <c r="BK115" i="3"/>
  <c r="J99" i="2"/>
  <c r="J64" i="2"/>
  <c r="J106" i="2"/>
  <c r="J66" i="2"/>
  <c r="BB55" i="1"/>
  <c r="AX55" i="1" s="1"/>
  <c r="F33" i="7"/>
  <c r="AZ61" i="1" s="1"/>
  <c r="J35" i="8"/>
  <c r="AV63" i="1"/>
  <c r="AT63" i="1"/>
  <c r="F33" i="14"/>
  <c r="AZ69" i="1"/>
  <c r="BA55" i="1"/>
  <c r="F35" i="2"/>
  <c r="AZ56" i="1"/>
  <c r="F33" i="6"/>
  <c r="AZ60" i="1"/>
  <c r="F35" i="10"/>
  <c r="AZ65" i="1"/>
  <c r="BC62" i="1"/>
  <c r="AY62" i="1"/>
  <c r="BC55" i="1"/>
  <c r="F35" i="8"/>
  <c r="AZ63" i="1" s="1"/>
  <c r="J33" i="7"/>
  <c r="AV61" i="1" s="1"/>
  <c r="AT61" i="1" s="1"/>
  <c r="J35" i="9"/>
  <c r="AV64" i="1"/>
  <c r="AT64" i="1"/>
  <c r="AN64" i="1"/>
  <c r="J33" i="4"/>
  <c r="AV58" i="1"/>
  <c r="AT58" i="1"/>
  <c r="F35" i="12"/>
  <c r="AZ67" i="1"/>
  <c r="F33" i="5"/>
  <c r="AZ59" i="1"/>
  <c r="BA62" i="1"/>
  <c r="AW62" i="1"/>
  <c r="F35" i="3"/>
  <c r="AZ57" i="1" s="1"/>
  <c r="BD55" i="1"/>
  <c r="F33" i="4"/>
  <c r="AZ58" i="1"/>
  <c r="J33" i="5"/>
  <c r="AV59" i="1" s="1"/>
  <c r="AT59" i="1" s="1"/>
  <c r="BB62" i="1"/>
  <c r="AX62" i="1"/>
  <c r="J35" i="3"/>
  <c r="AV57" i="1" s="1"/>
  <c r="AT57" i="1" s="1"/>
  <c r="J35" i="10"/>
  <c r="AV65" i="1"/>
  <c r="AT65" i="1"/>
  <c r="J33" i="6"/>
  <c r="AV60" i="1"/>
  <c r="AT60" i="1"/>
  <c r="J32" i="12"/>
  <c r="AG67" i="1"/>
  <c r="J33" i="14"/>
  <c r="AV69" i="1"/>
  <c r="AT69" i="1"/>
  <c r="F35" i="13"/>
  <c r="AZ68" i="1"/>
  <c r="F35" i="9"/>
  <c r="AZ64" i="1"/>
  <c r="J35" i="2"/>
  <c r="AV56" i="1"/>
  <c r="AT56" i="1"/>
  <c r="J35" i="11"/>
  <c r="AV66" i="1"/>
  <c r="AT66" i="1"/>
  <c r="BD62" i="1"/>
  <c r="J35" i="13"/>
  <c r="AV68" i="1"/>
  <c r="AT68" i="1"/>
  <c r="J35" i="12"/>
  <c r="AV67" i="1"/>
  <c r="AT67" i="1"/>
  <c r="F35" i="11"/>
  <c r="AZ66" i="1"/>
  <c r="J32" i="10"/>
  <c r="AG65" i="1"/>
  <c r="R115" i="3" l="1"/>
  <c r="R114" i="3" s="1"/>
  <c r="J30" i="4"/>
  <c r="AG58" i="1" s="1"/>
  <c r="BK114" i="3"/>
  <c r="J114" i="3"/>
  <c r="J63" i="3" s="1"/>
  <c r="P98" i="2"/>
  <c r="AU56" i="1"/>
  <c r="AU55" i="1" s="1"/>
  <c r="T114" i="3"/>
  <c r="BK85" i="5"/>
  <c r="J85" i="5"/>
  <c r="J59" i="5" s="1"/>
  <c r="J63" i="10"/>
  <c r="BK98" i="2"/>
  <c r="J98" i="2" s="1"/>
  <c r="J63" i="2" s="1"/>
  <c r="AN67" i="1"/>
  <c r="J41" i="12"/>
  <c r="J41" i="10"/>
  <c r="J41" i="9"/>
  <c r="J41" i="8"/>
  <c r="AN58" i="1"/>
  <c r="J115" i="3"/>
  <c r="J64" i="3" s="1"/>
  <c r="J39" i="4"/>
  <c r="AN65" i="1"/>
  <c r="J30" i="6"/>
  <c r="AG60" i="1"/>
  <c r="J32" i="13"/>
  <c r="AG68" i="1"/>
  <c r="J30" i="14"/>
  <c r="AG69" i="1"/>
  <c r="BB54" i="1"/>
  <c r="AX54" i="1" s="1"/>
  <c r="AZ62" i="1"/>
  <c r="AV62" i="1"/>
  <c r="AT62" i="1"/>
  <c r="AW55" i="1"/>
  <c r="BD54" i="1"/>
  <c r="W33" i="1" s="1"/>
  <c r="AU62" i="1"/>
  <c r="J32" i="11"/>
  <c r="AG66" i="1"/>
  <c r="J30" i="7"/>
  <c r="AG61" i="1" s="1"/>
  <c r="AG54" i="1" s="1"/>
  <c r="BA54" i="1"/>
  <c r="W30" i="1" s="1"/>
  <c r="AZ55" i="1"/>
  <c r="AV55" i="1"/>
  <c r="AY55" i="1"/>
  <c r="BC54" i="1"/>
  <c r="AY54" i="1" s="1"/>
  <c r="J32" i="3" l="1"/>
  <c r="AG57" i="1" s="1"/>
  <c r="AN57" i="1" s="1"/>
  <c r="J41" i="13"/>
  <c r="J39" i="14"/>
  <c r="J39" i="7"/>
  <c r="J41" i="11"/>
  <c r="J39" i="6"/>
  <c r="AN60" i="1"/>
  <c r="AN61" i="1"/>
  <c r="AN68" i="1"/>
  <c r="AN69" i="1"/>
  <c r="AN66" i="1"/>
  <c r="AU54" i="1"/>
  <c r="J30" i="5"/>
  <c r="AG59" i="1"/>
  <c r="AG62" i="1"/>
  <c r="J32" i="2"/>
  <c r="AG56" i="1"/>
  <c r="AN56" i="1"/>
  <c r="W31" i="1"/>
  <c r="AZ54" i="1"/>
  <c r="W29" i="1" s="1"/>
  <c r="W32" i="1"/>
  <c r="AT55" i="1"/>
  <c r="AW54" i="1"/>
  <c r="AK30" i="1" s="1"/>
  <c r="J41" i="3" l="1"/>
  <c r="J41" i="2"/>
  <c r="J39" i="5"/>
  <c r="AN59" i="1"/>
  <c r="AN62" i="1"/>
  <c r="AG55" i="1"/>
  <c r="AK26" i="1" s="1"/>
  <c r="AV54" i="1"/>
  <c r="AK29" i="1" s="1"/>
  <c r="AK35" i="1" l="1"/>
  <c r="AN55" i="1"/>
  <c r="AT54" i="1"/>
  <c r="AN54" i="1" s="1"/>
</calcChain>
</file>

<file path=xl/sharedStrings.xml><?xml version="1.0" encoding="utf-8"?>
<sst xmlns="http://schemas.openxmlformats.org/spreadsheetml/2006/main" count="21284" uniqueCount="2978">
  <si>
    <t>Export Komplet</t>
  </si>
  <si>
    <t>VZ</t>
  </si>
  <si>
    <t>2.0</t>
  </si>
  <si>
    <t/>
  </si>
  <si>
    <t>False</t>
  </si>
  <si>
    <t>{c2a4bd5b-4281-4b3a-9001-06c8373e789d}</t>
  </si>
  <si>
    <t>&gt;&gt;  skryté sloupce  &lt;&lt;</t>
  </si>
  <si>
    <t>0,01</t>
  </si>
  <si>
    <t>21</t>
  </si>
  <si>
    <t>12</t>
  </si>
  <si>
    <t>REKAPITULACE STAVBY</t>
  </si>
  <si>
    <t>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</si>
  <si>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</si>
  <si>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</si>
  <si>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</si>
  <si>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</si>
  <si>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</si>
  <si>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</si>
  <si>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Snížení energetické náročnosti 5. MŠ Dobříš</t>
  </si>
  <si>
    <t>KSO:</t>
  </si>
  <si>
    <t>CC-CZ:</t>
  </si>
  <si>
    <t>Místo:</t>
  </si>
  <si>
    <t xml:space="preserve"> </t>
  </si>
  <si>
    <t>Datum:</t>
  </si>
  <si>
    <t>10. 4. 2025</t>
  </si>
  <si>
    <t>Zadavatel:</t>
  </si>
  <si>
    <t>IČ:</t>
  </si>
  <si>
    <t>Město Dobříš</t>
  </si>
  <si>
    <t>DIČ:</t>
  </si>
  <si>
    <t>Účastník:</t>
  </si>
  <si>
    <t>Vyplň údaj</t>
  </si>
  <si>
    <t>Projektant:</t>
  </si>
  <si>
    <t>Energy Benefit Centre a.s.</t>
  </si>
  <si>
    <t>True</t>
  </si>
  <si>
    <t>Zpracovatel:</t>
  </si>
  <si>
    <t>Poznámka:</t>
  </si>
  <si>
    <t>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</si>
  <si>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</si>
  <si>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</si>
  <si>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</si>
  <si>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</si>
  <si>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</si>
  <si>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</si>
  <si>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</si>
  <si>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</si>
  <si>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</si>
  <si>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</si>
  <si>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</si>
  <si>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</si>
  <si>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</si>
  <si>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</si>
  <si>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</si>
  <si>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</si>
  <si>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</si>
  <si>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</si>
  <si>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</si>
  <si>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</si>
  <si>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</si>
  <si>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</si>
  <si>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</si>
  <si>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</si>
  <si>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</si>
  <si>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</si>
  <si>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</si>
  <si>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</si>
  <si>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</si>
  <si>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</si>
  <si>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</si>
  <si>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</si>
  <si>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</si>
  <si>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</si>
  <si>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</si>
  <si>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</si>
  <si>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</si>
  <si>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</si>
  <si>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Stavební část</t>
  </si>
  <si>
    <t>STA</t>
  </si>
  <si>
    <t>{9f886965-abf3-4d38-b461-766d04589b72}</t>
  </si>
  <si>
    <t>2</t>
  </si>
  <si>
    <t>/</t>
  </si>
  <si>
    <t>Bourací práce</t>
  </si>
  <si>
    <t>Soupis</t>
  </si>
  <si>
    <t>{2d109419-a899-491c-9a31-5aaafd1d2220}</t>
  </si>
  <si>
    <t>Nový stav</t>
  </si>
  <si>
    <t>{e936b389-0269-443a-ad24-6c896158f7e0}</t>
  </si>
  <si>
    <t>Elektro</t>
  </si>
  <si>
    <t>{6ea6d872-4592-479d-8f3e-045b55e4f334}</t>
  </si>
  <si>
    <t>3</t>
  </si>
  <si>
    <t>FVE</t>
  </si>
  <si>
    <t>{8bc36576-3782-4139-8eb7-1b8cd24c1360}</t>
  </si>
  <si>
    <t>4</t>
  </si>
  <si>
    <t>ZTI</t>
  </si>
  <si>
    <t>{0a6a99bc-889c-4934-8a68-9541dadde822}</t>
  </si>
  <si>
    <t>5</t>
  </si>
  <si>
    <t>Vytápění</t>
  </si>
  <si>
    <t>{6994926f-93a8-47fb-a4ec-1c532d367b7e}</t>
  </si>
  <si>
    <t>6</t>
  </si>
  <si>
    <t>VZT</t>
  </si>
  <si>
    <t>{b1b45c36-a650-464b-8718-c14b06d86643}</t>
  </si>
  <si>
    <t>VZT-1</t>
  </si>
  <si>
    <t>{128fe023-2210-49cb-9d0d-3927735c28c8}</t>
  </si>
  <si>
    <t>VZT-2</t>
  </si>
  <si>
    <t>{4f9242c9-7097-4d9a-a902-5e592cba17a9}</t>
  </si>
  <si>
    <t>VZT-3</t>
  </si>
  <si>
    <t>{fde08678-ea64-4c49-9821-98289f9eeb68}</t>
  </si>
  <si>
    <t>VZT-4</t>
  </si>
  <si>
    <t>{5130861c-e85b-49d8-97ad-1751afb59938}</t>
  </si>
  <si>
    <t>VZT-5</t>
  </si>
  <si>
    <t>{bf5053b1-3142-4a5e-a986-38f3893f27d6}</t>
  </si>
  <si>
    <t>Společné</t>
  </si>
  <si>
    <t>{8abd1ecb-9318-4b96-9315-e8b6e44d1d30}</t>
  </si>
  <si>
    <t>VRN</t>
  </si>
  <si>
    <t>Ostatní a vedlejší náklady</t>
  </si>
  <si>
    <t>{fd70b86f-ffd7-40ea-85be-cefa6cf6acfc}</t>
  </si>
  <si>
    <t>KRYCÍ LIST SOUPISU PRACÍ</t>
  </si>
  <si>
    <t>Objekt:</t>
  </si>
  <si>
    <t>1 - Stavební část</t>
  </si>
  <si>
    <t>Soupis:</t>
  </si>
  <si>
    <t>1 - Bourací práce</t>
  </si>
  <si>
    <t>REKAPITULACE ČLENĚNÍ SOUPISU PRACÍ</t>
  </si>
  <si>
    <t>Kód dílu - Popis</t>
  </si>
  <si>
    <t>Cena celkem [CZK]</t>
  </si>
  <si>
    <t>-1</t>
  </si>
  <si>
    <t>HSV - Práce a dodávky HSV</t>
  </si>
  <si>
    <t xml:space="preserve">    1 - Zemní práce</t>
  </si>
  <si>
    <t xml:space="preserve">    9 - Ostatní konstrukce a práce, bourání</t>
  </si>
  <si>
    <t xml:space="preserve">      96 - Bourání konstrukcí</t>
  </si>
  <si>
    <t xml:space="preserve">    997 - Doprava suti a vybouraných hmot</t>
  </si>
  <si>
    <t>PSV - Práce a dodávky PSV</t>
  </si>
  <si>
    <t xml:space="preserve">    712 - Povlakové krytiny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</si>
  <si>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</si>
  <si>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</si>
  <si>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</si>
  <si>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</si>
  <si>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</si>
  <si>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</si>
  <si>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</si>
  <si>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</si>
  <si>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</si>
  <si>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</si>
  <si>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</si>
  <si>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</si>
  <si>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</si>
  <si>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</si>
  <si>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</si>
  <si>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</si>
  <si>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</si>
  <si>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</si>
  <si>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</si>
  <si>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</si>
  <si>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</si>
  <si>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</si>
  <si>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</si>
  <si>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</si>
  <si>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</si>
  <si>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</si>
  <si>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m2</t>
  </si>
  <si>
    <t>CS ÚRS 2025 01</t>
  </si>
  <si>
    <t>1326215914</t>
  </si>
  <si>
    <t>Online PSC</t>
  </si>
  <si>
    <t>https://podminky.urs.cz/item/CS_URS_2025_01/113106121</t>
  </si>
  <si>
    <t>VV</t>
  </si>
  <si>
    <t>38,0+54,5</t>
  </si>
  <si>
    <t>113106124</t>
  </si>
  <si>
    <t>Rozebrání dlažeb komunikací pro pěší s přemístěním hmot na skládku na vzdálenost do 3 m nebo s naložením na dopravní prostředek s ložem z kameniva nebo živice a s jakoukoliv výplní spár ručně z plastových nebo pryžových dlaždic</t>
  </si>
  <si>
    <t>1755288823</t>
  </si>
  <si>
    <t>https://podminky.urs.cz/item/CS_URS_2025_01/113106124</t>
  </si>
  <si>
    <t>9</t>
  </si>
  <si>
    <t>Ostatní konstrukce a práce, bourání</t>
  </si>
  <si>
    <t>96</t>
  </si>
  <si>
    <t>Bourání konstrukcí</t>
  </si>
  <si>
    <t>968082015</t>
  </si>
  <si>
    <t>Vybourání plastových rámů oken s křídly, dveřních zárubní, vrat rámu oken s křídly, plochy do 1 m2</t>
  </si>
  <si>
    <t>682379658</t>
  </si>
  <si>
    <t>https://podminky.urs.cz/item/CS_URS_2025_01/968082015</t>
  </si>
  <si>
    <t>0,9*1,0*4</t>
  </si>
  <si>
    <t>1,15*0,6*7</t>
  </si>
  <si>
    <t>0,9*0,96*4</t>
  </si>
  <si>
    <t>Součet</t>
  </si>
  <si>
    <t>968082016</t>
  </si>
  <si>
    <t>Vybourání plastových rámů oken s křídly, dveřních zárubní, vrat rámu oken s křídly, plochy přes 1 do 2 m2</t>
  </si>
  <si>
    <t>1990924631</t>
  </si>
  <si>
    <t>https://podminky.urs.cz/item/CS_URS_2025_01/968082016</t>
  </si>
  <si>
    <t>1,15*0,9*1</t>
  </si>
  <si>
    <t>0,85*1,2*2</t>
  </si>
  <si>
    <t>1,0*1,75*1</t>
  </si>
  <si>
    <t>968082017</t>
  </si>
  <si>
    <t>Vybourání plastových rámů oken s křídly, dveřních zárubní, vrat rámu oken s křídly, plochy přes 2 do 4 m2</t>
  </si>
  <si>
    <t>1381871826</t>
  </si>
  <si>
    <t>https://podminky.urs.cz/item/CS_URS_2025_01/968082017</t>
  </si>
  <si>
    <t>1,2*1,8*8</t>
  </si>
  <si>
    <t>1,2*2,04*6</t>
  </si>
  <si>
    <t>1,15*1,75*28</t>
  </si>
  <si>
    <t>968082018</t>
  </si>
  <si>
    <t>Vybourání plastových rámů oken s křídly, dveřních zárubní, vrat rámu oken s křídly, plochy přes 4 m2</t>
  </si>
  <si>
    <t>1961159071</t>
  </si>
  <si>
    <t>https://podminky.urs.cz/item/CS_URS_2025_01/968082018</t>
  </si>
  <si>
    <t>1,8*3,6*2</t>
  </si>
  <si>
    <t>2,4*1,77*6</t>
  </si>
  <si>
    <t>4,8*2,04*21</t>
  </si>
  <si>
    <t>2,4*1,77*9</t>
  </si>
  <si>
    <t>7</t>
  </si>
  <si>
    <t>968082022</t>
  </si>
  <si>
    <t>Vybourání plastových rámů oken s křídly, dveřních zárubní, vrat dveřních zárubní, plochy přes 2 do 4 m2</t>
  </si>
  <si>
    <t>938655720</t>
  </si>
  <si>
    <t>https://podminky.urs.cz/item/CS_URS_2025_01/968082022</t>
  </si>
  <si>
    <t>1,85*2,6*2</t>
  </si>
  <si>
    <t>1,04*2,84*1</t>
  </si>
  <si>
    <t>1,6*2,15</t>
  </si>
  <si>
    <t>0,95*2,15</t>
  </si>
  <si>
    <t>8</t>
  </si>
  <si>
    <t>K081</t>
  </si>
  <si>
    <t>Odstranění skladby podlahy 300x300mm pro kotvení VZT jedotky skrz panel</t>
  </si>
  <si>
    <t>kus</t>
  </si>
  <si>
    <t>-2025802815</t>
  </si>
  <si>
    <t>B19</t>
  </si>
  <si>
    <t>K082</t>
  </si>
  <si>
    <t>Demontáž jídelního výtahu</t>
  </si>
  <si>
    <t>1563965285</t>
  </si>
  <si>
    <t>10</t>
  </si>
  <si>
    <t>K083</t>
  </si>
  <si>
    <t>Demontáž garnýže</t>
  </si>
  <si>
    <t>1637064302</t>
  </si>
  <si>
    <t>1NP</t>
  </si>
  <si>
    <t>14</t>
  </si>
  <si>
    <t>2NP</t>
  </si>
  <si>
    <t>11</t>
  </si>
  <si>
    <t>974031666</t>
  </si>
  <si>
    <t>Vysekání rýh ve zdivu cihelném na maltu vápennou nebo vápenocementovou pro vtahování nosníků do zdí, před vybouráním otvoru do hl. 150 mm, při v. nosníku do 250 mm</t>
  </si>
  <si>
    <t>m</t>
  </si>
  <si>
    <t>-965738080</t>
  </si>
  <si>
    <t>https://podminky.urs.cz/item/CS_URS_2025_01/974031666</t>
  </si>
  <si>
    <t>2NP hosp</t>
  </si>
  <si>
    <t>1,25*2</t>
  </si>
  <si>
    <t>9650414x</t>
  </si>
  <si>
    <t>Bourání mazanin perlitbetonových tl. přes 100 mm, plochy přes 4 m2</t>
  </si>
  <si>
    <t>m3</t>
  </si>
  <si>
    <t>780887986</t>
  </si>
  <si>
    <t>R01</t>
  </si>
  <si>
    <t>(288,0+437,0)*0,18</t>
  </si>
  <si>
    <t>13</t>
  </si>
  <si>
    <t>978015341</t>
  </si>
  <si>
    <t>Otlučení vápenných nebo vápenocementových omítek vnějších ploch s vyškrabáním spar a s očištěním zdiva stupně členitosti 1 a 2, v rozsahu přes 10 do 30 %</t>
  </si>
  <si>
    <t>-1732593756</t>
  </si>
  <si>
    <t>https://podminky.urs.cz/item/CS_URS_2025_01/978015341</t>
  </si>
  <si>
    <t>968072455</t>
  </si>
  <si>
    <t>Vybourání kovových rámů oken s křídly, dveřních zárubní, vrat, stěn, ostění nebo obkladů dveřních zárubní, plochy do 2 m2</t>
  </si>
  <si>
    <t>370270691</t>
  </si>
  <si>
    <t>https://podminky.urs.cz/item/CS_URS_2025_01/968072455</t>
  </si>
  <si>
    <t>0,8*2,0*3</t>
  </si>
  <si>
    <t>15</t>
  </si>
  <si>
    <t>968072456</t>
  </si>
  <si>
    <t>Vybourání kovových rámů oken s křídly, dveřních zárubní, vrat, stěn, ostění nebo obkladů dveřních zárubní, plochy přes 2 m2</t>
  </si>
  <si>
    <t>-200275324</t>
  </si>
  <si>
    <t>https://podminky.urs.cz/item/CS_URS_2025_01/968072456</t>
  </si>
  <si>
    <t>1,35*0,8</t>
  </si>
  <si>
    <t>1,7*2,0</t>
  </si>
  <si>
    <t>16</t>
  </si>
  <si>
    <t>977151128</t>
  </si>
  <si>
    <t>Jádrové vrty diamantovými korunkami do stavebních materiálů (železobetonu, betonu, cihel, obkladů, dlažeb, kamene) průměru přes 250 do 300 mm</t>
  </si>
  <si>
    <t>-1519878843</t>
  </si>
  <si>
    <t>https://podminky.urs.cz/item/CS_URS_2025_01/977151128</t>
  </si>
  <si>
    <t>B13</t>
  </si>
  <si>
    <t>0,1*6</t>
  </si>
  <si>
    <t>17</t>
  </si>
  <si>
    <t>971033331</t>
  </si>
  <si>
    <t>Vybourání otvorů ve zdivu základovém nebo nadzákladovém z cihel, tvárnic, příčkovek z cihel pálených na maltu vápennou nebo vápenocementovou plochy do 0,09 m2, tl. do 150 mm</t>
  </si>
  <si>
    <t>1870742970</t>
  </si>
  <si>
    <t>https://podminky.urs.cz/item/CS_URS_2025_01/971033331</t>
  </si>
  <si>
    <t>18</t>
  </si>
  <si>
    <t>971033431</t>
  </si>
  <si>
    <t>Vybourání otvorů ve zdivu základovém nebo nadzákladovém z cihel, tvárnic, příčkovek z cihel pálených na maltu vápennou nebo vápenocementovou plochy do 0,25 m2, tl. do 150 mm</t>
  </si>
  <si>
    <t>1999233795</t>
  </si>
  <si>
    <t>https://podminky.urs.cz/item/CS_URS_2025_01/971033431</t>
  </si>
  <si>
    <t>6+2+6</t>
  </si>
  <si>
    <t>6+4+2</t>
  </si>
  <si>
    <t>19</t>
  </si>
  <si>
    <t>971033441</t>
  </si>
  <si>
    <t>Vybourání otvorů ve zdivu základovém nebo nadzákladovém z cihel, tvárnic, příčkovek z cihel pálených na maltu vápennou nebo vápenocementovou plochy do 0,25 m2, tl. do 300 mm</t>
  </si>
  <si>
    <t>-1742497553</t>
  </si>
  <si>
    <t>https://podminky.urs.cz/item/CS_URS_2025_01/971033441</t>
  </si>
  <si>
    <t>20</t>
  </si>
  <si>
    <t>971033541</t>
  </si>
  <si>
    <t>Vybourání otvorů ve zdivu základovém nebo nadzákladovém z cihel, tvárnic, příčkovek z cihel pálených na maltu vápennou nebo vápenocementovou plochy do 1 m2, tl. do 300 mm</t>
  </si>
  <si>
    <t>1377751170</t>
  </si>
  <si>
    <t>https://podminky.urs.cz/item/CS_URS_2025_01/971033541</t>
  </si>
  <si>
    <t>2NP hospo</t>
  </si>
  <si>
    <t>0,6*0,3</t>
  </si>
  <si>
    <t>971033521</t>
  </si>
  <si>
    <t>Vybourání otvorů ve zdivu základovém nebo nadzákladovém z cihel, tvárnic, příčkovek z cihel pálených na maltu vápennou nebo vápenocementovou plochy do 1 m2, tl. do 100 mm</t>
  </si>
  <si>
    <t>-1741562827</t>
  </si>
  <si>
    <t>https://podminky.urs.cz/item/CS_URS_2025_01/971033521</t>
  </si>
  <si>
    <t>0,66*0,4*2</t>
  </si>
  <si>
    <t>0,66*0,39*2</t>
  </si>
  <si>
    <t>22</t>
  </si>
  <si>
    <t>978015391</t>
  </si>
  <si>
    <t>Otlučení vápenných nebo vápenocementových omítek vnějších ploch s vyškrabáním spar a s očištěním zdiva stupně členitosti 1 a 2, v rozsahu přes 80 do 100 %</t>
  </si>
  <si>
    <t>556882261</t>
  </si>
  <si>
    <t>https://podminky.urs.cz/item/CS_URS_2025_01/978015391</t>
  </si>
  <si>
    <t>západ</t>
  </si>
  <si>
    <t>5,0</t>
  </si>
  <si>
    <t>východ</t>
  </si>
  <si>
    <t>1,5+6,0+4,0</t>
  </si>
  <si>
    <t>jih učebny</t>
  </si>
  <si>
    <t>29,0+27,0+1,5+1,5</t>
  </si>
  <si>
    <t>jih hosp</t>
  </si>
  <si>
    <t>23</t>
  </si>
  <si>
    <t>K084</t>
  </si>
  <si>
    <t>Demontáž ocelového žebříku k dalšímu použití</t>
  </si>
  <si>
    <t>-919725936</t>
  </si>
  <si>
    <t>24</t>
  </si>
  <si>
    <t>K085</t>
  </si>
  <si>
    <t>Demontáž plotového pole k dalšímu použití</t>
  </si>
  <si>
    <t>1250293937</t>
  </si>
  <si>
    <t>25</t>
  </si>
  <si>
    <t>K088</t>
  </si>
  <si>
    <t>Vybourání stříšky nad vstupem</t>
  </si>
  <si>
    <t>765262498</t>
  </si>
  <si>
    <t>3,6*1,0*2</t>
  </si>
  <si>
    <t>2,8*1,0</t>
  </si>
  <si>
    <t>2,3*1,0*2</t>
  </si>
  <si>
    <t>1,7*1,0</t>
  </si>
  <si>
    <t>3,4*1,0</t>
  </si>
  <si>
    <t>1,4*1,0</t>
  </si>
  <si>
    <t>26</t>
  </si>
  <si>
    <t>K089</t>
  </si>
  <si>
    <t>Demontáž drobných prvků na fasádě</t>
  </si>
  <si>
    <t>hod</t>
  </si>
  <si>
    <t>-1311995934</t>
  </si>
  <si>
    <t>27</t>
  </si>
  <si>
    <t>K090</t>
  </si>
  <si>
    <t>Odstranění stávajících rozvodů VZT</t>
  </si>
  <si>
    <t>kpl</t>
  </si>
  <si>
    <t>916059665</t>
  </si>
  <si>
    <t>28</t>
  </si>
  <si>
    <t>K091</t>
  </si>
  <si>
    <t>Odstranění výustek nad rovinou nosné kce střešního pláště</t>
  </si>
  <si>
    <t>-579748794</t>
  </si>
  <si>
    <t>2+12</t>
  </si>
  <si>
    <t>29</t>
  </si>
  <si>
    <t>K093</t>
  </si>
  <si>
    <t>Odstranění stávající skladby střešní kce pro kotvení VZT jednotky skrz panel</t>
  </si>
  <si>
    <t>-717413517</t>
  </si>
  <si>
    <t>30</t>
  </si>
  <si>
    <t>K094</t>
  </si>
  <si>
    <t>Odstranění výustek a lokálních jednotek</t>
  </si>
  <si>
    <t>1038921880</t>
  </si>
  <si>
    <t>31</t>
  </si>
  <si>
    <t>K092</t>
  </si>
  <si>
    <t>Ubourání vyvýšené části střechy</t>
  </si>
  <si>
    <t>359753782</t>
  </si>
  <si>
    <t>B14</t>
  </si>
  <si>
    <t>2,8*3,5</t>
  </si>
  <si>
    <t>32</t>
  </si>
  <si>
    <t>K095</t>
  </si>
  <si>
    <t>Demontáž VZT na střeše</t>
  </si>
  <si>
    <t>474684478</t>
  </si>
  <si>
    <t>997</t>
  </si>
  <si>
    <t>Doprava suti a vybouraných hmot</t>
  </si>
  <si>
    <t>33</t>
  </si>
  <si>
    <t>997013212</t>
  </si>
  <si>
    <t>Vnitrostaveništní doprava suti a vybouraných hmot vodorovně do 50 m s naložením ručně pro budovy a haly výšky přes 6 do 9 m</t>
  </si>
  <si>
    <t>t</t>
  </si>
  <si>
    <t>-700457466</t>
  </si>
  <si>
    <t>https://podminky.urs.cz/item/CS_URS_2025_01/997013212</t>
  </si>
  <si>
    <t>34</t>
  </si>
  <si>
    <t>997013501</t>
  </si>
  <si>
    <t>Odvoz suti a vybouraných hmot na skládku nebo meziskládku se složením, na vzdálenost do 1 km</t>
  </si>
  <si>
    <t>2130835501</t>
  </si>
  <si>
    <t>https://podminky.urs.cz/item/CS_URS_2025_01/997013501</t>
  </si>
  <si>
    <t>35</t>
  </si>
  <si>
    <t>997013509</t>
  </si>
  <si>
    <t>Odvoz suti a vybouraných hmot na skládku nebo meziskládku se složením, na vzdálenost Příplatek k ceně za každý další započatý 1 km přes 1 km</t>
  </si>
  <si>
    <t>-1304035073</t>
  </si>
  <si>
    <t>https://podminky.urs.cz/item/CS_URS_2025_01/997013509</t>
  </si>
  <si>
    <t>165,115*15 'Přepočtené koeficientem množství</t>
  </si>
  <si>
    <t>36</t>
  </si>
  <si>
    <t>997013631</t>
  </si>
  <si>
    <t>Poplatek za uložení stavebního odpadu na skládce (skládkovné) směsného stavebního a demoličního zatříděného do Katalogu odpadů pod kódem 17 09 04</t>
  </si>
  <si>
    <t>1860931584</t>
  </si>
  <si>
    <t>https://podminky.urs.cz/item/CS_URS_2025_01/997013631</t>
  </si>
  <si>
    <t>PSV</t>
  </si>
  <si>
    <t>Práce a dodávky PSV</t>
  </si>
  <si>
    <t>712</t>
  </si>
  <si>
    <t>Povlakové krytiny</t>
  </si>
  <si>
    <t>37</t>
  </si>
  <si>
    <t>712340832</t>
  </si>
  <si>
    <t>Odstranění povlakové krytiny střech plochých do 10° z přitavených pásů NAIP v plné ploše dvouvrstvé</t>
  </si>
  <si>
    <t>-227285967</t>
  </si>
  <si>
    <t>https://podminky.urs.cz/item/CS_URS_2025_01/712340832</t>
  </si>
  <si>
    <t>(288,0+437,0)</t>
  </si>
  <si>
    <t>(71,9+96,5)*(0,3+0,3)</t>
  </si>
  <si>
    <t>764</t>
  </si>
  <si>
    <t>Konstrukce klempířské</t>
  </si>
  <si>
    <t>38</t>
  </si>
  <si>
    <t>764002841</t>
  </si>
  <si>
    <t>Demontáž klempířských konstrukcí oplechování horních ploch zdí a nadezdívek do suti</t>
  </si>
  <si>
    <t>-908581704</t>
  </si>
  <si>
    <t>https://podminky.urs.cz/item/CS_URS_2025_01/764002841</t>
  </si>
  <si>
    <t>39</t>
  </si>
  <si>
    <t>764002851</t>
  </si>
  <si>
    <t>Demontáž klempířských konstrukcí oplechování parapetů do suti</t>
  </si>
  <si>
    <t>258350082</t>
  </si>
  <si>
    <t>https://podminky.urs.cz/item/CS_URS_2025_01/764002851</t>
  </si>
  <si>
    <t>0,9*10+2,4*36+1,2*14+1,15*36+0,85*2+0,9*1</t>
  </si>
  <si>
    <t>40</t>
  </si>
  <si>
    <t>764002861</t>
  </si>
  <si>
    <t>Demontáž klempířských konstrukcí oplechování říms do suti</t>
  </si>
  <si>
    <t>-1445766737</t>
  </si>
  <si>
    <t>https://podminky.urs.cz/item/CS_URS_2025_01/764002861</t>
  </si>
  <si>
    <t>1,7*2</t>
  </si>
  <si>
    <t>1,06*2</t>
  </si>
  <si>
    <t>3,26*2</t>
  </si>
  <si>
    <t>1,33*1</t>
  </si>
  <si>
    <t>1,68*1</t>
  </si>
  <si>
    <t>0,96*1</t>
  </si>
  <si>
    <t>1,23*1</t>
  </si>
  <si>
    <t>0,86*1</t>
  </si>
  <si>
    <t>41</t>
  </si>
  <si>
    <t>764004861</t>
  </si>
  <si>
    <t>Demontáž klempířských konstrukcí svodu do suti</t>
  </si>
  <si>
    <t>1762222992</t>
  </si>
  <si>
    <t>https://podminky.urs.cz/item/CS_URS_2025_01/764004861</t>
  </si>
  <si>
    <t>766</t>
  </si>
  <si>
    <t>Konstrukce truhlářské</t>
  </si>
  <si>
    <t>42</t>
  </si>
  <si>
    <t>766691811</t>
  </si>
  <si>
    <t>Demontáž parapetních desek šířky do 300 mm</t>
  </si>
  <si>
    <t>-1983016207</t>
  </si>
  <si>
    <t>https://podminky.urs.cz/item/CS_URS_2025_01/766691811</t>
  </si>
  <si>
    <t>767</t>
  </si>
  <si>
    <t>Konstrukce zámečnické</t>
  </si>
  <si>
    <t>43</t>
  </si>
  <si>
    <t>767161814</t>
  </si>
  <si>
    <t>Demontáž zábradlí do suti rovného nerozebíratelný spoj hmotnosti 1 m zábradlí přes 20 kg</t>
  </si>
  <si>
    <t>2052033295</t>
  </si>
  <si>
    <t>https://podminky.urs.cz/item/CS_URS_2025_01/767161814</t>
  </si>
  <si>
    <t>25,5*2</t>
  </si>
  <si>
    <t>1,2</t>
  </si>
  <si>
    <t>44</t>
  </si>
  <si>
    <t>767661811</t>
  </si>
  <si>
    <t>Demontáž mříží pevných nebo otevíravých</t>
  </si>
  <si>
    <t>1300779881</t>
  </si>
  <si>
    <t>https://podminky.urs.cz/item/CS_URS_2025_01/767661811</t>
  </si>
  <si>
    <t>1,2*0,6*2</t>
  </si>
  <si>
    <t>771</t>
  </si>
  <si>
    <t>Podlahy z dlaždic</t>
  </si>
  <si>
    <t>45</t>
  </si>
  <si>
    <t>771121026</t>
  </si>
  <si>
    <t>Příprava podkladu před provedením dlažby broušení podlah stávajícího podkladu pro odstranění lepidla (po starých krytinách)</t>
  </si>
  <si>
    <t>303465392</t>
  </si>
  <si>
    <t>https://podminky.urs.cz/item/CS_URS_2025_01/771121026</t>
  </si>
  <si>
    <t>T01</t>
  </si>
  <si>
    <t>117,0</t>
  </si>
  <si>
    <t>80,96</t>
  </si>
  <si>
    <t>80,64</t>
  </si>
  <si>
    <t>46</t>
  </si>
  <si>
    <t>771121036</t>
  </si>
  <si>
    <t>Příprava podkladu před provedením dlažby broušení schodišť stávajícího podkladu pro odstranění lepidla (po starých krytinách)</t>
  </si>
  <si>
    <t>-611263737</t>
  </si>
  <si>
    <t>https://podminky.urs.cz/item/CS_URS_2025_01/771121036</t>
  </si>
  <si>
    <t>T02</t>
  </si>
  <si>
    <t>66,0*0,3</t>
  </si>
  <si>
    <t>71,5*0,15</t>
  </si>
  <si>
    <t>47</t>
  </si>
  <si>
    <t>771271812</t>
  </si>
  <si>
    <t>Demontáž obkladů schodišť z dlaždic keramických kladených do malty stupnic přes 250 do 350 mm</t>
  </si>
  <si>
    <t>-1917503288</t>
  </si>
  <si>
    <t>https://podminky.urs.cz/item/CS_URS_2025_01/771271812</t>
  </si>
  <si>
    <t>48</t>
  </si>
  <si>
    <t>771271832</t>
  </si>
  <si>
    <t>Demontáž obkladů schodišť z dlaždic keramických kladených do malty podstupnic do 250 mm</t>
  </si>
  <si>
    <t>895975317</t>
  </si>
  <si>
    <t>https://podminky.urs.cz/item/CS_URS_2025_01/771271832</t>
  </si>
  <si>
    <t>49</t>
  </si>
  <si>
    <t>771471810</t>
  </si>
  <si>
    <t>Demontáž soklíků z dlaždic keramických kladených do malty rovných</t>
  </si>
  <si>
    <t>-379416652</t>
  </si>
  <si>
    <t>https://podminky.urs.cz/item/CS_URS_2025_01/771471810</t>
  </si>
  <si>
    <t>terasa</t>
  </si>
  <si>
    <t>37,0-(1,0+0,83+1,0+2,12+2,12)</t>
  </si>
  <si>
    <t>m101</t>
  </si>
  <si>
    <t>79,5-(1,85*2+2,4*2+0,8*9)</t>
  </si>
  <si>
    <t>m201</t>
  </si>
  <si>
    <t>79,5-(1,9+2,4*2+0,8*9)</t>
  </si>
  <si>
    <t>50</t>
  </si>
  <si>
    <t>771571810</t>
  </si>
  <si>
    <t>Demontáž podlah z dlaždic keramických kladených do malty</t>
  </si>
  <si>
    <t>-1383893143</t>
  </si>
  <si>
    <t>https://podminky.urs.cz/item/CS_URS_2025_01/771571810</t>
  </si>
  <si>
    <t>776</t>
  </si>
  <si>
    <t>Podlahy povlakové</t>
  </si>
  <si>
    <t>51</t>
  </si>
  <si>
    <t>776201812</t>
  </si>
  <si>
    <t>Demontáž povlakových podlahovin lepených ručně s podložkou</t>
  </si>
  <si>
    <t>-259449446</t>
  </si>
  <si>
    <t>https://podminky.urs.cz/item/CS_URS_2025_01/776201812</t>
  </si>
  <si>
    <t>99,57+8,16+99,36+4,11+3,92</t>
  </si>
  <si>
    <t>99,48+1,99+6,03+99,36+1,99+6,04</t>
  </si>
  <si>
    <t>m205</t>
  </si>
  <si>
    <t>14,74</t>
  </si>
  <si>
    <t>m218</t>
  </si>
  <si>
    <t>52</t>
  </si>
  <si>
    <t>776410811</t>
  </si>
  <si>
    <t>Demontáž soklíků nebo lišt pryžových nebo plastových</t>
  </si>
  <si>
    <t>1660372786</t>
  </si>
  <si>
    <t>https://podminky.urs.cz/item/CS_URS_2025_01/776410811</t>
  </si>
  <si>
    <t>m106</t>
  </si>
  <si>
    <t>48,4-(0,8*5+1,03+2,12)</t>
  </si>
  <si>
    <t>m110</t>
  </si>
  <si>
    <t>14,7-(0,8)</t>
  </si>
  <si>
    <t>m112</t>
  </si>
  <si>
    <t>m113</t>
  </si>
  <si>
    <t>8,7-(0,8*2)</t>
  </si>
  <si>
    <t>m114</t>
  </si>
  <si>
    <t>8,4-(0,8*2)</t>
  </si>
  <si>
    <t>m206</t>
  </si>
  <si>
    <t>48,4-(0,8*6)</t>
  </si>
  <si>
    <t>m210</t>
  </si>
  <si>
    <t>11,6-0,8</t>
  </si>
  <si>
    <t>m211</t>
  </si>
  <si>
    <t>5,5-0,8</t>
  </si>
  <si>
    <t>m213</t>
  </si>
  <si>
    <t>m214</t>
  </si>
  <si>
    <t>m215</t>
  </si>
  <si>
    <t>15,4-(0,8*2)</t>
  </si>
  <si>
    <t>784</t>
  </si>
  <si>
    <t>Dokončovací práce - malby a tapety</t>
  </si>
  <si>
    <t>53</t>
  </si>
  <si>
    <t>784121001</t>
  </si>
  <si>
    <t>Oškrabání malby v místnostech výšky do 3,80 m</t>
  </si>
  <si>
    <t>345015210</t>
  </si>
  <si>
    <t>https://podminky.urs.cz/item/CS_URS_2025_01/784121001</t>
  </si>
  <si>
    <t>viz. nový stav</t>
  </si>
  <si>
    <t>1990,578+232,296</t>
  </si>
  <si>
    <t>2 - Nový stav</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</si>
  <si>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</si>
  <si>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</si>
  <si>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</si>
  <si>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</si>
  <si>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</si>
  <si>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</si>
  <si>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</si>
  <si>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</si>
  <si>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94 - Lešení a stavební výtahy</t>
  </si>
  <si>
    <t xml:space="preserve">      95 - Dokončovací konstrukce a práce pozemních staveb</t>
  </si>
  <si>
    <t xml:space="preserve">      98 - Demolice a sanace</t>
  </si>
  <si>
    <t xml:space="preserve">    998 - Přesun hmot</t>
  </si>
  <si>
    <t xml:space="preserve">    711 - Izolace proti vodě, vlhkosti a plynům</t>
  </si>
  <si>
    <t xml:space="preserve">    713 - Izolace tepelné</t>
  </si>
  <si>
    <t xml:space="preserve">    762 - Konstrukce tesařské</t>
  </si>
  <si>
    <t xml:space="preserve">    763 - Konstrukce suché výstavby</t>
  </si>
  <si>
    <t xml:space="preserve">    768 - Ostatní prvky</t>
  </si>
  <si>
    <t xml:space="preserve">    783 - Dokončovací práce - nátěry</t>
  </si>
  <si>
    <t>132251103</t>
  </si>
  <si>
    <t>Hloubení nezapažených rýh šířky do 800 mm strojně s urovnáním dna do předepsaného profilu a spádu v hornině třídy těžitelnosti I skupiny 3 přes 50 do 100 m3</t>
  </si>
  <si>
    <t>719839850</t>
  </si>
  <si>
    <t>https://podminky.urs.cz/item/CS_URS_2025_01/132251103</t>
  </si>
  <si>
    <t>zateplení pod terénem</t>
  </si>
  <si>
    <t>(82,0+62,0+14,0)*0,3</t>
  </si>
  <si>
    <t>drenáž</t>
  </si>
  <si>
    <t>(19,7+18,0)*(0,7)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</si>
  <si>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</si>
  <si>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</si>
  <si>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-65851826</t>
  </si>
  <si>
    <t>https://podminky.urs.cz/item/CS_URS_2025_01/162751117</t>
  </si>
  <si>
    <t>výkop-zásyp</t>
  </si>
  <si>
    <t>73,79-24,16</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</si>
  <si>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</si>
  <si>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</si>
  <si>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-789795047</t>
  </si>
  <si>
    <t>https://podminky.urs.cz/item/CS_URS_2025_01/162751119</t>
  </si>
  <si>
    <t>49,63*5 'Přepočtené koeficientem množství</t>
  </si>
  <si>
    <t>171201231</t>
  </si>
  <si>
    <t>Poplatek za uložení stavebního odpadu na recyklační skládce (skládkovné) zeminy a kamení zatříděného do Katalogu odpadů pod kódem 17 05 04</t>
  </si>
  <si>
    <t>-1311012875</t>
  </si>
  <si>
    <t>https://podminky.urs.cz/item/CS_URS_2025_01/171201231</t>
  </si>
  <si>
    <t>49,63*2 'Přepočtené koeficientem množství</t>
  </si>
  <si>
    <t>171251201</t>
  </si>
  <si>
    <t>Uložení sypaniny na skládky nebo meziskládky bez hutnění s upravením uložené sypaniny do předepsaného tvaru</t>
  </si>
  <si>
    <t>-47477913</t>
  </si>
  <si>
    <t>https://podminky.urs.cz/item/CS_URS_2025_01/171251201</t>
  </si>
  <si>
    <t>174151101</t>
  </si>
  <si>
    <t>Zásyp sypaninou z jakékoliv horniny strojně s uložením výkopku ve vrstvách se zhutněním jam, šachet, rýh nebo kolem objektů v těchto vykopávkách</t>
  </si>
  <si>
    <t>258426153</t>
  </si>
  <si>
    <t>https://podminky.urs.cz/item/CS_URS_2025_01/174151101</t>
  </si>
  <si>
    <t>(20,0+23,2+7,0)*0,3</t>
  </si>
  <si>
    <t>(5,0+8,0)*(0,7)</t>
  </si>
  <si>
    <t>Zakládání</t>
  </si>
  <si>
    <t>212751105</t>
  </si>
  <si>
    <t>Trativody z drenážních a melioračních trubek pro meliorace, dočasné nebo odlehčovací drenáže se zřízením štěrkového lože pod trubky a s jejich obsypem v otevřeném výkopu trubka flexibilní PVC-U SN 4 celoperforovaná 360° DN 125</t>
  </si>
  <si>
    <t>208453079</t>
  </si>
  <si>
    <t>https://podminky.urs.cz/item/CS_URS_2025_01/212751105</t>
  </si>
  <si>
    <t>25,0+26,0+2,5+3,5</t>
  </si>
  <si>
    <t>213141111</t>
  </si>
  <si>
    <t>Zřízení vrstvy z geotextilie filtrační, separační, odvodňovací, ochranné, výztužné nebo protierozní v rovině nebo ve sklonu do 1:5, šířky do 3 m</t>
  </si>
  <si>
    <t>1937761405</t>
  </si>
  <si>
    <t>https://podminky.urs.cz/item/CS_URS_2025_01/213141111</t>
  </si>
  <si>
    <t>(25,0+26,0+2,5+3,5)*(0,5*4)</t>
  </si>
  <si>
    <t>pod dlažbu</t>
  </si>
  <si>
    <t>(39,0+54,0)*(0,5+0,5+0,3+0,3)</t>
  </si>
  <si>
    <t>M</t>
  </si>
  <si>
    <t>69311068</t>
  </si>
  <si>
    <t>geotextilie netkaná separační, ochranná, filtrační, drenážní PP 300g/m2</t>
  </si>
  <si>
    <t>1687673134</t>
  </si>
  <si>
    <t>262,8*1,1845 'Přepočtené koeficientem množství</t>
  </si>
  <si>
    <t>K097</t>
  </si>
  <si>
    <t>Napojední drenáže do stávající šachty- navrtávka</t>
  </si>
  <si>
    <t>1350406362</t>
  </si>
  <si>
    <t>Svislé a kompletní konstrukce</t>
  </si>
  <si>
    <t>310271021</t>
  </si>
  <si>
    <t>Zazdívka otvorů ve zdivu nadzákladovém pórobetonovými tvárnicemi plochy do 1 m2, tl. zdiva 250 mm, pevnost tvárnic do P2</t>
  </si>
  <si>
    <t>-1036885966</t>
  </si>
  <si>
    <t>https://podminky.urs.cz/item/CS_URS_2025_01/310271021</t>
  </si>
  <si>
    <t>sever učebny</t>
  </si>
  <si>
    <t>1,0</t>
  </si>
  <si>
    <t>jih hospo</t>
  </si>
  <si>
    <t>310271061</t>
  </si>
  <si>
    <t>Zazdívka otvorů ve zdivu nadzákladovém pórobetonovými tvárnicemi plochy přes 1 do 4 m2, tl. zdiva 250 mm, pevnost tvárnic do P2</t>
  </si>
  <si>
    <t>-931073905</t>
  </si>
  <si>
    <t>https://podminky.urs.cz/item/CS_URS_2025_01/310271061</t>
  </si>
  <si>
    <t>1,7+1,7+4,0+4,0</t>
  </si>
  <si>
    <t>311113144</t>
  </si>
  <si>
    <t>Nadzákladové zdi z betonových tvárnic ztraceného bednění hladkých včetně výplně z betonu C 20/25, tloušťky zdiva přes 250 do 300 mm</t>
  </si>
  <si>
    <t>727134261</t>
  </si>
  <si>
    <t>https://podminky.urs.cz/item/CS_URS_2025_01/311113144</t>
  </si>
  <si>
    <t>nadezdívka atiky</t>
  </si>
  <si>
    <t>(74,6+99,0)*0,25</t>
  </si>
  <si>
    <t>311361821</t>
  </si>
  <si>
    <t>Výztuž nadzákladových zdí nosných svislých nebo odkloněných od svislice, rovných nebo oblých z betonářské oceli 10 505 (R) nebo BSt 500</t>
  </si>
  <si>
    <t>-367173785</t>
  </si>
  <si>
    <t>https://podminky.urs.cz/item/CS_URS_2025_01/311361821</t>
  </si>
  <si>
    <t>43,400*0,3*0,04</t>
  </si>
  <si>
    <t>317142422</t>
  </si>
  <si>
    <t>Překlady nenosné z pórobetonu osazené do tenkého maltového lože, výšky do 250 mm, šířky překladu 100 mm, délky překladu přes 1000 do 1250 mm</t>
  </si>
  <si>
    <t>1363946323</t>
  </si>
  <si>
    <t>https://podminky.urs.cz/item/CS_URS_2025_01/317142422</t>
  </si>
  <si>
    <t>317168052</t>
  </si>
  <si>
    <t>Překlady keramické vysoké osazené do maltového lože, šířky překladu 70 mm výšky 238 mm, délky 1250 mm</t>
  </si>
  <si>
    <t>1931740644</t>
  </si>
  <si>
    <t>https://podminky.urs.cz/item/CS_URS_2025_01/317168052</t>
  </si>
  <si>
    <t>317998115</t>
  </si>
  <si>
    <t>Izolace tepelná mezi překlady z pěnového polystyrenu výšky 24 cm, tloušťky 100 mm</t>
  </si>
  <si>
    <t>-977286002</t>
  </si>
  <si>
    <t>https://podminky.urs.cz/item/CS_URS_2025_01/317998115</t>
  </si>
  <si>
    <t>342272225</t>
  </si>
  <si>
    <t>Příčky z pórobetonových tvárnic hladkých na tenké maltové lože objemová hmotnost do 500 kg/m3, tloušťka příčky 100 mm</t>
  </si>
  <si>
    <t>1066584387</t>
  </si>
  <si>
    <t>https://podminky.urs.cz/item/CS_URS_2025_01/342272225</t>
  </si>
  <si>
    <t>(1,8)*2,5</t>
  </si>
  <si>
    <t>-(0,8*2,0)</t>
  </si>
  <si>
    <t>342291121</t>
  </si>
  <si>
    <t>Ukotvení příček plochými kotvami, do konstrukce cihelné</t>
  </si>
  <si>
    <t>-1966594658</t>
  </si>
  <si>
    <t>https://podminky.urs.cz/item/CS_URS_2025_01/342291121</t>
  </si>
  <si>
    <t>2,5*2</t>
  </si>
  <si>
    <t>Vodorovné konstrukce</t>
  </si>
  <si>
    <t>452312141</t>
  </si>
  <si>
    <t>Podkladní a zajišťovací konstrukce z betonu prostého v otevřeném výkopu bez zvýšených nároků na prostředí sedlové lože pod potrubí z betonu tř. C 16/20</t>
  </si>
  <si>
    <t>659530362</t>
  </si>
  <si>
    <t>https://podminky.urs.cz/item/CS_URS_2025_01/452312141</t>
  </si>
  <si>
    <t>pod drenáž</t>
  </si>
  <si>
    <t>(25,0+26,0+2,5+3,5)*0,3*0,1</t>
  </si>
  <si>
    <t>Komunikace pozemní</t>
  </si>
  <si>
    <t>564760001</t>
  </si>
  <si>
    <t>Podklad nebo kryt z kameniva hrubého drceného vel. 8-16 mm s rozprostřením a zhutněním plochy jednotlivě do 100 m2, po zhutnění tl. 200 mm</t>
  </si>
  <si>
    <t>266795902</t>
  </si>
  <si>
    <t>https://podminky.urs.cz/item/CS_URS_2025_01/564760001</t>
  </si>
  <si>
    <t>39,0+54,0</t>
  </si>
  <si>
    <t>593531111</t>
  </si>
  <si>
    <t>Kladení dlažby z plastových vegetačních tvárnic komunikací pro pěší s vyrovnávací vrstvou z kameniva tl. do 20 mm a s vyplněním vegetačních otvorů se zámkem tl. do 30 mm, pro plochy do 50 m2</t>
  </si>
  <si>
    <t>-2026034866</t>
  </si>
  <si>
    <t>https://podminky.urs.cz/item/CS_URS_2025_01/593531111</t>
  </si>
  <si>
    <t>14,0</t>
  </si>
  <si>
    <t>56245143</t>
  </si>
  <si>
    <t>dlažba zatravňovací recyklovaný PE nosnost 240t/m2 500x500x30mm</t>
  </si>
  <si>
    <t>-1128924499</t>
  </si>
  <si>
    <t>14*1,1 'Přepočtené koeficientem množství</t>
  </si>
  <si>
    <t>Úpravy povrchů, podlahy a osazování výplní</t>
  </si>
  <si>
    <t>61</t>
  </si>
  <si>
    <t>Úprava povrchů vnitřních</t>
  </si>
  <si>
    <t>612131121</t>
  </si>
  <si>
    <t>Podkladní a spojovací vrstva vnitřních omítaných ploch penetrace disperzní nanášená ručně stěn</t>
  </si>
  <si>
    <t>-1400474239</t>
  </si>
  <si>
    <t>https://podminky.urs.cz/item/CS_URS_2025_01/612131121</t>
  </si>
  <si>
    <t>(1,8)*2,5*2</t>
  </si>
  <si>
    <t>-(0,8*2,0)*2</t>
  </si>
  <si>
    <t>612142001</t>
  </si>
  <si>
    <t>Pletivo vnitřních ploch v ploše nebo pruzích, na plném podkladu sklovláknité vtlačené do tmelu včetně tmelu stěn</t>
  </si>
  <si>
    <t>1007565817</t>
  </si>
  <si>
    <t>https://podminky.urs.cz/item/CS_URS_2025_01/612142001</t>
  </si>
  <si>
    <t>612321131</t>
  </si>
  <si>
    <t>Vápenocementový štuk vnitřních ploch tloušťky do 3 mm svislých konstrukcí stěn</t>
  </si>
  <si>
    <t>1005957333</t>
  </si>
  <si>
    <t>https://podminky.urs.cz/item/CS_URS_2025_01/612321131</t>
  </si>
  <si>
    <t>612325302</t>
  </si>
  <si>
    <t>Vápenocementová omítka ostění nebo nadpraží štuková dvouvrstvá</t>
  </si>
  <si>
    <t>-680364718</t>
  </si>
  <si>
    <t>https://podminky.urs.cz/item/CS_URS_2025_01/612325302</t>
  </si>
  <si>
    <t>viz. APU</t>
  </si>
  <si>
    <t>585,83*0,25</t>
  </si>
  <si>
    <t>622143003</t>
  </si>
  <si>
    <t>Montáž omítkových profilů plastových, pozinkovaných nebo dřevěných upevněných vtlačením do podkladní vrstvy nebo přibitím rohových s tkaninou</t>
  </si>
  <si>
    <t>-345511100</t>
  </si>
  <si>
    <t>https://podminky.urs.cz/item/CS_URS_2025_01/622143003</t>
  </si>
  <si>
    <t>585,83</t>
  </si>
  <si>
    <t>63127464</t>
  </si>
  <si>
    <t>profil rohový Al s výztužnou tkaninou š 100/100mm</t>
  </si>
  <si>
    <t>534301606</t>
  </si>
  <si>
    <t>585,83*1,05 'Přepočtené koeficientem množství</t>
  </si>
  <si>
    <t>622143004</t>
  </si>
  <si>
    <t>Montáž omítkových profilů plastových, pozinkovaných nebo dřevěných upevněných vtlačením do podkladní vrstvy nebo přibitím začišťovacích samolepících pro vytvoření dilatujícího spoje s okenním rámem</t>
  </si>
  <si>
    <t>-9238341</t>
  </si>
  <si>
    <t>https://podminky.urs.cz/item/CS_URS_2025_01/622143004</t>
  </si>
  <si>
    <t>okna</t>
  </si>
  <si>
    <t>(1,8+3,6+3,6)*2</t>
  </si>
  <si>
    <t>(2,4+1,77+1,77)*6</t>
  </si>
  <si>
    <t>(0,9+1,0+1,0)*4</t>
  </si>
  <si>
    <t>(1,2+1,8+1,8)*8</t>
  </si>
  <si>
    <t>(1,15+0,9+0,9)*1</t>
  </si>
  <si>
    <t>(1,15+0,6+0,6)*7</t>
  </si>
  <si>
    <t>(4,8+2,04+2,04)*21</t>
  </si>
  <si>
    <t>(1,2+2,04+2,04)*6</t>
  </si>
  <si>
    <t>(0,9+0,96+0,96)*4</t>
  </si>
  <si>
    <t>(1,15+1,75+1,75)*28</t>
  </si>
  <si>
    <t>(0,85+1,2+1,2)*2</t>
  </si>
  <si>
    <t>(1,0+1,75+1,75)*1</t>
  </si>
  <si>
    <t>(2,4+1,77+1,77)*9</t>
  </si>
  <si>
    <t>(1,85+2,6+2,6)*2</t>
  </si>
  <si>
    <t>(1,04+2,84+2,84)*1</t>
  </si>
  <si>
    <t>(1,6+2,15+2,15)*1</t>
  </si>
  <si>
    <t>(0,95+2,15+2,15)*1</t>
  </si>
  <si>
    <t>59051476</t>
  </si>
  <si>
    <t>profil napojovací okenní PVC s výztužnou tkaninou 9mm</t>
  </si>
  <si>
    <t>-548667503</t>
  </si>
  <si>
    <t>629991011</t>
  </si>
  <si>
    <t>Zakrytí vnějších ploch před znečištěním včetně pozdějšího odkrytí výplní otvorů a svislých ploch fólií přilepenou lepící páskou</t>
  </si>
  <si>
    <t>-487054836</t>
  </si>
  <si>
    <t>https://podminky.urs.cz/item/CS_URS_2025_01/629991011</t>
  </si>
  <si>
    <t>1,6*2,15*1</t>
  </si>
  <si>
    <t>0,95*2,15*1</t>
  </si>
  <si>
    <t>632450121</t>
  </si>
  <si>
    <t>Potěr cementový vyrovnávací ze suchých směsí v pásu o průměrné (střední) tl. od 10 do 20 mm</t>
  </si>
  <si>
    <t>-184878012</t>
  </si>
  <si>
    <t>https://podminky.urs.cz/item/CS_URS_2025_01/632450121</t>
  </si>
  <si>
    <t>pod parapet</t>
  </si>
  <si>
    <t>(1,8)*2*0,25</t>
  </si>
  <si>
    <t>(2,4)*6*0,25</t>
  </si>
  <si>
    <t>(0,9)*4*0,25</t>
  </si>
  <si>
    <t>(1,2)*8*0,25</t>
  </si>
  <si>
    <t>(1,15)*1*0,25</t>
  </si>
  <si>
    <t>(1,15)*7*0,25</t>
  </si>
  <si>
    <t>(4,8)*21*0,25</t>
  </si>
  <si>
    <t>(1,2)*6*0,25</t>
  </si>
  <si>
    <t>(1,15)*28*0,25</t>
  </si>
  <si>
    <t>(0,85)*2*0,25</t>
  </si>
  <si>
    <t>(1,0)*1*0,25</t>
  </si>
  <si>
    <t>(2,4)*9*0,25</t>
  </si>
  <si>
    <t>62</t>
  </si>
  <si>
    <t>Úprava povrchů vnějších</t>
  </si>
  <si>
    <t>629995101</t>
  </si>
  <si>
    <t>Očištění vnějších ploch tlakovou vodou omytím tlakovou vodou</t>
  </si>
  <si>
    <t>-1603549595</t>
  </si>
  <si>
    <t>https://podminky.urs.cz/item/CS_URS_2025_01/629995101</t>
  </si>
  <si>
    <t>KZS</t>
  </si>
  <si>
    <t>700,648+126,7</t>
  </si>
  <si>
    <t>perlinka</t>
  </si>
  <si>
    <t>80,500</t>
  </si>
  <si>
    <t>622325102</t>
  </si>
  <si>
    <t>Oprava vápenocementové omítky vnějších ploch stupně členitosti 1 hladké stěn, v rozsahu opravované plochy přes 10 do 30%</t>
  </si>
  <si>
    <t>-558622478</t>
  </si>
  <si>
    <t>https://podminky.urs.cz/item/CS_URS_2025_01/622325102</t>
  </si>
  <si>
    <t>622135x</t>
  </si>
  <si>
    <t>Vyrovnání nerovností podkladu vnějších omítaných ploch stěrkou cementovou, tl. do 4 mm stěn</t>
  </si>
  <si>
    <t>-812986880</t>
  </si>
  <si>
    <t>622131121</t>
  </si>
  <si>
    <t>Podkladní a spojovací vrstva vnějších omítaných ploch penetrace nanášená ručně stěn</t>
  </si>
  <si>
    <t>369031790</t>
  </si>
  <si>
    <t>https://podminky.urs.cz/item/CS_URS_2025_01/622131121</t>
  </si>
  <si>
    <t>622211041</t>
  </si>
  <si>
    <t>Montáž kontaktního zateplení lepením a mechanickým kotvením z polystyrenových desek (dodávka ve specifikaci) na vnější stěny, na podklad betonový nebo z lehčeného betonu, z tvárnic keramických nebo vápenopískových, tloušťky desek přes 160 do 200 mm</t>
  </si>
  <si>
    <t>-1014640524</t>
  </si>
  <si>
    <t>https://podminky.urs.cz/item/CS_URS_2025_01/622211041</t>
  </si>
  <si>
    <t>75,0+86,0+5,0</t>
  </si>
  <si>
    <t>104,0+66,0</t>
  </si>
  <si>
    <t>sever-učebny</t>
  </si>
  <si>
    <t>266,0-10,0</t>
  </si>
  <si>
    <t>jih- učebny</t>
  </si>
  <si>
    <t>267,0</t>
  </si>
  <si>
    <t>jih hosp.</t>
  </si>
  <si>
    <t>154,0-10,0</t>
  </si>
  <si>
    <t>sever hosp.</t>
  </si>
  <si>
    <t>106,0</t>
  </si>
  <si>
    <t>-otvory</t>
  </si>
  <si>
    <t>-408,352</t>
  </si>
  <si>
    <t>28376046</t>
  </si>
  <si>
    <t>deska EPS grafitová fasádní λ=0,032 tl 180mm</t>
  </si>
  <si>
    <t>-653208174</t>
  </si>
  <si>
    <t>700,648*1,05 'Přepočtené koeficientem množství</t>
  </si>
  <si>
    <t>622151031</t>
  </si>
  <si>
    <t>Penetrační nátěr vnějších pastovitých tenkovrstvých omítek silikonový stěn</t>
  </si>
  <si>
    <t>-1429926605</t>
  </si>
  <si>
    <t>https://podminky.urs.cz/item/CS_URS_2025_01/622151031</t>
  </si>
  <si>
    <t>EPS180</t>
  </si>
  <si>
    <t>700,648</t>
  </si>
  <si>
    <t>ostění a nadrpaží</t>
  </si>
  <si>
    <t>585,83*0,18</t>
  </si>
  <si>
    <t>622531032</t>
  </si>
  <si>
    <t>Omítka tenkovrstvá silikonová vnějších ploch probarvená bez penetrace zatíraná (škrábaná), zrnitost 3,0 mm stěn</t>
  </si>
  <si>
    <t>-2025429307</t>
  </si>
  <si>
    <t>https://podminky.urs.cz/item/CS_URS_2025_01/622531032</t>
  </si>
  <si>
    <t>-1425388808</t>
  </si>
  <si>
    <t xml:space="preserve">západ </t>
  </si>
  <si>
    <t>nad terénem</t>
  </si>
  <si>
    <t>4,0+0,2+5,0</t>
  </si>
  <si>
    <t>pod terénem</t>
  </si>
  <si>
    <t>7,5+5,0</t>
  </si>
  <si>
    <t>5,0+1,0+1,0+0,5</t>
  </si>
  <si>
    <t>4,5+2,5+0,5</t>
  </si>
  <si>
    <t>2,0+11,0+2,0</t>
  </si>
  <si>
    <t>17,5</t>
  </si>
  <si>
    <t>12,0</t>
  </si>
  <si>
    <t>2,0+10,0</t>
  </si>
  <si>
    <t>0,5+16,0</t>
  </si>
  <si>
    <t>sever hospo</t>
  </si>
  <si>
    <t>9,0</t>
  </si>
  <si>
    <t>8,0</t>
  </si>
  <si>
    <t>28376022-2</t>
  </si>
  <si>
    <t>deska perimetrická fasádní soklová 150kPa λ=0,039 tl 180mm</t>
  </si>
  <si>
    <t>587414296</t>
  </si>
  <si>
    <t>126,7*1,05 'Přepočtené koeficientem množství</t>
  </si>
  <si>
    <t>622251101</t>
  </si>
  <si>
    <t>Montáž kontaktního zateplení lepením a mechanickým kotvením Příplatek k cenám za zápustnou montáž kotev s použitím tepelněizolačních zátek na vnější stěny z polystyrenu</t>
  </si>
  <si>
    <t>1321722601</t>
  </si>
  <si>
    <t>https://podminky.urs.cz/item/CS_URS_2025_01/622251101</t>
  </si>
  <si>
    <t>622321111</t>
  </si>
  <si>
    <t>Omítka vápenocementová vnějších ploch nanášená ručně jednovrstvá, tloušťky do 15 mm hrubá zatřená stěn</t>
  </si>
  <si>
    <t>-733733482</t>
  </si>
  <si>
    <t>https://podminky.urs.cz/item/CS_URS_2025_01/622321111</t>
  </si>
  <si>
    <t>622142001</t>
  </si>
  <si>
    <t>Pletivo vnějších ploch v ploše nebo pruzích, na plném podkladu sklovláknité vtlačené do tmelu stěn</t>
  </si>
  <si>
    <t>143619952</t>
  </si>
  <si>
    <t>https://podminky.urs.cz/item/CS_URS_2025_01/622142001</t>
  </si>
  <si>
    <t>622151021</t>
  </si>
  <si>
    <t>Penetrační nátěr vnějších pastovitých tenkovrstvých omítek mozaikových akrylátový stěn</t>
  </si>
  <si>
    <t>-187479513</t>
  </si>
  <si>
    <t>https://podminky.urs.cz/item/CS_URS_2025_01/622151021</t>
  </si>
  <si>
    <t>viz. perlinka</t>
  </si>
  <si>
    <t>622511112</t>
  </si>
  <si>
    <t>Omítka tenkovrstvá akrylátová vnějších ploch probarvená bez penetrace mozaiková střednězrnná stěn</t>
  </si>
  <si>
    <t>979621894</t>
  </si>
  <si>
    <t>https://podminky.urs.cz/item/CS_URS_2025_01/622511112</t>
  </si>
  <si>
    <t>622212001</t>
  </si>
  <si>
    <t>Montáž kontaktního zateplení vnějšího ostění, nadpraží nebo parapetu lepením z polystyrenových desek (dodávka ve specifikaci) hloubky špalet do 200 mm, tloušťky desek do 40 mm</t>
  </si>
  <si>
    <t>-584799761</t>
  </si>
  <si>
    <t>https://podminky.urs.cz/item/CS_URS_2025_01/622212001</t>
  </si>
  <si>
    <t>(1,8)*2</t>
  </si>
  <si>
    <t>(2,4)*6</t>
  </si>
  <si>
    <t>(0,9)*4</t>
  </si>
  <si>
    <t>(1,2)*8</t>
  </si>
  <si>
    <t>(1,15)*1</t>
  </si>
  <si>
    <t>(1,15)*7</t>
  </si>
  <si>
    <t>(4,8)*21</t>
  </si>
  <si>
    <t>(1,2)*6</t>
  </si>
  <si>
    <t>(1,15)*28</t>
  </si>
  <si>
    <t>(0,85)*2</t>
  </si>
  <si>
    <t>(1,0)*1</t>
  </si>
  <si>
    <t>(2,4)*9</t>
  </si>
  <si>
    <t>28376414</t>
  </si>
  <si>
    <t>deska XPS hrana polodrážková a hladký povrch 300kPA λ=0,035 tl 20mm</t>
  </si>
  <si>
    <t>-963430508</t>
  </si>
  <si>
    <t>208,500*0,18</t>
  </si>
  <si>
    <t>37,53*1,05 'Přepočtené koeficientem množství</t>
  </si>
  <si>
    <t>878348507</t>
  </si>
  <si>
    <t>rohy</t>
  </si>
  <si>
    <t>4,5+6,5+7,5+9,0+9,0+7,5+6,4+4,5</t>
  </si>
  <si>
    <t>odskok na fasádě</t>
  </si>
  <si>
    <t>13,5+13,5+25,5+25,5</t>
  </si>
  <si>
    <t>pilíře</t>
  </si>
  <si>
    <t>1,5+2,5+1,0+1,0+2,6+2,5+2,5+2,0+2,0+2,0+0,9*4+3,1+2,5*7</t>
  </si>
  <si>
    <t>-1741900533</t>
  </si>
  <si>
    <t>762,53*1,05 'Přepočtené koeficientem množství</t>
  </si>
  <si>
    <t>195360507</t>
  </si>
  <si>
    <t>54</t>
  </si>
  <si>
    <t>805282931</t>
  </si>
  <si>
    <t>55</t>
  </si>
  <si>
    <t>622252002</t>
  </si>
  <si>
    <t>Montáž profilů kontaktního zateplení ostatních stěnových, dilatačních apod. lepených do tmelu</t>
  </si>
  <si>
    <t>-611179419</t>
  </si>
  <si>
    <t>https://podminky.urs.cz/item/CS_URS_2025_01/622252002</t>
  </si>
  <si>
    <t>56</t>
  </si>
  <si>
    <t>28341022</t>
  </si>
  <si>
    <t>profil napojovací parapetní PVC s výztužnou tkaninou</t>
  </si>
  <si>
    <t>-1667581575</t>
  </si>
  <si>
    <t>208,5*1,05 'Přepočtené koeficientem množství</t>
  </si>
  <si>
    <t>57</t>
  </si>
  <si>
    <t>629991001</t>
  </si>
  <si>
    <t>Zakrytí vnějších ploch před znečištěním včetně pozdějšího odkrytí ploch podélných rovných (např. chodníků) fólií položenou volně</t>
  </si>
  <si>
    <t>-118171559</t>
  </si>
  <si>
    <t>https://podminky.urs.cz/item/CS_URS_2025_01/629991001</t>
  </si>
  <si>
    <t>(80,0+100,0)*2,0</t>
  </si>
  <si>
    <t>58</t>
  </si>
  <si>
    <t>-1571732711</t>
  </si>
  <si>
    <t>59</t>
  </si>
  <si>
    <t>K079</t>
  </si>
  <si>
    <t>Příplatek za šroubovací hmoždinky (pouze v případě nutnosti)</t>
  </si>
  <si>
    <t>-981263652</t>
  </si>
  <si>
    <t>60</t>
  </si>
  <si>
    <t>K080</t>
  </si>
  <si>
    <t>Příplatek za vícebarvné řešení fasády (viz. barevné řešení)</t>
  </si>
  <si>
    <t>-427777582</t>
  </si>
  <si>
    <t>145,200+806,97</t>
  </si>
  <si>
    <t>63</t>
  </si>
  <si>
    <t>Podlahy a podlahové konstrukce</t>
  </si>
  <si>
    <t>637211134</t>
  </si>
  <si>
    <t>Okapový chodník z dlaždic betonových do kameniva s vyplněním spár drobným kamenivem, tl. dlaždic 50 mm</t>
  </si>
  <si>
    <t>-309827044</t>
  </si>
  <si>
    <t>https://podminky.urs.cz/item/CS_URS_2025_01/637211134</t>
  </si>
  <si>
    <t>637311131</t>
  </si>
  <si>
    <t>Okapový chodník z obrubníků betonových zahradních, se zalitím spár cementovou maltou do lože z betonu prostého</t>
  </si>
  <si>
    <t>-373452622</t>
  </si>
  <si>
    <t>https://podminky.urs.cz/item/CS_URS_2025_01/637311131</t>
  </si>
  <si>
    <t>74,0</t>
  </si>
  <si>
    <t>13,5+22,0+26,0</t>
  </si>
  <si>
    <t>637121115</t>
  </si>
  <si>
    <t>Okapový chodník z kameniva s udusáním a urovnáním povrchu z kačírku tl. 300 mm</t>
  </si>
  <si>
    <t>1313431289</t>
  </si>
  <si>
    <t>https://podminky.urs.cz/item/CS_URS_2025_01/637121115</t>
  </si>
  <si>
    <t>13,0+11,0</t>
  </si>
  <si>
    <t>94</t>
  </si>
  <si>
    <t>Lešení a stavební výtahy</t>
  </si>
  <si>
    <t>64</t>
  </si>
  <si>
    <t>941211111</t>
  </si>
  <si>
    <t>Lešení řadové rámové lehké pracovní s podlahami s provozním zatížením tř. 3 do 200 kg/m2 šířky tř. SW06 od 0,6 do 0,9 m výšky do 10 m montáž</t>
  </si>
  <si>
    <t>338473146</t>
  </si>
  <si>
    <t>https://podminky.urs.cz/item/CS_URS_2025_01/941211111</t>
  </si>
  <si>
    <t>100,0+130,0</t>
  </si>
  <si>
    <t>130,0+100,0</t>
  </si>
  <si>
    <t>učebny</t>
  </si>
  <si>
    <t>sever</t>
  </si>
  <si>
    <t>320,0</t>
  </si>
  <si>
    <t>jih</t>
  </si>
  <si>
    <t>380,0</t>
  </si>
  <si>
    <t>hospo.</t>
  </si>
  <si>
    <t>180,0</t>
  </si>
  <si>
    <t>135,0</t>
  </si>
  <si>
    <t>65</t>
  </si>
  <si>
    <t>941211211</t>
  </si>
  <si>
    <t>Lešení řadové rámové lehké pracovní s podlahami s provozním zatížením tř. 3 do 200 kg/m2 šířky tř. SW06 od 0,6 do 0,9 m výšky do 10 m příplatek za každý den použití</t>
  </si>
  <si>
    <t>1746702536</t>
  </si>
  <si>
    <t>https://podminky.urs.cz/item/CS_URS_2025_01/941211211</t>
  </si>
  <si>
    <t>předpoklad 3,5 měsíce</t>
  </si>
  <si>
    <t>1475,0*31*3,5</t>
  </si>
  <si>
    <t>66</t>
  </si>
  <si>
    <t>941211811</t>
  </si>
  <si>
    <t>Lešení řadové rámové lehké pracovní s podlahami s provozním zatížením tř. 3 do 200 kg/m2 šířky tř. SW06 od 0,6 do 0,9 m výšky do 10 m demontáž</t>
  </si>
  <si>
    <t>-370886483</t>
  </si>
  <si>
    <t>https://podminky.urs.cz/item/CS_URS_2025_01/941211811</t>
  </si>
  <si>
    <t>67</t>
  </si>
  <si>
    <t>944511111</t>
  </si>
  <si>
    <t>Síť ochranná zavěšená na konstrukci lešení z textilie z umělých vláken montáž</t>
  </si>
  <si>
    <t>1815551659</t>
  </si>
  <si>
    <t>https://podminky.urs.cz/item/CS_URS_2025_01/944511111</t>
  </si>
  <si>
    <t>68</t>
  </si>
  <si>
    <t>944511211</t>
  </si>
  <si>
    <t>Síť ochranná zavěšená na konstrukci lešení z textilie z umělých vláken příplatek k ceně za každý den použití</t>
  </si>
  <si>
    <t>-717398039</t>
  </si>
  <si>
    <t>https://podminky.urs.cz/item/CS_URS_2025_01/944511211</t>
  </si>
  <si>
    <t>69</t>
  </si>
  <si>
    <t>944511811</t>
  </si>
  <si>
    <t>Síť ochranná zavěšená na konstrukci lešení z textilie z umělých vláken demontáž</t>
  </si>
  <si>
    <t>1859261154</t>
  </si>
  <si>
    <t>https://podminky.urs.cz/item/CS_URS_2025_01/944511811</t>
  </si>
  <si>
    <t>70</t>
  </si>
  <si>
    <t>944711111</t>
  </si>
  <si>
    <t>Stříška záchytná zřizovaná současně s lehkým nebo těžkým lešením šířky do 1,5 m montáž</t>
  </si>
  <si>
    <t>-691805129</t>
  </si>
  <si>
    <t>https://podminky.urs.cz/item/CS_URS_2025_01/944711111</t>
  </si>
  <si>
    <t>1,5*1</t>
  </si>
  <si>
    <t>2,0*1</t>
  </si>
  <si>
    <t>71</t>
  </si>
  <si>
    <t>944711211</t>
  </si>
  <si>
    <t>Stříška záchytná zřizovaná současně s lehkým nebo těžkým lešením šířky do 1,5 m příplatek k ceně za každý den použití</t>
  </si>
  <si>
    <t>-472536469</t>
  </si>
  <si>
    <t>https://podminky.urs.cz/item/CS_URS_2025_01/944711211</t>
  </si>
  <si>
    <t>11,5*31*3,5</t>
  </si>
  <si>
    <t>72</t>
  </si>
  <si>
    <t>944711811</t>
  </si>
  <si>
    <t>Stříška záchytná zřizovaná současně s lehkým nebo těžkým lešením šířky do 1,5 m demontáž</t>
  </si>
  <si>
    <t>-1494350606</t>
  </si>
  <si>
    <t>https://podminky.urs.cz/item/CS_URS_2025_01/944711811</t>
  </si>
  <si>
    <t>73</t>
  </si>
  <si>
    <t>949101111</t>
  </si>
  <si>
    <t>Lešení pomocné pracovní pro objekty pozemních staveb pro zatížení do 150 kg/m2, o výšce lešeňové podlahy do 1,9 m</t>
  </si>
  <si>
    <t>-335355174</t>
  </si>
  <si>
    <t>https://podminky.urs.cz/item/CS_URS_2025_01/949101111</t>
  </si>
  <si>
    <t>viz. kazetové stropy</t>
  </si>
  <si>
    <t>298,88+29,12</t>
  </si>
  <si>
    <t>95</t>
  </si>
  <si>
    <t>Dokončovací konstrukce a práce pozemních staveb</t>
  </si>
  <si>
    <t>74</t>
  </si>
  <si>
    <t>952901111</t>
  </si>
  <si>
    <t>Vyčištění budov nebo objektů před předáním do užívání budov bytové nebo občanské výstavby, světlé výšky podlaží do 4 m</t>
  </si>
  <si>
    <t>-1751049585</t>
  </si>
  <si>
    <t>https://podminky.urs.cz/item/CS_URS_2025_01/952901111</t>
  </si>
  <si>
    <t>11,0+481,0</t>
  </si>
  <si>
    <t>334,0+481,0</t>
  </si>
  <si>
    <t>75</t>
  </si>
  <si>
    <t>Zpětná montáž ocelového žebříku vč. případné úpravy</t>
  </si>
  <si>
    <t>-2061348281</t>
  </si>
  <si>
    <t>76</t>
  </si>
  <si>
    <t>Zpětná montáž plotového pole vč. případné úpravy</t>
  </si>
  <si>
    <t>2028025598</t>
  </si>
  <si>
    <t>77</t>
  </si>
  <si>
    <t>K096</t>
  </si>
  <si>
    <t>Zpětná montáž VZT na střeše</t>
  </si>
  <si>
    <t>1377545410</t>
  </si>
  <si>
    <t>78</t>
  </si>
  <si>
    <t>K098</t>
  </si>
  <si>
    <t>D+M větrací komínky na střeše</t>
  </si>
  <si>
    <t>-523846766</t>
  </si>
  <si>
    <t>79</t>
  </si>
  <si>
    <t>K099</t>
  </si>
  <si>
    <t>D+M gelový hasicí přístroj 9 litrů pro požáry s_x000D_
lithium-iontových baterií s min hasicí schopností 13A</t>
  </si>
  <si>
    <t>-1883027405</t>
  </si>
  <si>
    <t>80</t>
  </si>
  <si>
    <t>K100</t>
  </si>
  <si>
    <t>D+M tabulky a označení dle PBŘ</t>
  </si>
  <si>
    <t>265318670</t>
  </si>
  <si>
    <t>81</t>
  </si>
  <si>
    <t>98</t>
  </si>
  <si>
    <t>Demolice a sanace</t>
  </si>
  <si>
    <t>82</t>
  </si>
  <si>
    <t>985331211</t>
  </si>
  <si>
    <t>Dodatečné vlepování betonářské výztuže včetně vyvrtání a vyčištění otvoru chemickou maltou průměr výztuže 8 mm</t>
  </si>
  <si>
    <t>-1065809084</t>
  </si>
  <si>
    <t>https://podminky.urs.cz/item/CS_URS_2025_01/985331211</t>
  </si>
  <si>
    <t>provázání nadezdívky atiky</t>
  </si>
  <si>
    <t>(74,6+99,0)*4*0,2</t>
  </si>
  <si>
    <t>83</t>
  </si>
  <si>
    <t>K077</t>
  </si>
  <si>
    <t>D+M dokotvení panelů pomocí úhelníku L200x1550x100 délky 250mm kotvený dvojicí vhodných chemicky vlepovaných kotev (předpoklad M16) propojujících obvodový průvlak a atikový panel</t>
  </si>
  <si>
    <t>1706620963</t>
  </si>
  <si>
    <t>24+28</t>
  </si>
  <si>
    <t>84</t>
  </si>
  <si>
    <t>K078</t>
  </si>
  <si>
    <t>D+M kotvení VZT jednotek přes roznášecí ocelové desky P10-200x200 mm</t>
  </si>
  <si>
    <t>79102212</t>
  </si>
  <si>
    <t>998</t>
  </si>
  <si>
    <t>Přesun hmot</t>
  </si>
  <si>
    <t>85</t>
  </si>
  <si>
    <t>998018002</t>
  </si>
  <si>
    <t>Přesun hmot pro budovy občanské výstavby, bydlení, výrobu a služby ruční (bez užití mechanizace) vodorovná dopravní vzdálenost do 100 m pro budovy s jakoukoliv nosnou konstrukcí výšky přes 6 do 12 m</t>
  </si>
  <si>
    <t>563738875</t>
  </si>
  <si>
    <t>https://podminky.urs.cz/item/CS_URS_2025_01/998018002</t>
  </si>
  <si>
    <t>711</t>
  </si>
  <si>
    <t>Izolace proti vodě, vlhkosti a plynům</t>
  </si>
  <si>
    <t>86</t>
  </si>
  <si>
    <t>711161212</t>
  </si>
  <si>
    <t>Izolace proti zemní vlhkosti a beztlakové vodě nopovými fóliemi na ploše svislé S vrstva ochranná, odvětrávací a drenážní výška nopu 8,0 mm, tl. fólie do 0,6 mm</t>
  </si>
  <si>
    <t>290002817</t>
  </si>
  <si>
    <t>https://podminky.urs.cz/item/CS_URS_2025_01/711161212</t>
  </si>
  <si>
    <t>(25,6+25,6)*(0,1+0,34+0,26)</t>
  </si>
  <si>
    <t>(69,5+14,5+50,0)*(0,3+0,25+0,3)</t>
  </si>
  <si>
    <t>87</t>
  </si>
  <si>
    <t>711161384</t>
  </si>
  <si>
    <t>Izolace proti zemní vlhkosti a beztlakové vodě nopovými fóliemi ostatní ukončení izolace provětrávací lištou</t>
  </si>
  <si>
    <t>-684340476</t>
  </si>
  <si>
    <t>https://podminky.urs.cz/item/CS_URS_2025_01/711161384</t>
  </si>
  <si>
    <t>(25,6+25,6)</t>
  </si>
  <si>
    <t>(69,5+14,5+50,0)</t>
  </si>
  <si>
    <t>88</t>
  </si>
  <si>
    <t>998711122</t>
  </si>
  <si>
    <t>Přesun hmot pro izolace proti vodě, vlhkosti a plynům stanovený z hmotnosti přesunovaného materiálu vodorovná dopravní vzdálenost do 50 m ruční (bez užití mechanizace) v objektech výšky přes 6 do 12 m</t>
  </si>
  <si>
    <t>-749049746</t>
  </si>
  <si>
    <t>https://podminky.urs.cz/item/CS_URS_2025_01/998711122</t>
  </si>
  <si>
    <t>89</t>
  </si>
  <si>
    <t>712311101</t>
  </si>
  <si>
    <t>Provedení povlakové krytiny střech plochých do 10° natěradly a tmely za studena nátěrem lakem penetračním nebo asfaltovým</t>
  </si>
  <si>
    <t>-148701804</t>
  </si>
  <si>
    <t>https://podminky.urs.cz/item/CS_URS_2025_01/712311101</t>
  </si>
  <si>
    <t>(71,9+96,5)*(0,65+0,3)</t>
  </si>
  <si>
    <t>90</t>
  </si>
  <si>
    <t>11163150</t>
  </si>
  <si>
    <t>lak penetrační asfaltový</t>
  </si>
  <si>
    <t>-834756505</t>
  </si>
  <si>
    <t>884,98*0,00032 'Přepočtené koeficientem množství</t>
  </si>
  <si>
    <t>91</t>
  </si>
  <si>
    <t>712331111</t>
  </si>
  <si>
    <t>Provedení povlakové krytiny střech plochých do 10° pásy na sucho podkladní samolepící asfaltový pás</t>
  </si>
  <si>
    <t>-382921893</t>
  </si>
  <si>
    <t>https://podminky.urs.cz/item/CS_URS_2025_01/712331111</t>
  </si>
  <si>
    <t>92</t>
  </si>
  <si>
    <t>62866281</t>
  </si>
  <si>
    <t>pás asfaltový samolepicí modifikovaný SBS s vložkou ze skleněné tkaniny se spalitelnou fólií nebo jemnozrnným minerálním posypem nebo textilií na horním povrchu tl 3,0mm</t>
  </si>
  <si>
    <t>-1849655739</t>
  </si>
  <si>
    <t>884,98*1,1655 'Přepočtené koeficientem množství</t>
  </si>
  <si>
    <t>93</t>
  </si>
  <si>
    <t>712341559</t>
  </si>
  <si>
    <t>Provedení povlakové krytiny střech plochých do 10° pásy přitavením NAIP v plné ploše</t>
  </si>
  <si>
    <t>-1515949260</t>
  </si>
  <si>
    <t>https://podminky.urs.cz/item/CS_URS_2025_01/712341559</t>
  </si>
  <si>
    <t>62856011</t>
  </si>
  <si>
    <t>pás asfaltový natavitelný modifikovaný SBS s vložkou z hliníkové fólie s textilií a spalitelnou PE fólií nebo jemnozrnným minerálním posypem na horním povrchu tl 4,0mm</t>
  </si>
  <si>
    <t>-1475255101</t>
  </si>
  <si>
    <t>2004323963</t>
  </si>
  <si>
    <t>62855037</t>
  </si>
  <si>
    <t>pás asfaltový natavitelný modifikovaný SBS s vložkou z polyesterové rohože a hrubozrnným břidličným posypem na horním povrchu do vegetačních střech tl 4,0mm</t>
  </si>
  <si>
    <t>-1527039958</t>
  </si>
  <si>
    <t>97</t>
  </si>
  <si>
    <t>998712122</t>
  </si>
  <si>
    <t>Přesun hmot pro povlakové krytiny stanovený z hmotnosti přesunovaného materiálu vodorovná dopravní vzdálenost do 50 m ruční (bez užití mechanizace) v objektech výšky přes 6 do 12 m</t>
  </si>
  <si>
    <t>-1262512363</t>
  </si>
  <si>
    <t>https://podminky.urs.cz/item/CS_URS_2025_01/998712122</t>
  </si>
  <si>
    <t>713</t>
  </si>
  <si>
    <t>Izolace tepelné</t>
  </si>
  <si>
    <t>713141138</t>
  </si>
  <si>
    <t>Montáž tepelné izolace střech plochých rohožemi, pásy, deskami, dílci, bloky (izolační materiál ve specifikaci) přilepenými za studena dvouvrstvá nízkoexpanzní (PUR) pěnou</t>
  </si>
  <si>
    <t>-1514518849</t>
  </si>
  <si>
    <t>https://podminky.urs.cz/item/CS_URS_2025_01/713141138</t>
  </si>
  <si>
    <t>-9,248</t>
  </si>
  <si>
    <t>99</t>
  </si>
  <si>
    <t>28372x</t>
  </si>
  <si>
    <t>deska EPS 150 grafitová tl 180mm</t>
  </si>
  <si>
    <t>327645150</t>
  </si>
  <si>
    <t>715,752*2,1 'Přepočtené koeficientem množství</t>
  </si>
  <si>
    <t>100</t>
  </si>
  <si>
    <t>2042352571</t>
  </si>
  <si>
    <t>pod jednotky</t>
  </si>
  <si>
    <t>3,55*2,605</t>
  </si>
  <si>
    <t>101</t>
  </si>
  <si>
    <t>28372x6</t>
  </si>
  <si>
    <t>deska EPS 250 grafitová tl 180mm</t>
  </si>
  <si>
    <t>-1479251710</t>
  </si>
  <si>
    <t>9,248*2,1 'Přepočtené koeficientem množství</t>
  </si>
  <si>
    <t>102</t>
  </si>
  <si>
    <t>713141212</t>
  </si>
  <si>
    <t>Montáž tepelné izolace střech plochých atikovými klíny přilepenými za studena nízkoexpanzní (PUR) pěnou</t>
  </si>
  <si>
    <t>1878845582</t>
  </si>
  <si>
    <t>https://podminky.urs.cz/item/CS_URS_2025_01/713141212</t>
  </si>
  <si>
    <t>(71,9+96,5)</t>
  </si>
  <si>
    <t>103</t>
  </si>
  <si>
    <t>631x</t>
  </si>
  <si>
    <t>klín atikový přechodný EPS</t>
  </si>
  <si>
    <t>998112390</t>
  </si>
  <si>
    <t>168,4*1,05 'Přepočtené koeficientem množství</t>
  </si>
  <si>
    <t>104</t>
  </si>
  <si>
    <t>713141336</t>
  </si>
  <si>
    <t>Montáž tepelné izolace střech plochých spádovými klíny v ploše přilepenými za studena nízkoexpanzní (PUR) pěnou</t>
  </si>
  <si>
    <t>703994151</t>
  </si>
  <si>
    <t>https://podminky.urs.cz/item/CS_URS_2025_01/713141336</t>
  </si>
  <si>
    <t>105</t>
  </si>
  <si>
    <t>28376142</t>
  </si>
  <si>
    <t>klín izolační spád do 5% EPS 150</t>
  </si>
  <si>
    <t>-834440069</t>
  </si>
  <si>
    <t>předpoklad prům. tl. 120mm</t>
  </si>
  <si>
    <t>715,752*0,12</t>
  </si>
  <si>
    <t>85,89*1,05 'Přepočtené koeficientem množství</t>
  </si>
  <si>
    <t>106</t>
  </si>
  <si>
    <t>1906744812</t>
  </si>
  <si>
    <t>107</t>
  </si>
  <si>
    <t>283761x</t>
  </si>
  <si>
    <t>klín izolační spád do 5% EPS 250</t>
  </si>
  <si>
    <t>19318309</t>
  </si>
  <si>
    <t>9,248*0,12</t>
  </si>
  <si>
    <t>1,11*1,05 'Přepočtené koeficientem množství</t>
  </si>
  <si>
    <t>108</t>
  </si>
  <si>
    <t>713141356</t>
  </si>
  <si>
    <t>Montáž tepelné izolace střech plochých spádovými klíny na zhlaví atiky šířky do 500 mm přilepenými za studena nízkoexpanzní (PUR) pěnou</t>
  </si>
  <si>
    <t>-2065501154</t>
  </si>
  <si>
    <t>https://podminky.urs.cz/item/CS_URS_2025_01/713141356</t>
  </si>
  <si>
    <t>(74,6+99,0)</t>
  </si>
  <si>
    <t>109</t>
  </si>
  <si>
    <t>28375914</t>
  </si>
  <si>
    <t>deska EPS 150 pro konstrukce s vysokým zatížením λ=0,035 tl 100mm</t>
  </si>
  <si>
    <t>-854642168</t>
  </si>
  <si>
    <t>173,600*0,35</t>
  </si>
  <si>
    <t>60,76*1,05 'Přepočtené koeficientem množství</t>
  </si>
  <si>
    <t>110</t>
  </si>
  <si>
    <t>713141396</t>
  </si>
  <si>
    <t>Montáž tepelné izolace střech plochých na konstrukce stěn převyšující úroveň střechy např. atiky, prostupy střešní krytinou do výšky 1 000 mm přilepenými za studena nízkoexpanzní (PUR) pěnou</t>
  </si>
  <si>
    <t>644205821</t>
  </si>
  <si>
    <t>https://podminky.urs.cz/item/CS_URS_2025_01/713141396</t>
  </si>
  <si>
    <t>(71,9+96,5)*(0,35)</t>
  </si>
  <si>
    <t>111</t>
  </si>
  <si>
    <t>28375909</t>
  </si>
  <si>
    <t>deska EPS 150 pro konstrukce s vysokým zatížením λ=0,035 tl 50mm</t>
  </si>
  <si>
    <t>-291595326</t>
  </si>
  <si>
    <t>58,94*1,05 'Přepočtené koeficientem množství</t>
  </si>
  <si>
    <t>112</t>
  </si>
  <si>
    <t>998713122</t>
  </si>
  <si>
    <t>Přesun hmot pro izolace tepelné stanovený z hmotnosti přesunovaného materiálu vodorovná dopravní vzdálenost do 50 m ruční (bez užití mechanizace) v objektech výšky přes 6 m do 12 m</t>
  </si>
  <si>
    <t>1420657342</t>
  </si>
  <si>
    <t>https://podminky.urs.cz/item/CS_URS_2025_01/998713122</t>
  </si>
  <si>
    <t>762</t>
  </si>
  <si>
    <t>Konstrukce tesařské</t>
  </si>
  <si>
    <t>113</t>
  </si>
  <si>
    <t>762361331</t>
  </si>
  <si>
    <t>Konstrukční vrstva pod klempířské prvky pro oplechování horních ploch zdí a nadezdívek (atik) z vodovzdorné překližky šroubovaných do podkladu, tloušťky desky 18 mm</t>
  </si>
  <si>
    <t>770366745</t>
  </si>
  <si>
    <t>https://podminky.urs.cz/item/CS_URS_2025_01/762361331</t>
  </si>
  <si>
    <t>(74,6+99,0)*(0,18+0,3+0,05)</t>
  </si>
  <si>
    <t>114</t>
  </si>
  <si>
    <t>998762122</t>
  </si>
  <si>
    <t>Přesun hmot pro konstrukce tesařské stanovený z hmotnosti přesunovaného materiálu vodorovná dopravní vzdálenost do 50 m ruční (bez užití mechanizace) v objektech výšky přes 6 do 12 m</t>
  </si>
  <si>
    <t>835620292</t>
  </si>
  <si>
    <t>https://podminky.urs.cz/item/CS_URS_2025_01/998762122</t>
  </si>
  <si>
    <t>763</t>
  </si>
  <si>
    <t>Konstrukce suché výstavby</t>
  </si>
  <si>
    <t>115</t>
  </si>
  <si>
    <t>763111314</t>
  </si>
  <si>
    <t>Příčka ze sádrokartonových desek s nosnou konstrukcí z jednoduchých ocelových profilů UW, CW jednoduše opláštěná deskou standardní A tl. 12,5 mm, příčka tl. 100 mm, profil 75, s izolací, EI 30, Rw do 45 dB</t>
  </si>
  <si>
    <t>375353596</t>
  </si>
  <si>
    <t>https://podminky.urs.cz/item/CS_URS_2025_01/763111314</t>
  </si>
  <si>
    <t>(1,6)*3,0</t>
  </si>
  <si>
    <t>116</t>
  </si>
  <si>
    <t>763135101</t>
  </si>
  <si>
    <t>Montáž sádrokartonového podhledu kazetového demontovatelného včetně zavěšené nosné konstrukce velikosti kazet 600x600 mm viditelné</t>
  </si>
  <si>
    <t>-809017898</t>
  </si>
  <si>
    <t>https://podminky.urs.cz/item/CS_URS_2025_01/763135101</t>
  </si>
  <si>
    <t>viz. tabulka</t>
  </si>
  <si>
    <t>2,36+0,94+3,98+14,74+18,65+9,65+11,6+11,6+9,65+18,65+14,74+2,36+0,94+3,98</t>
  </si>
  <si>
    <t>-m102+103+104+118+119+120</t>
  </si>
  <si>
    <t>-(2,36+0,94+3,98+2,36+0,94+3,98)</t>
  </si>
  <si>
    <t>Mezisoučet</t>
  </si>
  <si>
    <t>2,36+0,94+3,98+14,74+18,65+9,65+11,28+11,28+9,65+18,65+14,74+2,36+0,94+3,98</t>
  </si>
  <si>
    <t>-m202+203+204+219+220+221</t>
  </si>
  <si>
    <t>117</t>
  </si>
  <si>
    <t>5903x</t>
  </si>
  <si>
    <t>podhled kazetový bez děrování viditelný rastr tl 10mm 600x600mm akustický</t>
  </si>
  <si>
    <t>-950100183</t>
  </si>
  <si>
    <t>298,88*1,05 'Přepočtené koeficientem množství</t>
  </si>
  <si>
    <t>118</t>
  </si>
  <si>
    <t>1566702444</t>
  </si>
  <si>
    <t>m102+103+104+118+119+120</t>
  </si>
  <si>
    <t>(2,36+0,94+3,98+2,36+0,94+3,98)</t>
  </si>
  <si>
    <t>m202+203+204+219+220+221</t>
  </si>
  <si>
    <t>119</t>
  </si>
  <si>
    <t>5903x70</t>
  </si>
  <si>
    <t>podhled kazetový bez děrování viditelný rastr tl 10mm 600x600mm do vlhka</t>
  </si>
  <si>
    <t>1649145315</t>
  </si>
  <si>
    <t>29,12*1,05 'Přepočtené koeficientem množství</t>
  </si>
  <si>
    <t>120</t>
  </si>
  <si>
    <t>763181421</t>
  </si>
  <si>
    <t>Výplně otvorů konstrukcí ze sádrokartonových desek ztužující výplň otvoru pro dveře s UA a UW profilem, výšky příčky přes 2,80 do 3,25 m</t>
  </si>
  <si>
    <t>-37371259</t>
  </si>
  <si>
    <t>https://podminky.urs.cz/item/CS_URS_2025_01/763181421</t>
  </si>
  <si>
    <t>121</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</si>
  <si>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</si>
  <si>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</si>
  <si>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757735856</t>
  </si>
  <si>
    <t>https://podminky.urs.cz/item/CS_URS_2025_01/998763332</t>
  </si>
  <si>
    <t>122</t>
  </si>
  <si>
    <t>K026</t>
  </si>
  <si>
    <t>D+M prvku ozn. K01- parapet- podrobný popis viz. PD</t>
  </si>
  <si>
    <t>1717621185</t>
  </si>
  <si>
    <t>123</t>
  </si>
  <si>
    <t>K027</t>
  </si>
  <si>
    <t>D+M prvku ozn. K02- parapet- podrobný popis viz. PD</t>
  </si>
  <si>
    <t>-1420182596</t>
  </si>
  <si>
    <t>124</t>
  </si>
  <si>
    <t>K028</t>
  </si>
  <si>
    <t>D+M prvku ozn. K03- parapet- podrobný popis viz. PD</t>
  </si>
  <si>
    <t>1183527606</t>
  </si>
  <si>
    <t>125</t>
  </si>
  <si>
    <t>K029</t>
  </si>
  <si>
    <t>D+M prvku ozn. K04- parapet- podrobný popis viz. PD</t>
  </si>
  <si>
    <t>-1784183414</t>
  </si>
  <si>
    <t>126</t>
  </si>
  <si>
    <t>K030</t>
  </si>
  <si>
    <t>D+M prvku ozn. K05- parapet- podrobný popis viz. PD</t>
  </si>
  <si>
    <t>1664963200</t>
  </si>
  <si>
    <t>127</t>
  </si>
  <si>
    <t>K031</t>
  </si>
  <si>
    <t>D+M prvku ozn. K06- parapet- podrobný popis viz. PD</t>
  </si>
  <si>
    <t>797521009</t>
  </si>
  <si>
    <t>128</t>
  </si>
  <si>
    <t>K032</t>
  </si>
  <si>
    <t>D+M prvku ozn. K07- svod- podrobný popis viz. PD</t>
  </si>
  <si>
    <t>-489547773</t>
  </si>
  <si>
    <t>129</t>
  </si>
  <si>
    <t>K033</t>
  </si>
  <si>
    <t>D+M prvku ozn. K08- oplechování- podrobný popis viz. PD</t>
  </si>
  <si>
    <t>244832006</t>
  </si>
  <si>
    <t>130</t>
  </si>
  <si>
    <t>K034</t>
  </si>
  <si>
    <t>D+M prvku ozn. K09- oplechování- podrobný popis viz. PD</t>
  </si>
  <si>
    <t>-499165440</t>
  </si>
  <si>
    <t>131</t>
  </si>
  <si>
    <t>K035</t>
  </si>
  <si>
    <t>D+M prvku ozn. K10- oplechování- podrobný popis viz. PD</t>
  </si>
  <si>
    <t>1469490361</t>
  </si>
  <si>
    <t>132</t>
  </si>
  <si>
    <t>K036</t>
  </si>
  <si>
    <t>D+M prvku ozn. K11- oplechování- podrobný popis viz. PD</t>
  </si>
  <si>
    <t>-1972926734</t>
  </si>
  <si>
    <t>133</t>
  </si>
  <si>
    <t>K037</t>
  </si>
  <si>
    <t>D+M prvku ozn. K12- oplechování- podrobný popis viz. PD</t>
  </si>
  <si>
    <t>2097913808</t>
  </si>
  <si>
    <t>134</t>
  </si>
  <si>
    <t>K038</t>
  </si>
  <si>
    <t>D+M prvku ozn. K13- oplechování- podrobný popis viz. PD</t>
  </si>
  <si>
    <t>-424891642</t>
  </si>
  <si>
    <t>135</t>
  </si>
  <si>
    <t>K039</t>
  </si>
  <si>
    <t>D+M prvku ozn. K14- oplechování- podrobný popis viz. PD</t>
  </si>
  <si>
    <t>-540467928</t>
  </si>
  <si>
    <t>136</t>
  </si>
  <si>
    <t>K040</t>
  </si>
  <si>
    <t>D+M prvku ozn. K15- oplechování- podrobný popis viz. PD</t>
  </si>
  <si>
    <t>-1530000256</t>
  </si>
  <si>
    <t>137</t>
  </si>
  <si>
    <t>K041</t>
  </si>
  <si>
    <t>D+M prvku ozn. K16- oplechování atiky- podrobný popis viz. PD</t>
  </si>
  <si>
    <t>715934547</t>
  </si>
  <si>
    <t>138</t>
  </si>
  <si>
    <t>K042</t>
  </si>
  <si>
    <t>D+M prvku ozn. K17- okapnice- podrobný popis viz. PD</t>
  </si>
  <si>
    <t>-916861680</t>
  </si>
  <si>
    <t>139</t>
  </si>
  <si>
    <t>998764312</t>
  </si>
  <si>
    <t>Přesun hmot pro konstrukce klempířské stanovený procentní sazbou (%) z ceny vodorovná dopravní vzdálenost do 50 m ruční (bez užtití mechanizace) v objektech výšky přes 6 do 12 m</t>
  </si>
  <si>
    <t>%</t>
  </si>
  <si>
    <t>1617110745</t>
  </si>
  <si>
    <t>https://podminky.urs.cz/item/CS_URS_2025_01/998764312</t>
  </si>
  <si>
    <t>140</t>
  </si>
  <si>
    <t>K001</t>
  </si>
  <si>
    <t>-1275690973</t>
  </si>
  <si>
    <t>141</t>
  </si>
  <si>
    <t>K002</t>
  </si>
  <si>
    <t>D+M prvku ozn. O2- okno plastové 2400x1770mm vč. vnitřního parapetu vč. parostěných a paropropustných pásek- podrobný popis viz. PD</t>
  </si>
  <si>
    <t>834772265</t>
  </si>
  <si>
    <t>142</t>
  </si>
  <si>
    <t>K003</t>
  </si>
  <si>
    <t>D+M prvku ozn. O3- okno plastové 900x1000mm vč. vnitřního parapetu vč. parostěných a paropropustných pásek- podrobný popis viz. PD</t>
  </si>
  <si>
    <t>214120174</t>
  </si>
  <si>
    <t>143</t>
  </si>
  <si>
    <t>K004</t>
  </si>
  <si>
    <t>D+M prvku ozn. O4- okno plastové 1200x1800mm vč. vnitřního parapetu vč. parostěných a paropropustných pásek- podrobný popis viz. PD</t>
  </si>
  <si>
    <t>831854770</t>
  </si>
  <si>
    <t>144</t>
  </si>
  <si>
    <t>K005</t>
  </si>
  <si>
    <t>D+M prvku ozn. O5- okno plastové 1150x900mm vč. vnitřního parapetu vč. parostěných a paropropustných pásek- podrobný popis viz. PD</t>
  </si>
  <si>
    <t>132771575</t>
  </si>
  <si>
    <t>145</t>
  </si>
  <si>
    <t>K006</t>
  </si>
  <si>
    <t>D+M prvku ozn. O6- okno plastové 1150x600m vč. vnitřního parapetu vč. parostěných a paropropustných pásek- podrobný popis viz. PD</t>
  </si>
  <si>
    <t>519894314</t>
  </si>
  <si>
    <t>146</t>
  </si>
  <si>
    <t>K007</t>
  </si>
  <si>
    <t>2029908421</t>
  </si>
  <si>
    <t>147</t>
  </si>
  <si>
    <t>K008</t>
  </si>
  <si>
    <t>D+M prvku ozn. O8- okno plastové 1200x2040mm vč. vnitřního parapetu vč. parostěných a paropropustných pásek- podrobný popis viz. PD</t>
  </si>
  <si>
    <t>-1330715967</t>
  </si>
  <si>
    <t>148</t>
  </si>
  <si>
    <t>K009</t>
  </si>
  <si>
    <t>D+M prvku ozn. O9- okno plastové 900x960mm vč. vnitřního parapetu vč. parostěných a paropropustných pásek- podrobný popis viz. PD</t>
  </si>
  <si>
    <t>-2111003187</t>
  </si>
  <si>
    <t>149</t>
  </si>
  <si>
    <t>K010</t>
  </si>
  <si>
    <t>D+M prvku ozn. O10- okno plastové 1150x1750mm vč. vnitřního parapetu vč. parostěných a paropropustných pásek- podrobný popis viz. PD</t>
  </si>
  <si>
    <t>-2029206259</t>
  </si>
  <si>
    <t>150</t>
  </si>
  <si>
    <t>K011</t>
  </si>
  <si>
    <t>D+M prvku ozn. O11- okno plastové 850x1200mm vč. vnitřního parapetu vč. parostěných a paropropustných pásek- podrobný popis viz. PD</t>
  </si>
  <si>
    <t>370244415</t>
  </si>
  <si>
    <t>151</t>
  </si>
  <si>
    <t>K012</t>
  </si>
  <si>
    <t>D+M prvku ozn. O12- okno plastové 1000x1750mm vč. vnitřního parapetu vč. parostěných a paropropustných pásek- podrobný popis viz. PD</t>
  </si>
  <si>
    <t>1024944264</t>
  </si>
  <si>
    <t>152</t>
  </si>
  <si>
    <t>K013</t>
  </si>
  <si>
    <t>D+M prvku ozn. O13- okno plastové 2400x1770mm vč. vnitřního parapetu vč. parostěných a paropropustných pásek- podrobný popis viz. PD</t>
  </si>
  <si>
    <t>1683786446</t>
  </si>
  <si>
    <t>153</t>
  </si>
  <si>
    <t>K014</t>
  </si>
  <si>
    <t>D+M prvku ozn. D1- dveře hliníkové exteriérové 1850x2600mm vč. parostěných a paropropustných pásek- podrobný popis viz. PD</t>
  </si>
  <si>
    <t>-1427271183</t>
  </si>
  <si>
    <t>154</t>
  </si>
  <si>
    <t>K015</t>
  </si>
  <si>
    <t>D+M prvku ozn. D2- dveře hliníkové exteriérové 1040x2840mm vč. parostěných a paropropustných pásek- podrobný popis viz. PD</t>
  </si>
  <si>
    <t>-171657567</t>
  </si>
  <si>
    <t>155</t>
  </si>
  <si>
    <t>K016</t>
  </si>
  <si>
    <t>D+M prvku ozn. D3- dveře hliníkové exteriérové 1040x2840mm vč. parostěných a paropropustných pásek- podrobný popis viz. PD</t>
  </si>
  <si>
    <t>-620267226</t>
  </si>
  <si>
    <t>156</t>
  </si>
  <si>
    <t>K017</t>
  </si>
  <si>
    <t>D+M prvku ozn. D4- dveře hliníkové exteriérové 1600x2150mm vč. parostěných a paropropustných pásek- podrobný popis viz. PD</t>
  </si>
  <si>
    <t>1613898370</t>
  </si>
  <si>
    <t>157</t>
  </si>
  <si>
    <t>K018</t>
  </si>
  <si>
    <t>D+M prvku ozn. D5- dveře hliníkové exteriérové 950x2150mm vč. parostěných a paropropustných pásek- podrobný popis viz. PD</t>
  </si>
  <si>
    <t>2122914414</t>
  </si>
  <si>
    <t>158</t>
  </si>
  <si>
    <t>K019</t>
  </si>
  <si>
    <t>D+M prvku ozn. D6- dveře interiérové vč. zárubně a kování- podrobný popis viz. PD</t>
  </si>
  <si>
    <t>1715319351</t>
  </si>
  <si>
    <t>159</t>
  </si>
  <si>
    <t>K020</t>
  </si>
  <si>
    <t>D+M prvku ozn. D7- dveře interiérové vč. zárubně a kování- podrobný popis viz. PD</t>
  </si>
  <si>
    <t>-517518242</t>
  </si>
  <si>
    <t>160</t>
  </si>
  <si>
    <t>K021</t>
  </si>
  <si>
    <t>D+M prvku ozn. D8- dveře interiérové vč. zárubně a kování- podrobný popis viz. PD</t>
  </si>
  <si>
    <t>-453437915</t>
  </si>
  <si>
    <t>161</t>
  </si>
  <si>
    <t>K022</t>
  </si>
  <si>
    <t>D+M prvku ozn. D9- dveře interiérové vč. zárubně a kování- podrobný popis viz. PD</t>
  </si>
  <si>
    <t>1644325218</t>
  </si>
  <si>
    <t>162</t>
  </si>
  <si>
    <t>K023</t>
  </si>
  <si>
    <t>D+M prvku ozn. D10- dveře interiérové vč. zárubně a kování- podrobný popis viz. PD</t>
  </si>
  <si>
    <t>-1850508908</t>
  </si>
  <si>
    <t>163</t>
  </si>
  <si>
    <t>K024</t>
  </si>
  <si>
    <t>D+M prvku ozn. D11- dveře interiérové vč. zárubně a kování- podrobný popis viz. PD</t>
  </si>
  <si>
    <t>334783745</t>
  </si>
  <si>
    <t>164</t>
  </si>
  <si>
    <t>K025</t>
  </si>
  <si>
    <t>D+M prvku ozn. D12- dveře interiérové vč. zárubně a kování- podrobný popis viz. PD</t>
  </si>
  <si>
    <t>647817389</t>
  </si>
  <si>
    <t>165</t>
  </si>
  <si>
    <t>998766312</t>
  </si>
  <si>
    <t>Přesun hmot pro konstrukce truhlářské stanovený procentní sazbou (%) z ceny vodorovná dopravní vzdálenost do 50 m ruční (bez užití mechanizace) v objektech výšky přes 6 do 12 m</t>
  </si>
  <si>
    <t>-1220729554</t>
  </si>
  <si>
    <t>https://podminky.urs.cz/item/CS_URS_2025_01/998766312</t>
  </si>
  <si>
    <t>166</t>
  </si>
  <si>
    <t>K060</t>
  </si>
  <si>
    <t>D+M prvku ozn. Ž1- venkovní žaluzie vč. kastlíku 2400x1770mm- podrobný popis viz. PD</t>
  </si>
  <si>
    <t>-1393392641</t>
  </si>
  <si>
    <t>167</t>
  </si>
  <si>
    <t>K061</t>
  </si>
  <si>
    <t>D+M prvku ozn. Ž2- venkovní žaluzie vč. kastlíku 900x1000mm- podrobný popis viz. PD</t>
  </si>
  <si>
    <t>-720764864</t>
  </si>
  <si>
    <t>168</t>
  </si>
  <si>
    <t>K062</t>
  </si>
  <si>
    <t>D+M prvku ozn. Ž3- venkovní žaluzie vč. kastlíku 1200x1800mm- podrobný popis viz. PD</t>
  </si>
  <si>
    <t>-2089366248</t>
  </si>
  <si>
    <t>169</t>
  </si>
  <si>
    <t>K063</t>
  </si>
  <si>
    <t>D+M prvku ozn. Ž4- venkovní žaluzie vč. kastlíku 2400x2040mm- podrobný popis viz. PD</t>
  </si>
  <si>
    <t>1030578465</t>
  </si>
  <si>
    <t>170</t>
  </si>
  <si>
    <t>K064</t>
  </si>
  <si>
    <t>D+M prvku ozn. Ž5- venkovní žaluzie vč. kastlíku 1200x2040mm- podrobný popis viz. PD</t>
  </si>
  <si>
    <t>180344756</t>
  </si>
  <si>
    <t>171</t>
  </si>
  <si>
    <t>K065</t>
  </si>
  <si>
    <t>D+M prvku ozn. Ž6- venkovní žaluzie vč. kastlíku 900x900mm- podrobný popis viz. PD</t>
  </si>
  <si>
    <t>-897087080</t>
  </si>
  <si>
    <t>172</t>
  </si>
  <si>
    <t>K066</t>
  </si>
  <si>
    <t>D+M prvku ozn. Ž7- venkovní žaluzie vč. kastlíku 1150x1750mm- podrobný popis viz. PD</t>
  </si>
  <si>
    <t>498544325</t>
  </si>
  <si>
    <t>173</t>
  </si>
  <si>
    <t>K067</t>
  </si>
  <si>
    <t>D+M prvku ozn. Ž8- venkovní žaluzie vč. kastlíku 1000x1750mm- podrobný popis viz. PD</t>
  </si>
  <si>
    <t>-1302617510</t>
  </si>
  <si>
    <t>174</t>
  </si>
  <si>
    <t>K068</t>
  </si>
  <si>
    <t>D+M prvku ozn. Ž9- venkovní žaluzie vč. kastlíku 850x1200mm- podrobný popis viz. PD</t>
  </si>
  <si>
    <t>-416762408</t>
  </si>
  <si>
    <t>175</t>
  </si>
  <si>
    <t>K069</t>
  </si>
  <si>
    <t>D+M prvku ozn. Ž10- venkovní žaluzie vč. kastlíku 2400x1800mm- podrobný popis viz. PD</t>
  </si>
  <si>
    <t>1707381194</t>
  </si>
  <si>
    <t>176</t>
  </si>
  <si>
    <t>K070</t>
  </si>
  <si>
    <t>D+M prvku ozn. Ž11- venkovní žaluzie vč. kastlíku 1150x1750mm- podrobný popis viz. PD</t>
  </si>
  <si>
    <t>225444632</t>
  </si>
  <si>
    <t>177</t>
  </si>
  <si>
    <t>K071</t>
  </si>
  <si>
    <t>D+M prvku ozn. Z1- zábradlí- podrobný popis viz. PD</t>
  </si>
  <si>
    <t>805843419</t>
  </si>
  <si>
    <t>178</t>
  </si>
  <si>
    <t>K073</t>
  </si>
  <si>
    <t>D+M záchytný systém na střeše- uzký kotvící bod pro dutinové kce, chemická kotva</t>
  </si>
  <si>
    <t>-1355228219</t>
  </si>
  <si>
    <t>179</t>
  </si>
  <si>
    <t>K074</t>
  </si>
  <si>
    <t>D+M záchytný systém na střeše- silný kotvící bod pro dutinové kce, chemická kotva</t>
  </si>
  <si>
    <t>448325083</t>
  </si>
  <si>
    <t>180</t>
  </si>
  <si>
    <t>K075</t>
  </si>
  <si>
    <t>D+M záchytný systém na střeše- nerezové lano</t>
  </si>
  <si>
    <t>-106167244</t>
  </si>
  <si>
    <t>9,2+2,5</t>
  </si>
  <si>
    <t>181</t>
  </si>
  <si>
    <t>K076</t>
  </si>
  <si>
    <t>D+M záchytný systém na střeše- montážní lano</t>
  </si>
  <si>
    <t>1365382321</t>
  </si>
  <si>
    <t>48,5+85,5</t>
  </si>
  <si>
    <t>182</t>
  </si>
  <si>
    <t>K086</t>
  </si>
  <si>
    <t>Úprava zábradlí na terase v rámci provádění tepelného izolantu</t>
  </si>
  <si>
    <t>146645980</t>
  </si>
  <si>
    <t>183</t>
  </si>
  <si>
    <t>998767312</t>
  </si>
  <si>
    <t>Přesun hmot pro zámečnické konstrukce stanovený procentní sazbou (%) z ceny vodorovná dopravní vzdálenost do 50 m ruční (bez užití mechanizace) v objektech výšky přes 6 do 12 m</t>
  </si>
  <si>
    <t>1705693495</t>
  </si>
  <si>
    <t>https://podminky.urs.cz/item/CS_URS_2025_01/998767312</t>
  </si>
  <si>
    <t>768</t>
  </si>
  <si>
    <t>Ostatní prvky</t>
  </si>
  <si>
    <t>184</t>
  </si>
  <si>
    <t>K043</t>
  </si>
  <si>
    <t>D+M prvku ozn. o1- osvětlení- podrobný popis viz. PD</t>
  </si>
  <si>
    <t>80337150</t>
  </si>
  <si>
    <t>185</t>
  </si>
  <si>
    <t>K044</t>
  </si>
  <si>
    <t>D+M prvku ozn. o2- cedulka- podrobný popis viz. PD</t>
  </si>
  <si>
    <t>-1892111111</t>
  </si>
  <si>
    <t>186</t>
  </si>
  <si>
    <t>K045</t>
  </si>
  <si>
    <t>D+M prvku ozn. o3- cedule- podrobný popis viz. PD</t>
  </si>
  <si>
    <t>1282376735</t>
  </si>
  <si>
    <t>187</t>
  </si>
  <si>
    <t>K046</t>
  </si>
  <si>
    <t>D+M prvku ozn. o4- cedule- podrobný popis viz. PD</t>
  </si>
  <si>
    <t>1564031696</t>
  </si>
  <si>
    <t>188</t>
  </si>
  <si>
    <t>K047</t>
  </si>
  <si>
    <t>D+M prvku ozn. o5- zvonek- podrobný popis viz. PD</t>
  </si>
  <si>
    <t>717227055</t>
  </si>
  <si>
    <t>189</t>
  </si>
  <si>
    <t>K048</t>
  </si>
  <si>
    <t>D+M prvku ozn. o6- skřínka kabelové sítě- podrobný popis viz. PD</t>
  </si>
  <si>
    <t>-1235565865</t>
  </si>
  <si>
    <t>190</t>
  </si>
  <si>
    <t>K049</t>
  </si>
  <si>
    <t>D+M prvku ozn. o7- zvonek- podrobný popis viz. PD</t>
  </si>
  <si>
    <t>-842500653</t>
  </si>
  <si>
    <t>191</t>
  </si>
  <si>
    <t>K050</t>
  </si>
  <si>
    <t>D+M prvku ozn. o8- osvětlení- podrobný popis viz. PD</t>
  </si>
  <si>
    <t>-112150545</t>
  </si>
  <si>
    <t>192</t>
  </si>
  <si>
    <t>K051</t>
  </si>
  <si>
    <t>D+M prvku ozn. o9- větrací mřížka- podrobný popis viz. PD</t>
  </si>
  <si>
    <t>-1607849030</t>
  </si>
  <si>
    <t>193</t>
  </si>
  <si>
    <t>K052</t>
  </si>
  <si>
    <t>D+M prvku ozn. o10- skřínka slaboproudé sítě- podrobný popis viz. PD</t>
  </si>
  <si>
    <t>1489917299</t>
  </si>
  <si>
    <t>194</t>
  </si>
  <si>
    <t>K053</t>
  </si>
  <si>
    <t>D+M prvku ozn. o11- revizní dvířka- podrobný popis viz. PD</t>
  </si>
  <si>
    <t>1375166071</t>
  </si>
  <si>
    <t>195</t>
  </si>
  <si>
    <t>K054</t>
  </si>
  <si>
    <t>D+M prvku ozn. o12- pilíř slaboproudé sítě- podrobný popis viz. PD</t>
  </si>
  <si>
    <t>773710705</t>
  </si>
  <si>
    <t>196</t>
  </si>
  <si>
    <t>K055</t>
  </si>
  <si>
    <t>D+M prvku ozn. o13- skleněná stříška s táhly- podrobný popis viz. PD</t>
  </si>
  <si>
    <t>618191924</t>
  </si>
  <si>
    <t>197</t>
  </si>
  <si>
    <t>K056</t>
  </si>
  <si>
    <t>D+M prvku ozn. o14- skleněná stříška s táhly- podrobný popis viz. PD</t>
  </si>
  <si>
    <t>-1755693879</t>
  </si>
  <si>
    <t>198</t>
  </si>
  <si>
    <t>K057</t>
  </si>
  <si>
    <t>D+M prvku ozn. o15- skleněná stříška s táhly- podrobný popis viz. PD</t>
  </si>
  <si>
    <t>-1653705184</t>
  </si>
  <si>
    <t>199</t>
  </si>
  <si>
    <t>K058</t>
  </si>
  <si>
    <t>D+M prvku ozn. o16- větrací mřížka- podrobný popis viz. PD</t>
  </si>
  <si>
    <t>-848086508</t>
  </si>
  <si>
    <t>200</t>
  </si>
  <si>
    <t>K059</t>
  </si>
  <si>
    <t>D+M prvku ozn. o17- jídelní výtah- podrobný popis viz. PD</t>
  </si>
  <si>
    <t>-1871759485</t>
  </si>
  <si>
    <t>201</t>
  </si>
  <si>
    <t>998767x</t>
  </si>
  <si>
    <t>Přesun hmot stanovený procentní sazbou (%) z ceny vodorovná dopravní vzdálenost do 50 m ruční (bez užití mechanizace) v objektech výšky přes 6 do 12 m</t>
  </si>
  <si>
    <t>-449454211</t>
  </si>
  <si>
    <t>202</t>
  </si>
  <si>
    <t>771111011</t>
  </si>
  <si>
    <t>Příprava podkladu před provedením dlažby vysátí podlah</t>
  </si>
  <si>
    <t>397923894</t>
  </si>
  <si>
    <t>https://podminky.urs.cz/item/CS_URS_2025_01/771111011</t>
  </si>
  <si>
    <t>203</t>
  </si>
  <si>
    <t>771121011</t>
  </si>
  <si>
    <t>Příprava podkladu před provedením dlažby nátěr penetrační na podlahu</t>
  </si>
  <si>
    <t>583311445</t>
  </si>
  <si>
    <t>https://podminky.urs.cz/item/CS_URS_2025_01/771121011</t>
  </si>
  <si>
    <t>204</t>
  </si>
  <si>
    <t>771151026</t>
  </si>
  <si>
    <t>Příprava podkladu před provedením dlažby samonivelační stěrka min. pevnosti 30 MPa, tloušťky přes 12 do 15 mm</t>
  </si>
  <si>
    <t>-445042708</t>
  </si>
  <si>
    <t>https://podminky.urs.cz/item/CS_URS_2025_01/771151026</t>
  </si>
  <si>
    <t>205</t>
  </si>
  <si>
    <t>771161022</t>
  </si>
  <si>
    <t>Příprava podkladu před provedením dlažby montáž profilu ukončujícího profilu pro schodové hrany a ukončení dlažby</t>
  </si>
  <si>
    <t>-821893978</t>
  </si>
  <si>
    <t>https://podminky.urs.cz/item/CS_URS_2025_01/771161022</t>
  </si>
  <si>
    <t>5,5*13</t>
  </si>
  <si>
    <t>206</t>
  </si>
  <si>
    <t>59054140</t>
  </si>
  <si>
    <t>profil schodový protiskluzový ušlechtilá ocel V2A R10 V6 2x1000mm</t>
  </si>
  <si>
    <t>612824834</t>
  </si>
  <si>
    <t>71,5*1,1 'Přepočtené koeficientem množství</t>
  </si>
  <si>
    <t>207</t>
  </si>
  <si>
    <t>771274113</t>
  </si>
  <si>
    <t>Montáž obkladů schodišť z dlaždic keramických lepených cementovým flexibilním lepidlem stupnic hladkých, šířky přes 250 do 300 mm</t>
  </si>
  <si>
    <t>-945599586</t>
  </si>
  <si>
    <t>https://podminky.urs.cz/item/CS_URS_2025_01/771274113</t>
  </si>
  <si>
    <t>5,5*12</t>
  </si>
  <si>
    <t>208</t>
  </si>
  <si>
    <t>771274231</t>
  </si>
  <si>
    <t>Montáž obkladů schodišť z dlaždic keramických lepených cementovým flexibilním lepidlem podstupnic hladkých, výšky do 150 mm</t>
  </si>
  <si>
    <t>-755849787</t>
  </si>
  <si>
    <t>https://podminky.urs.cz/item/CS_URS_2025_01/771274231</t>
  </si>
  <si>
    <t>209</t>
  </si>
  <si>
    <t>771474112</t>
  </si>
  <si>
    <t>Montáž soklů z dlaždic keramických lepených cementovým flexibilním lepidlem rovných, výšky přes 65 do 90 mm</t>
  </si>
  <si>
    <t>-1480002759</t>
  </si>
  <si>
    <t>https://podminky.urs.cz/item/CS_URS_2025_01/771474112</t>
  </si>
  <si>
    <t>37,0-(1,0+1,0)</t>
  </si>
  <si>
    <t>210</t>
  </si>
  <si>
    <t>597x4</t>
  </si>
  <si>
    <t>sokl keramický</t>
  </si>
  <si>
    <t>1920597425</t>
  </si>
  <si>
    <t>35*1,1 'Přepočtené koeficientem množství</t>
  </si>
  <si>
    <t>211</t>
  </si>
  <si>
    <t>7814x51</t>
  </si>
  <si>
    <t>Montáž profilu lepeného flexibilním cementovým lepidlem ukončovacího</t>
  </si>
  <si>
    <t>-1895583089</t>
  </si>
  <si>
    <t>212</t>
  </si>
  <si>
    <t>19416012</t>
  </si>
  <si>
    <t>lišta ukončovací nerezová 10mm</t>
  </si>
  <si>
    <t>-1075318235</t>
  </si>
  <si>
    <t>35*1,05 'Přepočtené koeficientem množství</t>
  </si>
  <si>
    <t>213</t>
  </si>
  <si>
    <t>771591115</t>
  </si>
  <si>
    <t>Podlahy - dokončovací práce spárování silikonem</t>
  </si>
  <si>
    <t>-1909005543</t>
  </si>
  <si>
    <t>https://podminky.urs.cz/item/CS_URS_2025_01/771591115</t>
  </si>
  <si>
    <t>214</t>
  </si>
  <si>
    <t>771574421</t>
  </si>
  <si>
    <t>Montáž podlah z dlaždic keramických lepených cementovým flexibilním lepidlem hladkých, tloušťky do 10 mm přes 35 do 45 ks/m2</t>
  </si>
  <si>
    <t>-277600555</t>
  </si>
  <si>
    <t>https://podminky.urs.cz/item/CS_URS_2025_01/771574421</t>
  </si>
  <si>
    <t>215</t>
  </si>
  <si>
    <t>5976x8</t>
  </si>
  <si>
    <t>dlažba keramická 150x150mm protiskuzná do exteriéru- cena dle výběru investora- předpoklad 750 Kč/m2</t>
  </si>
  <si>
    <t>-255827385</t>
  </si>
  <si>
    <t>147,525*1,1 'Přepočtené koeficientem množství</t>
  </si>
  <si>
    <t>216</t>
  </si>
  <si>
    <t>771591112</t>
  </si>
  <si>
    <t>Izolace podlahy pod dlažbu nátěrem nebo stěrkou ve dvou vrstvách</t>
  </si>
  <si>
    <t>-41922920</t>
  </si>
  <si>
    <t>https://podminky.urs.cz/item/CS_URS_2025_01/771591112</t>
  </si>
  <si>
    <t>217</t>
  </si>
  <si>
    <t>771592011</t>
  </si>
  <si>
    <t>Čištění vnitřních ploch po položení dlažby podlah nebo schodišť chemickými prostředky</t>
  </si>
  <si>
    <t>1619831768</t>
  </si>
  <si>
    <t>https://podminky.urs.cz/item/CS_URS_2025_01/771592011</t>
  </si>
  <si>
    <t>218</t>
  </si>
  <si>
    <t>998771122</t>
  </si>
  <si>
    <t>Přesun hmot pro podlahy z dlaždic stanovený z hmotnosti přesunovaného materiálu vodorovná dopravní vzdálenost do 50 m ruční (bez užití mechanizace) v objektech výšky přes 6 do 12 m</t>
  </si>
  <si>
    <t>-37554738</t>
  </si>
  <si>
    <t>https://podminky.urs.cz/item/CS_URS_2025_01/998771122</t>
  </si>
  <si>
    <t>219</t>
  </si>
  <si>
    <t>776111311</t>
  </si>
  <si>
    <t>Příprava podkladu povlakových podlah a stěn vysátí podlah</t>
  </si>
  <si>
    <t>72203534</t>
  </si>
  <si>
    <t>https://podminky.urs.cz/item/CS_URS_2025_01/776111311</t>
  </si>
  <si>
    <t>161,6+459,49</t>
  </si>
  <si>
    <t>220</t>
  </si>
  <si>
    <t>776121112</t>
  </si>
  <si>
    <t>Příprava podkladu povlakových podlah a stěn penetrace vodou ředitelná podlah</t>
  </si>
  <si>
    <t>-1619168270</t>
  </si>
  <si>
    <t>https://podminky.urs.cz/item/CS_URS_2025_01/776121112</t>
  </si>
  <si>
    <t>221</t>
  </si>
  <si>
    <t>776141121</t>
  </si>
  <si>
    <t>Příprava podkladu povlakových podlah a stěn vyrovnání samonivelační stěrkou podlah min.pevnosti 30 MPa, tloušťky do 3 mm</t>
  </si>
  <si>
    <t>-616139566</t>
  </si>
  <si>
    <t>https://podminky.urs.cz/item/CS_URS_2025_01/776141121</t>
  </si>
  <si>
    <t>222</t>
  </si>
  <si>
    <t>776221111</t>
  </si>
  <si>
    <t>Montáž podlahovin z PVC lepením standardním lepidlem z pásů</t>
  </si>
  <si>
    <t>-133046148</t>
  </si>
  <si>
    <t>https://podminky.urs.cz/item/CS_URS_2025_01/776221111</t>
  </si>
  <si>
    <t>223</t>
  </si>
  <si>
    <t>284x2</t>
  </si>
  <si>
    <t>PVC zátěžové- cena dle výběru investora- předpoklad 750 Kč/m2</t>
  </si>
  <si>
    <t>1934763057</t>
  </si>
  <si>
    <t>161,6*1,1 'Přepočtené koeficientem množství</t>
  </si>
  <si>
    <t>224</t>
  </si>
  <si>
    <t>776223112</t>
  </si>
  <si>
    <t>Montáž podlahovin z PVC spoj podlah svařováním za studena</t>
  </si>
  <si>
    <t>-1059969566</t>
  </si>
  <si>
    <t>https://podminky.urs.cz/item/CS_URS_2025_01/776223112</t>
  </si>
  <si>
    <t>předpoklad 0,2m/m2</t>
  </si>
  <si>
    <t>161,6*0,2</t>
  </si>
  <si>
    <t>225</t>
  </si>
  <si>
    <t>776251111</t>
  </si>
  <si>
    <t>Montáž podlahovin z přírodního linolea (marmolea) lepením standardním lepidlem z pásů standardních</t>
  </si>
  <si>
    <t>2075647452</t>
  </si>
  <si>
    <t>https://podminky.urs.cz/item/CS_URS_2025_01/776251111</t>
  </si>
  <si>
    <t>226</t>
  </si>
  <si>
    <t>2841x8</t>
  </si>
  <si>
    <t>marmoleum- cena dle výběru investora- předpoklad 750 Kč/m2</t>
  </si>
  <si>
    <t>411183769</t>
  </si>
  <si>
    <t>459,49*1,1 'Přepočtené koeficientem množství</t>
  </si>
  <si>
    <t>227</t>
  </si>
  <si>
    <t>776421111</t>
  </si>
  <si>
    <t>Montáž lišt obvodových lepených</t>
  </si>
  <si>
    <t>-763060727</t>
  </si>
  <si>
    <t>https://podminky.urs.cz/item/CS_URS_2025_01/776421111</t>
  </si>
  <si>
    <t>marmoleum</t>
  </si>
  <si>
    <t>(94,0+6,7-11,5*2)-(0,8+1,85*2+0,8*10)</t>
  </si>
  <si>
    <t>(96,0-11,5*2)-(0,8*9)</t>
  </si>
  <si>
    <t>PVC</t>
  </si>
  <si>
    <t>(47,8+14,7+8,5+8,5+48,0)</t>
  </si>
  <si>
    <t>-(0,8*14)</t>
  </si>
  <si>
    <t>(48,3+5,6+5,6+11,8+11,8+48,4)</t>
  </si>
  <si>
    <t>-(0,8*15)</t>
  </si>
  <si>
    <t>228</t>
  </si>
  <si>
    <t>28342x</t>
  </si>
  <si>
    <t>lišta obvodová</t>
  </si>
  <si>
    <t>-1923210367</t>
  </si>
  <si>
    <t>394,4*1,02 'Přepočtené koeficientem množství</t>
  </si>
  <si>
    <t>229</t>
  </si>
  <si>
    <t>776421312</t>
  </si>
  <si>
    <t>Montáž lišt přechodových šroubovaných</t>
  </si>
  <si>
    <t>-451460593</t>
  </si>
  <si>
    <t>https://podminky.urs.cz/item/CS_URS_2025_01/776421312</t>
  </si>
  <si>
    <t>0,8*(10+8+3)</t>
  </si>
  <si>
    <t>1,9</t>
  </si>
  <si>
    <t>0,8*(8+1+8+4)</t>
  </si>
  <si>
    <t>230</t>
  </si>
  <si>
    <t>55343x</t>
  </si>
  <si>
    <t xml:space="preserve">profil přechodový </t>
  </si>
  <si>
    <t>-1488437730</t>
  </si>
  <si>
    <t>35,5*1,02 'Přepočtené koeficientem množství</t>
  </si>
  <si>
    <t>231</t>
  </si>
  <si>
    <t>998776122</t>
  </si>
  <si>
    <t>Přesun hmot pro podlahy povlakové stanovený z hmotnosti přesunovaného materiálu vodorovná dopravní vzdálenost do 50 m ruční (bez užití mechanizace) v objektech výšky přes 6 do 12 m</t>
  </si>
  <si>
    <t>-1774302933</t>
  </si>
  <si>
    <t>https://podminky.urs.cz/item/CS_URS_2025_01/998776122</t>
  </si>
  <si>
    <t>783</t>
  </si>
  <si>
    <t>Dokončovací práce - nátěry</t>
  </si>
  <si>
    <t>232</t>
  </si>
  <si>
    <t>K072</t>
  </si>
  <si>
    <t>D+M emailový nátěr stěn</t>
  </si>
  <si>
    <t>1252223004</t>
  </si>
  <si>
    <t>(94,0+6,7)*1,5</t>
  </si>
  <si>
    <t>-(0,8*1,5)*10</t>
  </si>
  <si>
    <t>-(2,4*0,5)*9</t>
  </si>
  <si>
    <t>-(1,85*1,5)*2</t>
  </si>
  <si>
    <t>-(0,9*0,5)*2</t>
  </si>
  <si>
    <t>96,0*1,5</t>
  </si>
  <si>
    <t>-(2,4*0,86)*11</t>
  </si>
  <si>
    <t>-(0,8*1,5)*9</t>
  </si>
  <si>
    <t>233</t>
  </si>
  <si>
    <t>K087</t>
  </si>
  <si>
    <t>Očištění, obroušení a nátěr zábradlí</t>
  </si>
  <si>
    <t>-1474889855</t>
  </si>
  <si>
    <t>6,5+4,5+1,6</t>
  </si>
  <si>
    <t>234</t>
  </si>
  <si>
    <t>784181121</t>
  </si>
  <si>
    <t>Penetrace podkladu jednonásobná hloubková akrylátová bezbarvá v místnostech výšky do 3,80 m</t>
  </si>
  <si>
    <t>-991086744</t>
  </si>
  <si>
    <t>https://podminky.urs.cz/item/CS_URS_2025_01/784181121</t>
  </si>
  <si>
    <t>stropy</t>
  </si>
  <si>
    <t>80,64+99,48+1,99+6,03+99,36+1,99+6,04</t>
  </si>
  <si>
    <t>stěny 100%</t>
  </si>
  <si>
    <t>(47,8+14,7+8,5+8,5+48,0)*3,1</t>
  </si>
  <si>
    <t>-(2,4*1,77*6)</t>
  </si>
  <si>
    <t>(48,3+5,6+5,6+11,8+11,8+48,4)*3,0</t>
  </si>
  <si>
    <t>-(2,4*2,04*10)</t>
  </si>
  <si>
    <t>stěny nad emailovým nátěrem</t>
  </si>
  <si>
    <t>(94,0+6,7)*(2,7-1,5)</t>
  </si>
  <si>
    <t>-(2,4*1,77)*9</t>
  </si>
  <si>
    <t>-(1,85*2,6)*2</t>
  </si>
  <si>
    <t>96,0*(3,0-1,5)</t>
  </si>
  <si>
    <t>-(2,4*2,04)*11</t>
  </si>
  <si>
    <t>stěny 50%</t>
  </si>
  <si>
    <t>(8,0+3,7+8,2+15,6+20,0+5,2+12,5+14,2)*2*2,64*0,5</t>
  </si>
  <si>
    <t>(8,0+3,7+8,2+15,6+20,0+5,2+12,5+14,2)*2*2,5*0,5</t>
  </si>
  <si>
    <t>oprava ostění</t>
  </si>
  <si>
    <t>146,458</t>
  </si>
  <si>
    <t>příčka 1NP</t>
  </si>
  <si>
    <t>2,9*2</t>
  </si>
  <si>
    <t>235</t>
  </si>
  <si>
    <t>784221101</t>
  </si>
  <si>
    <t>Malby z malířských směsí otěruvzdorných za sucha dvojnásobné, bílé za sucha otěruvzdorné dobře v místnostech výšky do 3,80 m</t>
  </si>
  <si>
    <t>416160833</t>
  </si>
  <si>
    <t>https://podminky.urs.cz/item/CS_URS_2025_01/784221101</t>
  </si>
  <si>
    <t>2 - Elektro</t>
  </si>
  <si>
    <t xml:space="preserve">Součástí nabídkové ceny musí být veškeré náklady, aby cena byla konečná a zahrnovala celou dodávku a montáž. Dodávky a montáže uvedené v nabídce musí být, včetně veškerého souvisejícího doplňkového, podružného a montážního materiálu, tak aby celé zařízení bylo funkční a splňovalo všechny předpisy,  které se na ně vztahují. Nedílnou součástí výkazu je projektová dokumentace, která je v případě rozporu s VV určující pro rozsah PD. </t>
  </si>
  <si>
    <t>D2 - 1. Elektroinstalace</t>
  </si>
  <si>
    <t>D3 - 2. Rozvaděče</t>
  </si>
  <si>
    <t>D4 - 3. Ukončení vodičů</t>
  </si>
  <si>
    <t>D5 - 4. Hromosvod, uzemnění</t>
  </si>
  <si>
    <t>D6 - 5. Svítidla</t>
  </si>
  <si>
    <t xml:space="preserve">D7 - 6. Zemní práce </t>
  </si>
  <si>
    <t>D8 - 7. Žaluziový systém</t>
  </si>
  <si>
    <t>D9 - 9. IP Domácí telefon</t>
  </si>
  <si>
    <t>D10 - 10. Datové rozvody</t>
  </si>
  <si>
    <t>D11 - 11. Kamerový systém IP</t>
  </si>
  <si>
    <t>D12 - 12. Anténní systém STA</t>
  </si>
  <si>
    <t>D13 - 14. Elektrická zabezpečovací signalizace EZS</t>
  </si>
  <si>
    <t>D14 - 17. Ostatní náklady</t>
  </si>
  <si>
    <t>D15 - 18. HZS</t>
  </si>
  <si>
    <t>D2</t>
  </si>
  <si>
    <t>1. Elektroinstalace</t>
  </si>
  <si>
    <t>Pol1</t>
  </si>
  <si>
    <t>Vodič CY4 žl.zel.</t>
  </si>
  <si>
    <t>Pol2</t>
  </si>
  <si>
    <t>Vodič CY6 žl.zel.</t>
  </si>
  <si>
    <t>Pol3</t>
  </si>
  <si>
    <t>Vodič CYA25 žl.zel.</t>
  </si>
  <si>
    <t>Pol4</t>
  </si>
  <si>
    <t>Svorky vodičů uzemnění</t>
  </si>
  <si>
    <t>Pol5</t>
  </si>
  <si>
    <t>Kabel CYKY 5Jx95</t>
  </si>
  <si>
    <t>Pol6</t>
  </si>
  <si>
    <t>Kabel CYKY 5Jx1,5</t>
  </si>
  <si>
    <t>Pol7</t>
  </si>
  <si>
    <t>Kabel CXKH-R-J 3x1,5 B2ca-s1-d1,a1</t>
  </si>
  <si>
    <t>Pol8</t>
  </si>
  <si>
    <t>Kabel CXKH-R-J 5x1,5 B2ca-s1-d1,a1</t>
  </si>
  <si>
    <t>Pol9</t>
  </si>
  <si>
    <t>Kabel CXKH-R-J 3x2,5 B2ca-s1-d1,a1</t>
  </si>
  <si>
    <t>Pol10</t>
  </si>
  <si>
    <t>Kabel CXKH-R-J 5x2,5 B2ca-s1-d1,a1</t>
  </si>
  <si>
    <t>Pol11</t>
  </si>
  <si>
    <t>Kabel CXKH-R-J 5x4 B2ca-s1-d1,a1</t>
  </si>
  <si>
    <t>Pol12</t>
  </si>
  <si>
    <t>Kabel CXKH-R-J 5x6 B2ca-s1-d1,a1</t>
  </si>
  <si>
    <t>Pol13</t>
  </si>
  <si>
    <t>Kabel CXKH-R-J 5x10 B2ca-s1-d1,a1</t>
  </si>
  <si>
    <t>Pol14</t>
  </si>
  <si>
    <t>Kabel CXKE-V FE180/E60 3Jx1,5 B2ca-s1-d1,a1</t>
  </si>
  <si>
    <t>Pol15</t>
  </si>
  <si>
    <t>Kabel JYTY 2x1</t>
  </si>
  <si>
    <t>Pol16</t>
  </si>
  <si>
    <t>Trubka tuhá PVC o20 včetně příchytek, bezhalogenová</t>
  </si>
  <si>
    <t>Pol17</t>
  </si>
  <si>
    <t>Trubka tuhá PVC o25 včetně příchytek, bezhalogenová</t>
  </si>
  <si>
    <t>Pol18</t>
  </si>
  <si>
    <t>Trubka tuhá PVC o40 včetně příchytek, bezhalogenová</t>
  </si>
  <si>
    <t>Pol19</t>
  </si>
  <si>
    <t>Trubka ohebná PVC o20, vysoká pevnost, bezhalogenová</t>
  </si>
  <si>
    <t>Pol20</t>
  </si>
  <si>
    <t>Trubka ohebná PVC o25, vysoká pevnost, bezhalogenová</t>
  </si>
  <si>
    <t>Pol21</t>
  </si>
  <si>
    <t>Trubka ohebná PVC o40, vysoká pevnost, bezhalogenová</t>
  </si>
  <si>
    <t>Pol22</t>
  </si>
  <si>
    <t>Trubka KOPOFLEX o110</t>
  </si>
  <si>
    <t>Pol23</t>
  </si>
  <si>
    <t>typ PUK žlab 125/100 včetně podpěr, držáků, výložníků, víka a příslušenství</t>
  </si>
  <si>
    <t>Pol24</t>
  </si>
  <si>
    <t>typ PUK žlab 250/100 včetně podpěr, držáků, výložníků, víka a příslušenství</t>
  </si>
  <si>
    <t>Pol25</t>
  </si>
  <si>
    <t>Krabice přístrojová KP68</t>
  </si>
  <si>
    <t>ks</t>
  </si>
  <si>
    <t>Pol26</t>
  </si>
  <si>
    <t>Krabice rozvodná KR 68</t>
  </si>
  <si>
    <t>Pol27</t>
  </si>
  <si>
    <t>Krabice do vlhka ACIDUR IP65</t>
  </si>
  <si>
    <t>Pol28</t>
  </si>
  <si>
    <t>Krabice KO 68</t>
  </si>
  <si>
    <t>Pol29</t>
  </si>
  <si>
    <t>Kranice KT250 včetně víka</t>
  </si>
  <si>
    <t>Pol30</t>
  </si>
  <si>
    <t>Rozvodná krabice s požární odolností, včetně svorek, EI30</t>
  </si>
  <si>
    <t>Pol31</t>
  </si>
  <si>
    <t>spínač č.1, bílý, IP20, včetně rámečku</t>
  </si>
  <si>
    <t>Pol32</t>
  </si>
  <si>
    <t>spínač č.1, bílý, IP44, zapuštěná, včetně rámečku</t>
  </si>
  <si>
    <t>Pol33</t>
  </si>
  <si>
    <t>spínač č.5, bílý, IP20, včetně rámečku</t>
  </si>
  <si>
    <t>Pol34</t>
  </si>
  <si>
    <t>spínač č.5, bílý, IP44, včetně rámečku</t>
  </si>
  <si>
    <t>Pol35</t>
  </si>
  <si>
    <t>spínač č.6, bílý, IP20, včetně rámečku</t>
  </si>
  <si>
    <t>Pol36</t>
  </si>
  <si>
    <t>spínač č.6, bílý, IP44, včetně rámečku</t>
  </si>
  <si>
    <t>Pol37</t>
  </si>
  <si>
    <t>spínač č.7, IP20, včetně rámečku</t>
  </si>
  <si>
    <t>Pol38</t>
  </si>
  <si>
    <t>Vypínač průmyslový 3f 40A/400V, IP65</t>
  </si>
  <si>
    <t>Pol39</t>
  </si>
  <si>
    <t>Zásuvka 400V/16A 5. pól. IP65</t>
  </si>
  <si>
    <t>Pol40</t>
  </si>
  <si>
    <t>tlačítko se signálkou, bílé, IP20, včetně rámečku</t>
  </si>
  <si>
    <t>Pol41</t>
  </si>
  <si>
    <t>zásuvka 230V/16A bílá, IP20, včetně rámečku</t>
  </si>
  <si>
    <t>Pol42</t>
  </si>
  <si>
    <t>zásuvka 230V/16A bílá, IP44, včetně rámečku</t>
  </si>
  <si>
    <t>Pol43</t>
  </si>
  <si>
    <t>zásuvka dvojitá 230V/16A bílá, IP44, včetně rámečku</t>
  </si>
  <si>
    <t>Pol44</t>
  </si>
  <si>
    <t>zásuvka 230V/16A bílá s přep.ochranou, IP20, včetně rámečku</t>
  </si>
  <si>
    <t>Pol45</t>
  </si>
  <si>
    <t>Infrapasivní čidlo 180st nástěnné IP20</t>
  </si>
  <si>
    <t>Pol46</t>
  </si>
  <si>
    <t>Bernard svorka vč. Cu pásku</t>
  </si>
  <si>
    <t>Pol47</t>
  </si>
  <si>
    <t>Požární ucpávka, utěsnění kompletní s odolností dle PBŘS 60min do o50</t>
  </si>
  <si>
    <t>Pol48</t>
  </si>
  <si>
    <t>Požární ucpávka, utěsnění kompletní s odolností dle PBŘS 60min do o200</t>
  </si>
  <si>
    <t>Pol49</t>
  </si>
  <si>
    <t>Přepětová ochrana B+C do 20A, 1f, včetně krabice</t>
  </si>
  <si>
    <t>Pol50</t>
  </si>
  <si>
    <t>Přepětová ochrana B+C do 50A, 1f, včetně krabice</t>
  </si>
  <si>
    <t>Pol51</t>
  </si>
  <si>
    <t>Požární tlačítko 120x120x50 IP55 4 pozice na kontakty, osazeno 1x NC + 1x NO - TOTAL STOP</t>
  </si>
  <si>
    <t>Pol52</t>
  </si>
  <si>
    <t>Požární ucpávka, utěsnění kompletní s odolností dle PBŘS</t>
  </si>
  <si>
    <t>Pol53</t>
  </si>
  <si>
    <t>Podružný materiál, PPV</t>
  </si>
  <si>
    <t>D3</t>
  </si>
  <si>
    <t>2. Rozvaděče</t>
  </si>
  <si>
    <t>Pol54</t>
  </si>
  <si>
    <t>Rozvaděč měření RE ( 3/160A + HDO včetně vypínače pro FVE) včetně pilíře</t>
  </si>
  <si>
    <t>Pol55</t>
  </si>
  <si>
    <t>Rozvaděč RH dle schéma</t>
  </si>
  <si>
    <t>Pol56</t>
  </si>
  <si>
    <t>Doplnění rozvaděče R21L dle schéma</t>
  </si>
  <si>
    <t>Pol57</t>
  </si>
  <si>
    <t>Doplnění rozvaděče R22L dle schéma</t>
  </si>
  <si>
    <t>Pol58</t>
  </si>
  <si>
    <t>Doplnění rozvaděče R21P dle schéma</t>
  </si>
  <si>
    <t>Pol59</t>
  </si>
  <si>
    <t>Doplnění rozvaděče R22P dle schéma</t>
  </si>
  <si>
    <t>Pol60</t>
  </si>
  <si>
    <t>Přípojnice ekvipotenciálního vyrovnání HOP</t>
  </si>
  <si>
    <t>Pol61</t>
  </si>
  <si>
    <t>Svorkovnice hl. pospojování - podružná</t>
  </si>
  <si>
    <t>Pol62</t>
  </si>
  <si>
    <t>D4</t>
  </si>
  <si>
    <t>3. Ukončení vodičů</t>
  </si>
  <si>
    <t>Pol63</t>
  </si>
  <si>
    <t>Ukončení vodičů v rozvaděči – do 3x2,5</t>
  </si>
  <si>
    <t>Pol64</t>
  </si>
  <si>
    <t>Ukončení vodičů v rozvaděči – do 3x6</t>
  </si>
  <si>
    <t>Pol65</t>
  </si>
  <si>
    <t>Ukončení vodičů v rozvaděči – do 5x4</t>
  </si>
  <si>
    <t>Pol66</t>
  </si>
  <si>
    <t>Ukončení vodičů v rozvaděči – do 5x6</t>
  </si>
  <si>
    <t>Pol67</t>
  </si>
  <si>
    <t>Ukončení vodičů v rozvaděči – do 5x16</t>
  </si>
  <si>
    <t>Pol68</t>
  </si>
  <si>
    <t>Ukončení vodičů v rozvaděči – do 4x120</t>
  </si>
  <si>
    <t>D5</t>
  </si>
  <si>
    <t>4. Hromosvod, uzemnění</t>
  </si>
  <si>
    <t>Pol70</t>
  </si>
  <si>
    <t>Vodič FeZn 10 včetně svorek</t>
  </si>
  <si>
    <t>Pol71</t>
  </si>
  <si>
    <t>Vodič AlMgSi o8 včetně podpěr</t>
  </si>
  <si>
    <t>Pol72</t>
  </si>
  <si>
    <t>Drátový Jímač vč.svorek</t>
  </si>
  <si>
    <t>Pol73</t>
  </si>
  <si>
    <t>Izolovaný jímač k STA včetně svorek 2ks, příslušenství</t>
  </si>
  <si>
    <t>Pol74</t>
  </si>
  <si>
    <t>ZT 2 Zemnící tyč - 2000mm</t>
  </si>
  <si>
    <t>Pol75</t>
  </si>
  <si>
    <t>Jímací tyč dl.1,5m vč. Postavce</t>
  </si>
  <si>
    <t>Pol76</t>
  </si>
  <si>
    <t>Jímací tyč dl.3m vč. Postavce</t>
  </si>
  <si>
    <t>Pol77</t>
  </si>
  <si>
    <t>Označovací štítek</t>
  </si>
  <si>
    <t>Pol78</t>
  </si>
  <si>
    <t>Ochranný úhelník OÚ vč. držáků</t>
  </si>
  <si>
    <t>Pol79</t>
  </si>
  <si>
    <t>Svorka SS</t>
  </si>
  <si>
    <t>Pol80</t>
  </si>
  <si>
    <t>SP1</t>
  </si>
  <si>
    <t>Pol81</t>
  </si>
  <si>
    <t>SO</t>
  </si>
  <si>
    <t>Pol82</t>
  </si>
  <si>
    <t>SO s příchytkou (okap)</t>
  </si>
  <si>
    <t>Pol83</t>
  </si>
  <si>
    <t>SZ</t>
  </si>
  <si>
    <t>Pol84</t>
  </si>
  <si>
    <t>Antikorozní nátěr zemního spoje</t>
  </si>
  <si>
    <t>Pol85</t>
  </si>
  <si>
    <t>D6</t>
  </si>
  <si>
    <t>5. Svítidla</t>
  </si>
  <si>
    <t>Pol86</t>
  </si>
  <si>
    <t>A - SVÍTIDLO LED, 23,1W, 2850lm, Ra80, 4000K</t>
  </si>
  <si>
    <t>Pol87</t>
  </si>
  <si>
    <t>B - SVÍTIDLO LED, 26W, 3610lm, Ra80, 4000K</t>
  </si>
  <si>
    <t>Pol88</t>
  </si>
  <si>
    <t>BNO - SVÍTIDLO LED, 26W, 420lm, Ra80, 4000K, 1 hod nouzový inverter</t>
  </si>
  <si>
    <t>Pol89</t>
  </si>
  <si>
    <t>C - SVÍTIDLO LED, 30,3W, 4290lm, Ra80, 4000K</t>
  </si>
  <si>
    <t>Pol90</t>
  </si>
  <si>
    <t>C1 - SVÍTIDLO LED 50W, VESTAVNÉ, RA80, 4000K, IP40</t>
  </si>
  <si>
    <t>Pol91</t>
  </si>
  <si>
    <t>CNO - SVÍTIDLO LED, 30,3W, 410lm, Ra80, 4000K , 1 hod nouzový inverter</t>
  </si>
  <si>
    <t>Pol92</t>
  </si>
  <si>
    <t>D - SVÍTIDLO LED, 36,3W, 5120lm, Ra80, 4000K</t>
  </si>
  <si>
    <t>Pol93</t>
  </si>
  <si>
    <t>DNO - SVÍTIDLO LED, 36,3W, 410lm, Ra80, 4000K, 1 hod nouzový inverter</t>
  </si>
  <si>
    <t>Pol94</t>
  </si>
  <si>
    <t>E - SVÍTIDLO LED, 30,3W, 4080lm, Ra80, 4000K</t>
  </si>
  <si>
    <t>Pol95</t>
  </si>
  <si>
    <t>F - SVÍTIDLO LED, 36,1W, 5690lm, Ra80, 4000K</t>
  </si>
  <si>
    <t>Pol96</t>
  </si>
  <si>
    <t>Výtah šachta svítidlo 10W, IP44, přisazené</t>
  </si>
  <si>
    <t>Pol97</t>
  </si>
  <si>
    <t>Venkovní svítidlo 20W, IP44, nástěnné - fasáda</t>
  </si>
  <si>
    <t>Pol98</t>
  </si>
  <si>
    <t>Závěsný systém pro svítidla</t>
  </si>
  <si>
    <t>Pol99</t>
  </si>
  <si>
    <t>NO - Svítidlo nouzového osvětlení 6W / 1 hod nouzový inverter Ip20</t>
  </si>
  <si>
    <t>Pol100</t>
  </si>
  <si>
    <t>ENO - SVÍTIDLO LED, 30,3W, 430lm, Ra80, 4000K, 1 hod nouzový inverter</t>
  </si>
  <si>
    <t>Pol101</t>
  </si>
  <si>
    <t>D7</t>
  </si>
  <si>
    <t xml:space="preserve">6. Zemní práce </t>
  </si>
  <si>
    <t>Pol102</t>
  </si>
  <si>
    <t>Výkop rýhy vč. záhozu a suvisejících prací 35/80 včetně úpravy povrchu</t>
  </si>
  <si>
    <t>Pol103</t>
  </si>
  <si>
    <t>Folie výstražná PVC š = 33</t>
  </si>
  <si>
    <t>Pol104</t>
  </si>
  <si>
    <t>Vytýčení kabelové trasy</t>
  </si>
  <si>
    <t>km</t>
  </si>
  <si>
    <t>Pol105</t>
  </si>
  <si>
    <t>Pískové lože se zásypem</t>
  </si>
  <si>
    <t>Pol106</t>
  </si>
  <si>
    <t>Provizorní úprava rýhy zeminou</t>
  </si>
  <si>
    <t>D8</t>
  </si>
  <si>
    <t>7. Žaluziový systém</t>
  </si>
  <si>
    <t>Pol108</t>
  </si>
  <si>
    <t>Kabel CXKH-R 4x1,5</t>
  </si>
  <si>
    <t>Pol109</t>
  </si>
  <si>
    <t>Kabel SYKFY 4x2x0,8 oheň retardující</t>
  </si>
  <si>
    <t>Pol110</t>
  </si>
  <si>
    <t>Trubka tuhá bezhalogenová PVC o25 včetně příchytek</t>
  </si>
  <si>
    <t>Pol111</t>
  </si>
  <si>
    <t>Pol112</t>
  </si>
  <si>
    <t>Pol113</t>
  </si>
  <si>
    <t>Pol114</t>
  </si>
  <si>
    <t>Krabice přístrojová KPR68</t>
  </si>
  <si>
    <t>Pol115</t>
  </si>
  <si>
    <t>Pol116</t>
  </si>
  <si>
    <t>Hlavní řídící jednotka žaluziového systému, 3 zony, programovatelné</t>
  </si>
  <si>
    <t>Pol117</t>
  </si>
  <si>
    <t>Operační software pro nastavení přes webové rozhraní</t>
  </si>
  <si>
    <t>236</t>
  </si>
  <si>
    <t>Pol118</t>
  </si>
  <si>
    <t>Napájecí zdroj pro čidla</t>
  </si>
  <si>
    <t>238</t>
  </si>
  <si>
    <t>Pol119</t>
  </si>
  <si>
    <t>Čidlo vítr, včetně konzole na střechu</t>
  </si>
  <si>
    <t>240</t>
  </si>
  <si>
    <t>Pol120</t>
  </si>
  <si>
    <t>Jednotka pro napojení žaluzií ovládací</t>
  </si>
  <si>
    <t>242</t>
  </si>
  <si>
    <t>Pol121</t>
  </si>
  <si>
    <t>Žaluziový ovladač</t>
  </si>
  <si>
    <t>244</t>
  </si>
  <si>
    <t>Pol122</t>
  </si>
  <si>
    <t>Připojení a oživení žaluzií</t>
  </si>
  <si>
    <t>246</t>
  </si>
  <si>
    <t>Pol123</t>
  </si>
  <si>
    <t>Nastavení, oživení, programování</t>
  </si>
  <si>
    <t>248</t>
  </si>
  <si>
    <t>Pol124</t>
  </si>
  <si>
    <t>250</t>
  </si>
  <si>
    <t>D9</t>
  </si>
  <si>
    <t>9. IP Domácí telefon</t>
  </si>
  <si>
    <t>Pol125</t>
  </si>
  <si>
    <t>Kabel STP cat 6 LSOH</t>
  </si>
  <si>
    <t>252</t>
  </si>
  <si>
    <t>254</t>
  </si>
  <si>
    <t>256</t>
  </si>
  <si>
    <t>Pol126</t>
  </si>
  <si>
    <t>Krabice KU 68</t>
  </si>
  <si>
    <t>258</t>
  </si>
  <si>
    <t>Pol127</t>
  </si>
  <si>
    <t>Elektrický zámek</t>
  </si>
  <si>
    <t>260</t>
  </si>
  <si>
    <t>Pol128</t>
  </si>
  <si>
    <t>Vstupní tablo včetně zvonkového tlačítka a kamery, RIFD čtečka, IP systém</t>
  </si>
  <si>
    <t>262</t>
  </si>
  <si>
    <t>Pol129</t>
  </si>
  <si>
    <t>ACS zdroj +dveřní řídící jednotka ACS</t>
  </si>
  <si>
    <t>264</t>
  </si>
  <si>
    <t>Pol130</t>
  </si>
  <si>
    <t>Čtečka karet RIFD včetně krabičky</t>
  </si>
  <si>
    <t>266</t>
  </si>
  <si>
    <t>Pol131</t>
  </si>
  <si>
    <t>Domácí video-telefon barevný</t>
  </si>
  <si>
    <t>268</t>
  </si>
  <si>
    <t>Pol132</t>
  </si>
  <si>
    <t>Klíčenka RIFD 2ks byt + správce</t>
  </si>
  <si>
    <t>270</t>
  </si>
  <si>
    <t>Pol133</t>
  </si>
  <si>
    <t>Licence</t>
  </si>
  <si>
    <t>272</t>
  </si>
  <si>
    <t>Pol134</t>
  </si>
  <si>
    <t>Nastavení a oživení systému</t>
  </si>
  <si>
    <t>274</t>
  </si>
  <si>
    <t>Pol135</t>
  </si>
  <si>
    <t>276</t>
  </si>
  <si>
    <t>D10</t>
  </si>
  <si>
    <t>10. Datové rozvody</t>
  </si>
  <si>
    <t>Pol136</t>
  </si>
  <si>
    <t>Vodič AY 2,5 protahovací</t>
  </si>
  <si>
    <t>278</t>
  </si>
  <si>
    <t>Pol137</t>
  </si>
  <si>
    <t>Kabel STP cat 6a LSOH</t>
  </si>
  <si>
    <t>280</t>
  </si>
  <si>
    <t>282</t>
  </si>
  <si>
    <t>284</t>
  </si>
  <si>
    <t>Pol138</t>
  </si>
  <si>
    <t>286</t>
  </si>
  <si>
    <t>Pol139</t>
  </si>
  <si>
    <t>Optický kabel 8vl 9/125um, singlemode</t>
  </si>
  <si>
    <t>288</t>
  </si>
  <si>
    <t>Pol140</t>
  </si>
  <si>
    <t>Zásuvka 1x RJ45 IP20 vč.rámečku</t>
  </si>
  <si>
    <t>290</t>
  </si>
  <si>
    <t>Pol141</t>
  </si>
  <si>
    <t>Zásuvka 2x RJ45 IP20 vč.rámečku</t>
  </si>
  <si>
    <t>292</t>
  </si>
  <si>
    <t>Pol142</t>
  </si>
  <si>
    <t>Ukončení kabelů</t>
  </si>
  <si>
    <t>294</t>
  </si>
  <si>
    <t>Pol143</t>
  </si>
  <si>
    <t>Měření přípojného bodu včetně tisku protokolu (účastnické zásuvky)</t>
  </si>
  <si>
    <t>296</t>
  </si>
  <si>
    <t>Pol144</t>
  </si>
  <si>
    <t>Instalace a odzkoušení optického převodníku v datovém rozvaděči.</t>
  </si>
  <si>
    <t>298</t>
  </si>
  <si>
    <t>Pol145</t>
  </si>
  <si>
    <t>Ukončení optického kabelu 8 vláken pomocí pigteilů včetně měření (optický svár)</t>
  </si>
  <si>
    <t>300</t>
  </si>
  <si>
    <t>Pol146</t>
  </si>
  <si>
    <t>Optická vana pro 8vláken, optická kazeta, včetně pgtailů</t>
  </si>
  <si>
    <t>302</t>
  </si>
  <si>
    <t>Pol147</t>
  </si>
  <si>
    <t>Trubička pro ochranu svárů</t>
  </si>
  <si>
    <t>304</t>
  </si>
  <si>
    <t>Pol148</t>
  </si>
  <si>
    <t>19" vyvazovací panel 1U jednostranná plastová lišta, včetně spojovacího materiálu sada 4x šroub, podložka, matice M6</t>
  </si>
  <si>
    <t>306</t>
  </si>
  <si>
    <t>Pol149</t>
  </si>
  <si>
    <t>Rozvodný panel 5x 230V včetně vany 2U v černé barvě, včetně spojovacího materiálu sada 4x šroub, podložka, matice M6</t>
  </si>
  <si>
    <t>308</t>
  </si>
  <si>
    <t>Pol150</t>
  </si>
  <si>
    <t>Patch panel modulární 24 pozic neosazený s vyvazovací lištou, včetně spojovacího materiálu sada 4x šroub, podložka, matice M6</t>
  </si>
  <si>
    <t>310</t>
  </si>
  <si>
    <t>Pol151</t>
  </si>
  <si>
    <t>Demontáž a montáž stáv wifi antén</t>
  </si>
  <si>
    <t>312</t>
  </si>
  <si>
    <t>Pol152</t>
  </si>
  <si>
    <t>Switch 24 portů</t>
  </si>
  <si>
    <t>314</t>
  </si>
  <si>
    <t>Pol153</t>
  </si>
  <si>
    <t>Samořezný keystone CAT6a, černý</t>
  </si>
  <si>
    <t>316</t>
  </si>
  <si>
    <t>Pol154</t>
  </si>
  <si>
    <t>Patch kabel 1m UTP, CAT6a, šedý</t>
  </si>
  <si>
    <t>318</t>
  </si>
  <si>
    <t>Pol155</t>
  </si>
  <si>
    <t>32U RACK 19" včetně patch panelů a příslušenství</t>
  </si>
  <si>
    <t>320</t>
  </si>
  <si>
    <t>322</t>
  </si>
  <si>
    <t>Pol156</t>
  </si>
  <si>
    <t>324</t>
  </si>
  <si>
    <t>D11</t>
  </si>
  <si>
    <t>11. Kamerový systém IP</t>
  </si>
  <si>
    <t>Pol157</t>
  </si>
  <si>
    <t>IP KAMERA - Rozlišení 4 Mpix (2592 × 1944) při 20sn/s, 85°, Integrovaný automaticky říditelný IR přísvit EXIR s dlouhou životností do maximální vzdálenosti 30m, Venkovní IP67 provedení WDR 120dB – Dvojitá expozice scény, realné barvy, vysoká dynamika obrazu, Acusense- Spolehlivá detekce osoby a vozidla – Deep learning analýza s učícím mechanizmem pro eliminaci falešných poplachů, Podpora nových rozdílových kompresí – H.265, H.264 Video analytické funkce podporované již v kameře, Detekce překročení čáry – Překročení předdefinované virtuální čáry, Detekce narušení – Vstup a výstup ze předdefinované virtuální oblasti, Zachycení lidského těla – Přesnější detekce osob pro eliminaci falešných poplachů</t>
  </si>
  <si>
    <t>326</t>
  </si>
  <si>
    <t>Pol158</t>
  </si>
  <si>
    <t>Box pod kameru</t>
  </si>
  <si>
    <t>328</t>
  </si>
  <si>
    <t>Pol159</t>
  </si>
  <si>
    <t>Kompaktní 8-ti portový Gigabit switch</t>
  </si>
  <si>
    <t>330</t>
  </si>
  <si>
    <t>Pol160</t>
  </si>
  <si>
    <t>IP záznamové zažízení pro 4+2 IP kamery, max kapacita 10TB, Acusense- Spolehlivá detekce osoby a vozidla – Deep learning analýza s učícím mechanizmem pro eliminaci falešných poplachů nebo detekce obličejů, Hybrid – podpora HD-TVI, klasických Analogových, AHD, CVI a IP kamer, Úspora kapacity záznamu – nové efektivní komprese H265 Pro/ H265 Pro+, Maximální rozlišení kamer 3Mpix (3Mpix pouze kanály 1/2/3/4 a pro CVI a AHD 4Mpix), Přenos po koaxiálním kabelu do velkých vzdáleností – 1200m @720p / 800m @1080p pro RG59, Realtime nahrávání pro rozlišení 1080p lite, včetně SW a příslušenství</t>
  </si>
  <si>
    <t>332</t>
  </si>
  <si>
    <t>Pol161</t>
  </si>
  <si>
    <t>HDD k rekordérům, 8TB, 24/7, SSD</t>
  </si>
  <si>
    <t>334</t>
  </si>
  <si>
    <t>336</t>
  </si>
  <si>
    <t>338</t>
  </si>
  <si>
    <t>Pol162</t>
  </si>
  <si>
    <t>340</t>
  </si>
  <si>
    <t>Pol163</t>
  </si>
  <si>
    <t>SW nastavení záznamu kamer dle požadavku provozovatele.</t>
  </si>
  <si>
    <t>342</t>
  </si>
  <si>
    <t>Pol164</t>
  </si>
  <si>
    <t>Nastavení dálkové správy z pracovní stanice správce - vybraný PC ze strany provozovatele objektu.</t>
  </si>
  <si>
    <t>344</t>
  </si>
  <si>
    <t>Pol165</t>
  </si>
  <si>
    <t>Kamerové zkoušky se stanovením úhlů pohledu a zobrazení</t>
  </si>
  <si>
    <t>346</t>
  </si>
  <si>
    <t>Pol166</t>
  </si>
  <si>
    <t>Doklad o funkční zkoušce IP CCTV</t>
  </si>
  <si>
    <t>348</t>
  </si>
  <si>
    <t>Pol167</t>
  </si>
  <si>
    <t>350</t>
  </si>
  <si>
    <t>D12</t>
  </si>
  <si>
    <t>12. Anténní systém STA</t>
  </si>
  <si>
    <t>352</t>
  </si>
  <si>
    <t>Pol168</t>
  </si>
  <si>
    <t>TV koaxiál</t>
  </si>
  <si>
    <t>354</t>
  </si>
  <si>
    <t>356</t>
  </si>
  <si>
    <t>Pol169</t>
  </si>
  <si>
    <t>Trubka ohebná PVC FX 40</t>
  </si>
  <si>
    <t>358</t>
  </si>
  <si>
    <t>Pol170</t>
  </si>
  <si>
    <t>Krabice KU68</t>
  </si>
  <si>
    <t>360</t>
  </si>
  <si>
    <t>Pol171</t>
  </si>
  <si>
    <t>362</t>
  </si>
  <si>
    <t>Pol172</t>
  </si>
  <si>
    <t>Krabice KT 250</t>
  </si>
  <si>
    <t>364</t>
  </si>
  <si>
    <t>Pol173</t>
  </si>
  <si>
    <t>Zásuvka TV</t>
  </si>
  <si>
    <t>366</t>
  </si>
  <si>
    <t>Pol174</t>
  </si>
  <si>
    <t>Anténní zesilovač STA-Z vč. rozvaděče a vybavení</t>
  </si>
  <si>
    <t>368</t>
  </si>
  <si>
    <t>Pol175</t>
  </si>
  <si>
    <t>Anténní systém včetně stožáru do krovu/rovná střecha</t>
  </si>
  <si>
    <t>370</t>
  </si>
  <si>
    <t>372</t>
  </si>
  <si>
    <t>Pol176</t>
  </si>
  <si>
    <t>374</t>
  </si>
  <si>
    <t>D13</t>
  </si>
  <si>
    <t>14. Elektrická zabezpečovací signalizace EZS</t>
  </si>
  <si>
    <t>Pol177</t>
  </si>
  <si>
    <t>EZS Ústředna včetně napájení a velikosti dle napojených prvků</t>
  </si>
  <si>
    <t>376</t>
  </si>
  <si>
    <t>Pol178</t>
  </si>
  <si>
    <t>GSM MOGUL včetně antény</t>
  </si>
  <si>
    <t>378</t>
  </si>
  <si>
    <t>Pol179</t>
  </si>
  <si>
    <t>Expandér</t>
  </si>
  <si>
    <t>380</t>
  </si>
  <si>
    <t>Pol180</t>
  </si>
  <si>
    <t>Přístupový modul s ovládací klávesnicí a RFID čtečkou karet pro ovládání zabezpečovacího systému. Obsahuje jeden ovládací segment, a pokud je potřeba, může být vybaven až 20 ovládacími segmenty</t>
  </si>
  <si>
    <t>382</t>
  </si>
  <si>
    <t>Pol181</t>
  </si>
  <si>
    <t>Sběrnicový detektor pohybu PIR určený pro ochranu interiérů prostřednictvím infrapasivní detekce pohybu v místnosti. Charakteristiky detekce lze optimalizovat pomocí výměnných čoček. Čočky pro hlídání dlouhých chodeb, pro zamezení spuštění poplachu pohybem domácího zvířete nebo hlídání vertikální záclonou.</t>
  </si>
  <si>
    <t>384</t>
  </si>
  <si>
    <t>Pol182</t>
  </si>
  <si>
    <t>Venkovní siréna zálohovaná včetně AKU</t>
  </si>
  <si>
    <t>386</t>
  </si>
  <si>
    <t>Pol183</t>
  </si>
  <si>
    <t>Akumulátor 12V/17Ah</t>
  </si>
  <si>
    <t>388</t>
  </si>
  <si>
    <t>Pol184</t>
  </si>
  <si>
    <t>Kabel SYKFY 3x2x0,5 - čidla</t>
  </si>
  <si>
    <t>390</t>
  </si>
  <si>
    <t>Pol185</t>
  </si>
  <si>
    <t>Kabel SYKFY 5x2x0,5 - komunikační linka, klavesnice</t>
  </si>
  <si>
    <t>392</t>
  </si>
  <si>
    <t>Pol186</t>
  </si>
  <si>
    <t>Kabel JYTY 4x1 - siréna</t>
  </si>
  <si>
    <t>394</t>
  </si>
  <si>
    <t>396</t>
  </si>
  <si>
    <t>398</t>
  </si>
  <si>
    <t>Pol187</t>
  </si>
  <si>
    <t>400</t>
  </si>
  <si>
    <t>D14</t>
  </si>
  <si>
    <t>17. Ostatní náklady</t>
  </si>
  <si>
    <t>Pol188</t>
  </si>
  <si>
    <t>Jiné materiály, montáž, atd., neuvedené výše, ale které je nutné zahrnout do celkového rozsahu prací podle výkresů a praxe dodavatele.</t>
  </si>
  <si>
    <t>402</t>
  </si>
  <si>
    <t>D15</t>
  </si>
  <si>
    <t>18. HZS</t>
  </si>
  <si>
    <t>Pol190</t>
  </si>
  <si>
    <t>Koordinace kabelových tras a ostatních profesí</t>
  </si>
  <si>
    <t>406</t>
  </si>
  <si>
    <t>Pol191</t>
  </si>
  <si>
    <t>Demontáže el.instalace</t>
  </si>
  <si>
    <t>408</t>
  </si>
  <si>
    <t>Pol192</t>
  </si>
  <si>
    <t>Koordinace s investorem</t>
  </si>
  <si>
    <t>410</t>
  </si>
  <si>
    <t>Pol193</t>
  </si>
  <si>
    <t>Koordince se stavbou</t>
  </si>
  <si>
    <t>412</t>
  </si>
  <si>
    <t>Pol194</t>
  </si>
  <si>
    <t>Koordinace s VZT, ÚT, MR, ZI, Chlazení</t>
  </si>
  <si>
    <t>414</t>
  </si>
  <si>
    <t>Pol195</t>
  </si>
  <si>
    <t>Certitikované měření osvětlení – všech prostor</t>
  </si>
  <si>
    <t>416</t>
  </si>
  <si>
    <t>Pol196</t>
  </si>
  <si>
    <t>Napojení zařízení VZT, ÚT, MAR, ZTI apod (připojení kabelových přívodů na svorky zařízení – dodavatelé zaríření musí dodat instalační manuály</t>
  </si>
  <si>
    <t>418</t>
  </si>
  <si>
    <t>Pol197</t>
  </si>
  <si>
    <t>Stavební přípomoce (vrtání, sedkání, drážkování,prostupy)</t>
  </si>
  <si>
    <t>420</t>
  </si>
  <si>
    <t>Pol198</t>
  </si>
  <si>
    <t>Zapravení drážek, hrubá úprava povrchu</t>
  </si>
  <si>
    <t>422</t>
  </si>
  <si>
    <t>Pol199</t>
  </si>
  <si>
    <t>Vzorkování (předložení, odsouhlasení) pohledových a designových prvků, vč. zařízení vzorkovacího prostoru.</t>
  </si>
  <si>
    <t>424</t>
  </si>
  <si>
    <t>Pol200</t>
  </si>
  <si>
    <t>Ekologická likvidace odpadového materiálu</t>
  </si>
  <si>
    <t>celek</t>
  </si>
  <si>
    <t>426</t>
  </si>
  <si>
    <t>Pol201</t>
  </si>
  <si>
    <t>Značení systémů – štítky, popisky</t>
  </si>
  <si>
    <t>428</t>
  </si>
  <si>
    <t>Pol202</t>
  </si>
  <si>
    <t>Vypracování VDD – Výrobní a dílenská dokumentace dodavatele stavby, tištěná paré a digitální verze v otevřené (dwg, doc, xls) a uzavřené (pdf) formě</t>
  </si>
  <si>
    <t>430</t>
  </si>
  <si>
    <t>Pol203</t>
  </si>
  <si>
    <t>Zakreslení skutečného provedení el.instalace</t>
  </si>
  <si>
    <t>432</t>
  </si>
  <si>
    <t>Pol204</t>
  </si>
  <si>
    <t>Oznámení o zahájení prací dle NV 190/2022 Sb.</t>
  </si>
  <si>
    <t>434</t>
  </si>
  <si>
    <t>Pol205</t>
  </si>
  <si>
    <t>Revize uzemnění</t>
  </si>
  <si>
    <t>436</t>
  </si>
  <si>
    <t>Pol206</t>
  </si>
  <si>
    <t>Revize elektroinstalace dle ČSN 33 1500, ČSN 33 2000-6</t>
  </si>
  <si>
    <t>438</t>
  </si>
  <si>
    <t>Pol207</t>
  </si>
  <si>
    <t>Revize zařízení pro ochranu před bleskem dle ČSN 33 1500 a ČSN EN 62305</t>
  </si>
  <si>
    <t>440</t>
  </si>
  <si>
    <t>3 - FVE</t>
  </si>
  <si>
    <t xml:space="preserve">    D3 - Solární generátor</t>
  </si>
  <si>
    <t xml:space="preserve">    D4 - Nosný systém</t>
  </si>
  <si>
    <t xml:space="preserve">    D5 - Kabely, materiály</t>
  </si>
  <si>
    <t xml:space="preserve">    D6 - HZS</t>
  </si>
  <si>
    <t>D7 - 2. Ostatní náklady</t>
  </si>
  <si>
    <t>Solární generátor</t>
  </si>
  <si>
    <t>Pol209</t>
  </si>
  <si>
    <t>Fotovoltaický panel, 470 Wp</t>
  </si>
  <si>
    <t>Pol210</t>
  </si>
  <si>
    <t>Optomizér 500W</t>
  </si>
  <si>
    <t>Pol211</t>
  </si>
  <si>
    <t>Fotovoltaický střídač, 20 kW</t>
  </si>
  <si>
    <t>Pol212</t>
  </si>
  <si>
    <t>Baterie modulová 14kW, samostatně stojící</t>
  </si>
  <si>
    <t>Pol213</t>
  </si>
  <si>
    <t>Ekvipotenciální svorkovnice</t>
  </si>
  <si>
    <t>Pol214</t>
  </si>
  <si>
    <t>Rozvodnice s přepětovými ochranami DC</t>
  </si>
  <si>
    <t>Pol215</t>
  </si>
  <si>
    <t>Rozvaděč RFVE dle schéma vč.řízení</t>
  </si>
  <si>
    <t>Nosný systém</t>
  </si>
  <si>
    <t>Pol216</t>
  </si>
  <si>
    <t>Ocel konstrukce žárově zinkovaná s náklonem 10st včetně zátěže</t>
  </si>
  <si>
    <t>Pol217</t>
  </si>
  <si>
    <t>Hlinikový profil 4400mm</t>
  </si>
  <si>
    <t>Pol218</t>
  </si>
  <si>
    <t>Hliniková spojka profilu, příchytky, distační desky, krytky apod</t>
  </si>
  <si>
    <t>Kabely, materiály</t>
  </si>
  <si>
    <t>Pol219</t>
  </si>
  <si>
    <t>H07 V-K / CYA 16 zel.žlutá</t>
  </si>
  <si>
    <t>Pol220</t>
  </si>
  <si>
    <t>Zesítěný solární kabel - typ H1Z2Z2-K 6 modrý</t>
  </si>
  <si>
    <t>Pol221</t>
  </si>
  <si>
    <t>Zesítěný solární kabel - typ H1Z2Z2-K 6 červený</t>
  </si>
  <si>
    <t>Pol222</t>
  </si>
  <si>
    <t>Kabel CYKY 5Jx6</t>
  </si>
  <si>
    <t>Pol223</t>
  </si>
  <si>
    <t>TRUBKA TUHÁ 320 N HF</t>
  </si>
  <si>
    <t>Pol224</t>
  </si>
  <si>
    <t>PÁSEK STAHOVACÍ</t>
  </si>
  <si>
    <t>Pol225</t>
  </si>
  <si>
    <t>PÁSEK STAH.S POPIS.ŠTÍT.</t>
  </si>
  <si>
    <t>Pol226</t>
  </si>
  <si>
    <t>Tlačítko STOP FVE</t>
  </si>
  <si>
    <t>HZS</t>
  </si>
  <si>
    <t>Pol227</t>
  </si>
  <si>
    <t>Realizační (dílenská) dokumentace stavby - vypracování, tisk, kompletace</t>
  </si>
  <si>
    <t>Pol228</t>
  </si>
  <si>
    <t>Výchozí revize elektrických zařízení</t>
  </si>
  <si>
    <t>vývod</t>
  </si>
  <si>
    <t>Pol229</t>
  </si>
  <si>
    <t>Stavební přípomoce</t>
  </si>
  <si>
    <t>Pol230</t>
  </si>
  <si>
    <t>Kabelové štítky plastové s popisem kabelu vč. upevnění na kabel</t>
  </si>
  <si>
    <t>Pol231</t>
  </si>
  <si>
    <t>Komplexní zkoušky</t>
  </si>
  <si>
    <t>Pol232</t>
  </si>
  <si>
    <t>Uvedení do provozu, zaškolení obsluhy, zkušební provoz</t>
  </si>
  <si>
    <t>Pol233</t>
  </si>
  <si>
    <t>Vyhotovení návodu pro obsluhu a podkladů pro provozní řád</t>
  </si>
  <si>
    <t>Pol234</t>
  </si>
  <si>
    <t>Pol235</t>
  </si>
  <si>
    <t>Prostorová a časová koordinace se stavbou a ostatními profesemi</t>
  </si>
  <si>
    <t>Pol237</t>
  </si>
  <si>
    <t>Podružný materiál nezbytný pro výrobu rozvaděče (dutinky, lanka, perforované žlaby apod.)</t>
  </si>
  <si>
    <t>Pol238</t>
  </si>
  <si>
    <t>Doprava a přesun hmot</t>
  </si>
  <si>
    <t>Pol239</t>
  </si>
  <si>
    <t>Pronájem, montáž, manipulace a demontáž lešení</t>
  </si>
  <si>
    <t>Pol240</t>
  </si>
  <si>
    <t>Ukončení vodiče izolovaného do průřezu 16mm2</t>
  </si>
  <si>
    <t>Pol241</t>
  </si>
  <si>
    <t>2. Ostatní náklady</t>
  </si>
  <si>
    <t>Pol242</t>
  </si>
  <si>
    <t>4 - ZTI</t>
  </si>
  <si>
    <t xml:space="preserve">Veškeré položky ve výkazu jsou uvedeny včetně montážních prací a ostatních výkonů spojených s instalací systému						 						 </t>
  </si>
  <si>
    <t xml:space="preserve">D1 - KANALIZACE - dodávka, montáž </t>
  </si>
  <si>
    <t>D2 - VODOVOD - dodávka, montáž</t>
  </si>
  <si>
    <t>D3 - Stavba</t>
  </si>
  <si>
    <t>D1</t>
  </si>
  <si>
    <t xml:space="preserve">KANALIZACE - dodávka, montáž </t>
  </si>
  <si>
    <t>Pol244</t>
  </si>
  <si>
    <t>Potrubí kanalizační plastové připojovací a odpadní - systém HT - dodávka, montáž. DN 32</t>
  </si>
  <si>
    <t>Pol245</t>
  </si>
  <si>
    <t>Zápachová uzávěrka - odvod kondenzátu</t>
  </si>
  <si>
    <t>Pol246</t>
  </si>
  <si>
    <t>Odbočka do stoupacího potrubí, dodávka, montáž</t>
  </si>
  <si>
    <t>Pol247</t>
  </si>
  <si>
    <t>Uchycení potrubí objímkami</t>
  </si>
  <si>
    <t>Pol248</t>
  </si>
  <si>
    <t>Zkouška těsnosti kanalizace vodou</t>
  </si>
  <si>
    <t>Pol249</t>
  </si>
  <si>
    <t>VODOVOD - dodávka, montáž</t>
  </si>
  <si>
    <t>Pol250</t>
  </si>
  <si>
    <t>Kohout kulový-voda, DN 32,t=120°C, PN16</t>
  </si>
  <si>
    <t>Pol251</t>
  </si>
  <si>
    <t>Kohout kulový-voda, DN 25,t=120°C, PN16</t>
  </si>
  <si>
    <t>Pol252</t>
  </si>
  <si>
    <t>Vypouštěcí kohout DN 15, 120°C, PN16</t>
  </si>
  <si>
    <t>Pol253</t>
  </si>
  <si>
    <t>Potrubí PPr 20x3,4 mm, včetně tvarovek, spojovacího a kotvícího materiálu</t>
  </si>
  <si>
    <t>Pol254</t>
  </si>
  <si>
    <t>Potrubí PPr 25x4,2 mm, včetně tvarovek, spojovacího a kotvícího materiálu</t>
  </si>
  <si>
    <t>Pol255</t>
  </si>
  <si>
    <t>Potrubí PPr 32x5,4 mm, včetně tvarovek, spojovacího a kotvícího materiálu</t>
  </si>
  <si>
    <t>Pol256</t>
  </si>
  <si>
    <t>Potrubí PPr 40x6,7 mm, včetně tvarovek, spojovacího a kotvícího materiálu</t>
  </si>
  <si>
    <t>Pol257</t>
  </si>
  <si>
    <t>Připojení na stávající rozvody ZTI z potrubí PPr</t>
  </si>
  <si>
    <t>Pol258</t>
  </si>
  <si>
    <t>Potrubí POZINK 5/4'' , včetně tvarovek , spojovacího materiálu, konzol rozměr</t>
  </si>
  <si>
    <t>Pol259</t>
  </si>
  <si>
    <t>Polyethylenové tepelně izolační návleky, pro plastové potrubí, včetně spojovacího a instalačního materiálu, vnitřní Ć20mm, tl. 25 mm</t>
  </si>
  <si>
    <t>Pol260</t>
  </si>
  <si>
    <t>Polyethylenové tepelně izolační návleky, pro plastové potrubí, včetně spojovacího a instalačního materiálu, vnitřní Ć25mm, tl. 25 mm</t>
  </si>
  <si>
    <t>Pol261</t>
  </si>
  <si>
    <t>Polyethylenové tepelně izolační návleky, pro plastové potrubí, včetně spojovacího a instalačního materiálu, vnitřní Ć32mm, tl. 25 mm</t>
  </si>
  <si>
    <t>Pol262</t>
  </si>
  <si>
    <t>Polyethylenové tepelně izolační návleky, pro plastové potrubí, včetně spojovacího a instalačního materiálu, vnitřní Ć40mm, tl. 25 mm</t>
  </si>
  <si>
    <t>Pol263</t>
  </si>
  <si>
    <t>Napojeni na stávající potrubí</t>
  </si>
  <si>
    <t>Pol264</t>
  </si>
  <si>
    <t>Demontáž stávajícího potrubí</t>
  </si>
  <si>
    <t>Pol265</t>
  </si>
  <si>
    <t>Stavba</t>
  </si>
  <si>
    <t>Pol266</t>
  </si>
  <si>
    <t>Přípomocné bourací a ostatní práce vč.přípomocného materiálu</t>
  </si>
  <si>
    <t>h</t>
  </si>
  <si>
    <t>5 - Vytápění</t>
  </si>
  <si>
    <t>D1 - Vnitřní vodovod</t>
  </si>
  <si>
    <t>D2 - Strojní vybavení</t>
  </si>
  <si>
    <t>D3 - Vzduchotechnika</t>
  </si>
  <si>
    <t>D4 - Strojovny</t>
  </si>
  <si>
    <t>D5 - Rozvod potrubí</t>
  </si>
  <si>
    <t>D6 - Armatury</t>
  </si>
  <si>
    <t>D7 - Otopná tělesa</t>
  </si>
  <si>
    <t>D8 - Přesuny suti a vybouraných hmot</t>
  </si>
  <si>
    <t>D9 - Ostatní náklady</t>
  </si>
  <si>
    <t>D10 - Vedlejší náklady</t>
  </si>
  <si>
    <t xml:space="preserve">D11 - </t>
  </si>
  <si>
    <t>Vnitřní vodovod</t>
  </si>
  <si>
    <t>Pol267</t>
  </si>
  <si>
    <t>Izolace potrubí Tubolit DG 25 x 9 mm šedá</t>
  </si>
  <si>
    <t>Pol268</t>
  </si>
  <si>
    <t>Izolace potrubí Tubolit DG 32 x 9 mm šedá</t>
  </si>
  <si>
    <t>Pol269</t>
  </si>
  <si>
    <t>Izolace potrubí Tubolit DG 40 x 9 mm šedá</t>
  </si>
  <si>
    <t>Pol270</t>
  </si>
  <si>
    <t>Izolace potrubí Tubolit DG 48 x 9 mm šedá</t>
  </si>
  <si>
    <t>Pol271</t>
  </si>
  <si>
    <t>Izolace potrubí Tubolit DG 60 x 9 mm šedá</t>
  </si>
  <si>
    <t>Pol272</t>
  </si>
  <si>
    <t>Mosazný kompenzátor délkové roztažnosti 5/4"</t>
  </si>
  <si>
    <t>Pol273</t>
  </si>
  <si>
    <t>Mosazný kompenzátor délkové roztažnosti 1"</t>
  </si>
  <si>
    <t>Pol274</t>
  </si>
  <si>
    <t>Mosazný kompenzátor délkové roztažnosti 1/2"</t>
  </si>
  <si>
    <t>Pol275</t>
  </si>
  <si>
    <t>Montáž tepelné izolace skruží na potrubí přímé, DN 25 mm, lepicí páska</t>
  </si>
  <si>
    <t>Pol276</t>
  </si>
  <si>
    <t>Montáž tepelné izolace skruží na potrubí přímé, DN 40 mm, lepicí páska</t>
  </si>
  <si>
    <t>Pol277</t>
  </si>
  <si>
    <t>Montáž tepelné izolace skruží na potrubí přímé, do DN 60 mm, lepicí páska</t>
  </si>
  <si>
    <t>Pol278</t>
  </si>
  <si>
    <t>Kohout vodovodní, kulový, 2x vnitřní závit, DN 25 mm</t>
  </si>
  <si>
    <t>Pol279</t>
  </si>
  <si>
    <t>Kohout vodovodní, kulový, 2x vnitřní závit, DN 50 mm</t>
  </si>
  <si>
    <t>Pol280</t>
  </si>
  <si>
    <t>Kohout vodovodní, kulový s vypouštěním, DN 15 mm</t>
  </si>
  <si>
    <t>Pol281</t>
  </si>
  <si>
    <t>Montáž kompenzátoru vodovodního, závitového, vlnovcového, osového G 1/2"</t>
  </si>
  <si>
    <t>Pol282</t>
  </si>
  <si>
    <t>Montáž kompenzátoru vodovodního, závitového, vlnovcového, osového G 1"</t>
  </si>
  <si>
    <t>Pol283</t>
  </si>
  <si>
    <t>Montáž kompenzátoru vodovodního, závitového, vlnovcového, osového G 5/4"</t>
  </si>
  <si>
    <t>Pol284</t>
  </si>
  <si>
    <t>Přesun hmot pro vnitřní vodovod, výšky do 24 m</t>
  </si>
  <si>
    <t>Strojní vybavení</t>
  </si>
  <si>
    <t>Pol285</t>
  </si>
  <si>
    <t>Příslušenství vodáren, teploměr přímý typ 160 A</t>
  </si>
  <si>
    <t>soubor</t>
  </si>
  <si>
    <t>Vzduchotechnika</t>
  </si>
  <si>
    <t>Pol286</t>
  </si>
  <si>
    <t xml:space="preserve">SUV Směšovací uzly Směšovací uzel je vybaven servopohonem směšovacího ventilu s napájecím napětím 24 V AC a ovládacím napětím 0-10 V.				_x000D_
</t>
  </si>
  <si>
    <t>Pol287</t>
  </si>
  <si>
    <t>Kohout kulový, spoj s navařením přírub, litinový</t>
  </si>
  <si>
    <t>Strojovny</t>
  </si>
  <si>
    <t>Pol288</t>
  </si>
  <si>
    <t xml:space="preserve">Čerpadlo oběhové 25-60_x000D_
průtok: 3,528 m3/h				_x000D_
dopravná výška: 16 kPa				_x000D_
Materiály:				_x000D_
Těleso čerpadla: Litina				_x000D_
Těleso čerpadla: EN 1561 EN-GJL-200				_x000D_
Těleso čerpadla: ASTM A48-200B				_x000D_
Oběžné kolo: Kompozit				_x000D_
Oběžné kolo: PES+30% GF				_x000D_
Instalace:				_x000D_
Rozsah okolní teploty: 0 .. 40 °C				_x000D_
Maximální provozní tlak: 10 bar				_x000D_
Typ připojení: G				_x000D_
Velikost připojení: 1 1/2 inch				_x000D_
PN pro potrubní přípojku: PN 10				_x000D_
Délka port-port: 180 mm				_x000D_
Kapalina:				_x000D_
Čerpaná kapalina: Topná voda				_x000D_
Rozsah teploty kapaliny: 2 .. 95 °C				_x000D_
Vybraná teplota kapaliny: 60 °C				_x000D_
Hustota: 983.2 kg/m3				_x000D_
Elektrické údaje:				_x000D_
Max. příkon P1: 56 W				_x000D_
Min. příkon P1: 9 W				_x000D_
Frekvence el. sítě: 50 / 60 Hz				_x000D_
Jmenovité napětí: 1 x 230 V				_x000D_
Max. spotřeba el. proudu: 0.45 A				_x000D_
Krytí (IEC 34-5): X4D				_x000D_
Třída izolace (IEC 85): F				_x000D_
</t>
  </si>
  <si>
    <t>Rozvod potrubí</t>
  </si>
  <si>
    <t>Pol289</t>
  </si>
  <si>
    <t>Nátrubek měděný redukovaný SA d 42 x 35 mm, dvouhrdlý, pájecí</t>
  </si>
  <si>
    <t>Pol290</t>
  </si>
  <si>
    <t>Hrubá výplň drážky</t>
  </si>
  <si>
    <t>Pol291</t>
  </si>
  <si>
    <t>Demontáž potrubí z měděných trubek do D 54 mm</t>
  </si>
  <si>
    <t>Pol292</t>
  </si>
  <si>
    <t>Potrubí z měděných trubek vytápění D 15 x 1,0 mm</t>
  </si>
  <si>
    <t>Pol293</t>
  </si>
  <si>
    <t>Potrubí z měděných trubek vytápění D 18 x 1,0 mm</t>
  </si>
  <si>
    <t>Pol294</t>
  </si>
  <si>
    <t>Potrubí z měděných trubek vytápění D 22 x 1,0 mm</t>
  </si>
  <si>
    <t>Pol295</t>
  </si>
  <si>
    <t>Potrubí z měděných trubek vytápění D 28 x 1,0 mm</t>
  </si>
  <si>
    <t>Pol296</t>
  </si>
  <si>
    <t>Potrubí z měděných trubek vytápění D 35 x 1,5 mm</t>
  </si>
  <si>
    <t>Pol297</t>
  </si>
  <si>
    <t>Potrubí z měděných trubek vytápění D 42 x 1,5 mm</t>
  </si>
  <si>
    <t>Pol298</t>
  </si>
  <si>
    <t>Potrubí z měděných trubek vytápění D 54 x 2,0 mm</t>
  </si>
  <si>
    <t>Pol299</t>
  </si>
  <si>
    <t>Přeložení stávajícího potrubí do 20 cm</t>
  </si>
  <si>
    <t>Pol300</t>
  </si>
  <si>
    <t>Přesun hmot pro rozvody potrubí, výšky do 24 m</t>
  </si>
  <si>
    <t>Armatury</t>
  </si>
  <si>
    <t>Pol301</t>
  </si>
  <si>
    <t>FILTR S MAGNETICKOU VLOŽKOU 2"</t>
  </si>
  <si>
    <t>Pol302</t>
  </si>
  <si>
    <t>Ventil odvzdušňovací</t>
  </si>
  <si>
    <t>Pol303</t>
  </si>
  <si>
    <t xml:space="preserve">Pohon pro směšovací ventily s ekvitermním regulátorem_x000D_
Regulace: na teplotu dle ekvitermní křivky				_x000D_
Ovládání směšovacího ventilu: na teplotu dle ekvitermní křivky				_x000D_
Kroutící moment: 6 nM				_x000D_
Úhel otočení: 90°				_x000D_
Doba přestavení: 120 s				_x000D_
Napájení: 230 V AC, 50 Hz				_x000D_
Max. příkon: &lt; 3,5 VA				_x000D_
Réle - výstup pro oběhové čerpadlo: 5 (1) A, 250 V AC				_x000D_
Příkon v pohotovostním režimu: max. 0,25 VA				_x000D_
Krytí: IP42 dle EN 60529				_x000D_
Ochranná třída: I dle EN 60730-1				_x000D_
Teplota okolí: 5 až 40 °C				_x000D_
Přívodní kabel:				_x000D_
Průřez: 3 x 0,75 mm2				_x000D_
Vidlice do zásuvky: ano, typ E/F				_x000D_
Délka: ? 2 m				_x000D_
Teplotní čidlo:				_x000D_
Typ: Pt1000				_x000D_
Připojení k dalším regulátorům AHC40: BUS				_x000D_
</t>
  </si>
  <si>
    <t>Pol304</t>
  </si>
  <si>
    <t>Klapka zpětná,2xvnitřní závit DN 50</t>
  </si>
  <si>
    <t>Pol305</t>
  </si>
  <si>
    <t>Přip.arm. radiátoru MM pro dvoutrubkovou soustavu, přímá 1/2" x 3/4"E</t>
  </si>
  <si>
    <t>Pol306</t>
  </si>
  <si>
    <t>Šroubení regulační,přímé, DN 15x18</t>
  </si>
  <si>
    <t>Pol307</t>
  </si>
  <si>
    <t>Šroubení svěrné 18x1 mm - EK</t>
  </si>
  <si>
    <t>Pol308</t>
  </si>
  <si>
    <t xml:space="preserve">TŘÍCESTNÝ SMĚŠOVACÍ VENTIL_x000D_
Použití: Otopné a solární systémy				_x000D_
Popis: Směšovací ventil s otočným vnitřním segmentem				_x000D_
Pracovní kapalina: Voda, nemrznoucí směs pro otopné a solární				_x000D_
systémy a tepelná				_x000D_
Montážní poloha: Libovolná				_x000D_
KVS = 20,0 m3/h				_x000D_
Technické parametry:				_x000D_
Maximální pracovní tlak: 10 bar				_x000D_
Maximální rozdíl tlaků: 5 m H2O				_x000D_
Pracovní teplota kapaliny: 5 až 110 °C (krátkodobě 120 °C)				_x000D_
Pracovní teplota okolí: 5 až 60 °C				_x000D_
Netěsnost: &lt;1 % Kvs při rozdílu tlaků 5 m H2O				_x000D_
Materiály:				_x000D_
Tělo ventilu: mosaz, kované				_x000D_
Vřeteno a srdce ventilu: mosaz				_x000D_
Vnitřní kryt ventilu: PPS				_x000D_
Vnější kryt ventilu: hliník				_x000D_
Těsnění: EPDM				_x000D_
</t>
  </si>
  <si>
    <t>Pol309</t>
  </si>
  <si>
    <t>Tlakoměr</t>
  </si>
  <si>
    <t>Pol310</t>
  </si>
  <si>
    <t>Přesun hmot pro armatury, výšky do 24 m</t>
  </si>
  <si>
    <t>Otopná tělesa</t>
  </si>
  <si>
    <t>Pol311</t>
  </si>
  <si>
    <t>Otopné těleso panelové VK 11, v. 300 mm, dl. 500 mm</t>
  </si>
  <si>
    <t>Pol312</t>
  </si>
  <si>
    <t>Otopné těleso panelové VKL 11, v. 300 mm, dl. 500 mm</t>
  </si>
  <si>
    <t>Pol313</t>
  </si>
  <si>
    <t>Otopné těleso panelové VK 11, v. 300 mm, dl. 800 mm</t>
  </si>
  <si>
    <t>Pol314</t>
  </si>
  <si>
    <t>Otopné těleso panelové VK 11, v. 300 mm, dl. 900 mm</t>
  </si>
  <si>
    <t>Pol315</t>
  </si>
  <si>
    <t>Otopné těleso panelové VKL 11, v. 300 mm, dl. 900 mm</t>
  </si>
  <si>
    <t>Pol316</t>
  </si>
  <si>
    <t>Otopné těleso panelové VK 11, v. 400 mm, dl. 1000 mm</t>
  </si>
  <si>
    <t>Pol317</t>
  </si>
  <si>
    <t>Otopné těleso panelové VKL 11, v. 400 mm, dl. 1000 mm</t>
  </si>
  <si>
    <t>Pol318</t>
  </si>
  <si>
    <t>Otopné těleso panelové VK 11, v. 400 mm, dl. 1200 mm</t>
  </si>
  <si>
    <t>Pol319</t>
  </si>
  <si>
    <t>Otopné těleso panelové VKL 11, v. 400 mm, dl. 1200 mm</t>
  </si>
  <si>
    <t>Pol320</t>
  </si>
  <si>
    <t>Otopné těleso panelové VK 11, v. 500 mm, dl. 500 mm</t>
  </si>
  <si>
    <t>Pol321</t>
  </si>
  <si>
    <t>Otopné těleso panelové VKL 11, v. 500 mm, dl. 600 mm</t>
  </si>
  <si>
    <t>Pol322</t>
  </si>
  <si>
    <t>Otopné těleso panelové VKL 11, v. 500 mm, dl. 700 mm</t>
  </si>
  <si>
    <t>Pol323</t>
  </si>
  <si>
    <t>Otopné těleso panelové VK 11, v. 500 mm, dl. 800 mm</t>
  </si>
  <si>
    <t>Pol324</t>
  </si>
  <si>
    <t>Otopné těleso panelové VKL 11, v. 500 mm, dl. 800 mm</t>
  </si>
  <si>
    <t>Pol325</t>
  </si>
  <si>
    <t>Otopné těleso panelové VK 11, v. 500 mm, dl. 900 mm</t>
  </si>
  <si>
    <t>Pol326</t>
  </si>
  <si>
    <t>Otopné těleso panelové VK 11, v. 500 mm, dl. 1000 mm</t>
  </si>
  <si>
    <t>Pol327</t>
  </si>
  <si>
    <t>Otopné těleso panelové VK 11, v. 500 mm, dl. 1100 mm</t>
  </si>
  <si>
    <t>Pol328</t>
  </si>
  <si>
    <t>Otopné těleso panelové VK 11, v. 500 mm, dl. 1600 mm</t>
  </si>
  <si>
    <t>Pol329</t>
  </si>
  <si>
    <t>Otopné těleso panelové VK 11, v. 600 mm, dl. 900 mm</t>
  </si>
  <si>
    <t>Pol330</t>
  </si>
  <si>
    <t>Otopné těleso panelové VK 11, v. 600 mm, dl. 1000 mm</t>
  </si>
  <si>
    <t>Pol331</t>
  </si>
  <si>
    <t>Otopné těleso panelové VKL 11, v. 600 mm, dl. 1000 mm</t>
  </si>
  <si>
    <t>Pol332</t>
  </si>
  <si>
    <t>Otopné těleso panelové VKL 11, v. 600 mm, dl. 1100 mm</t>
  </si>
  <si>
    <t>Pol333</t>
  </si>
  <si>
    <t>Otopné těleso panelové VK 11, v. 700 mm, dl. 2000 mm</t>
  </si>
  <si>
    <t>Pol334</t>
  </si>
  <si>
    <t>Otopné těleso panelové VKL 11, v. 700 mm, dl. 2000 mm</t>
  </si>
  <si>
    <t>Pol335</t>
  </si>
  <si>
    <t>Demontáž otopných těles</t>
  </si>
  <si>
    <t>Pol336</t>
  </si>
  <si>
    <t>Otopné těleso panelové VK 22, v. 600 mm, dl. 700 mm</t>
  </si>
  <si>
    <t>Pol337</t>
  </si>
  <si>
    <t>Otopné těleso panelové VKL 22, v. 600 mm, dl. 700 mm</t>
  </si>
  <si>
    <t>Pol338</t>
  </si>
  <si>
    <t>Otopné těleso panelové VKL 22, v. 600 mm, dl. 900 mm</t>
  </si>
  <si>
    <t>Pol339</t>
  </si>
  <si>
    <t>Otopné těleso panelové VK 33, v. 400 mm, dl. 1800 mm</t>
  </si>
  <si>
    <t>Pol340</t>
  </si>
  <si>
    <t>Otopné těleso panelové VKL 33, v. 400 mm, dl. 1800 mm</t>
  </si>
  <si>
    <t>Pol341</t>
  </si>
  <si>
    <t>Otopné těleso panelové VK 33, v. 600 mm, dl. 1200 mm</t>
  </si>
  <si>
    <t>Pol342</t>
  </si>
  <si>
    <t>Otopné těleso panelové VK 33, v. 600 mm, dl. 1400 mm</t>
  </si>
  <si>
    <t>Pol343</t>
  </si>
  <si>
    <t>Těleso trubkové M KLTM, v. 900 mm, dl. 450 mm</t>
  </si>
  <si>
    <t>Pol344</t>
  </si>
  <si>
    <t>Těleso trubkové M KLTM, v. 900 mm, dl. 600 mm</t>
  </si>
  <si>
    <t>Pol345</t>
  </si>
  <si>
    <t>Těleso trubkové M KLTM, v. 1500 mm, dl. 750 mm</t>
  </si>
  <si>
    <t>Pol346</t>
  </si>
  <si>
    <t>Přesun hmot pro otopná tělesa, výšky do 24 m</t>
  </si>
  <si>
    <t>Přesuny suti a vybouraných hmot</t>
  </si>
  <si>
    <t>Pol347</t>
  </si>
  <si>
    <t xml:space="preserve">Frézování, vysekání drážky Položka obsahuje zaměření, frézování, vysekání a vyčištění drážky.				_x000D_
_x000D_
</t>
  </si>
  <si>
    <t>Pol348</t>
  </si>
  <si>
    <t>Svislá doprava suti a vybour. hmot za 2.NP a 1.PP</t>
  </si>
  <si>
    <t>Pol349</t>
  </si>
  <si>
    <t>Odvoz suti a vybour. hmot na skládku do 1 km</t>
  </si>
  <si>
    <t>Pol350</t>
  </si>
  <si>
    <t>Vnitrostaveništní doprava suti do 10 m</t>
  </si>
  <si>
    <t>Pol351</t>
  </si>
  <si>
    <t>Příplatek k přesunu suti za každých dalších 1000 m</t>
  </si>
  <si>
    <t>Pol352</t>
  </si>
  <si>
    <t>Nakládání nebo překládání suti a vybouraných hmot</t>
  </si>
  <si>
    <t>Pol353</t>
  </si>
  <si>
    <t xml:space="preserve">Poplatek za uložení sut kategorie 17 09 04 smíšené stavební a demoliční odpady				_x000D_
</t>
  </si>
  <si>
    <t>Ostatní náklady</t>
  </si>
  <si>
    <t>Pol354</t>
  </si>
  <si>
    <t xml:space="preserve">Bezpečnostní a hygienická opatření na staveništi_x000D_
Náklady na ochranu staveniště před vstupem nepovolaných osob, včetně příslušného značení, náklady na osvětlení staveniště, náklady na vypracování potřebné dokumentace pro provoz staveniště z hlediska požární ochrany (požární řád a poplachová směrnice) a z hlediska provozu staveniště (provozně dopravní řád).				_x000D_
</t>
  </si>
  <si>
    <t>Pol355</t>
  </si>
  <si>
    <t xml:space="preserve">Zkoušky a revize_x000D_
Náklady zhotovitele, související s prováděním zkoušek a revizí předepsaných technickými normami nebo objednatelem a které jsou pro provedení díla nezbytné.				_x000D_
</t>
  </si>
  <si>
    <t>Vedlejší náklady</t>
  </si>
  <si>
    <t>6 - VZT</t>
  </si>
  <si>
    <t>1 - VZT-1</t>
  </si>
  <si>
    <t>D1 - Zař.č.1 – Větrání třídy 1.06 a zázemí</t>
  </si>
  <si>
    <t>D2 - Montážní materiál</t>
  </si>
  <si>
    <t>Zař.č.1 – Větrání třídy 1.06 a zázemí</t>
  </si>
  <si>
    <t>Pol362</t>
  </si>
  <si>
    <t>Univerzální větrací jednotka s rekuperací tepla pomocí deskového rekuperátoru, vodním dohřevem, min. účinnost rekuperace 83 %, třída filtrace ePM1 55 %(F7) na přívodu a ePM10(M5) 50 % na odvodu vzduchu Qv= +900/ -900 m3/h, dp=200 Pa, Pel =1,645 kW/230 V/ 50 Hz</t>
  </si>
  <si>
    <t>Pol363</t>
  </si>
  <si>
    <t>Pružná manžeta do 70 500×250 mm</t>
  </si>
  <si>
    <t>Pol364</t>
  </si>
  <si>
    <t>Tlumič hluku obloukový 630×300 mm,R150</t>
  </si>
  <si>
    <t>Pol365</t>
  </si>
  <si>
    <t>Tlumič hluku přímý 630×300×1250 mm</t>
  </si>
  <si>
    <t>Pol366</t>
  </si>
  <si>
    <t>Tlumič hluku obloukový 500×300 mm, R150</t>
  </si>
  <si>
    <t>Pol367</t>
  </si>
  <si>
    <t>Tlumič hluku přímý 500×300×1500 mm</t>
  </si>
  <si>
    <t>Pol368</t>
  </si>
  <si>
    <t>Tlumič hluku přímý 500×250×650 mm</t>
  </si>
  <si>
    <t>Pol369</t>
  </si>
  <si>
    <t>Protidešťová pozink žaluzie do čtyřhranného potrubí se sítem proti hrubým nečistotám 900×250 mm</t>
  </si>
  <si>
    <t>Pol370</t>
  </si>
  <si>
    <t>Uzavírací klapka se servopohonem na 24 V 500×250 mm</t>
  </si>
  <si>
    <t>Pol371</t>
  </si>
  <si>
    <t>Variabilní regulátor průtoku vzduchu do čtyřhranného potrubí včetně servopohnu na 24V 500×300 mm</t>
  </si>
  <si>
    <t>Pol372</t>
  </si>
  <si>
    <t>Variabilní regulátor průtoku vzduchu do kruhového potrubí včetně servopohnu na 24V Ø180 mm</t>
  </si>
  <si>
    <t>Pol373</t>
  </si>
  <si>
    <t>Variabilní regulátor průtoku vzduchu do kruhového potrubí včetně servopohnu na 24V Ø160 mm</t>
  </si>
  <si>
    <t>Pol374</t>
  </si>
  <si>
    <t>Lamelová vyústka jednořadá do čtyřhranného potrubí, regulace R1, upínání pružinami 500×200 mm</t>
  </si>
  <si>
    <t>Pol375</t>
  </si>
  <si>
    <t>Talířový ventil odvodní, v plastovém provedení Ø80 mm</t>
  </si>
  <si>
    <t>Pol376</t>
  </si>
  <si>
    <t>Talířový ventil odvodní, v plastovém provedení Ø125 mm</t>
  </si>
  <si>
    <t>Pol377</t>
  </si>
  <si>
    <t>Čidlo CO2 v nástěnném provedení</t>
  </si>
  <si>
    <t>Pol378</t>
  </si>
  <si>
    <t>Prostorový regulátor</t>
  </si>
  <si>
    <t>Pol379</t>
  </si>
  <si>
    <t>Čidlo kouře, včetně patice a adaptéru pro použití do potrubí Nastavitelná citlivost, napájení 24 V</t>
  </si>
  <si>
    <t>Pol380</t>
  </si>
  <si>
    <t>Čtyřhranné vzduchotechnické potrubí skupiny I z pozinkovaného plechu včetně 50% tvarovek do obvodu 2000 mm</t>
  </si>
  <si>
    <t>mb</t>
  </si>
  <si>
    <t>Pol381</t>
  </si>
  <si>
    <t>Kruhové potrubí SPIRO z pozinkovaného plechu 30% tvarovek do Ø225 mm</t>
  </si>
  <si>
    <t>Pol382</t>
  </si>
  <si>
    <t>Flexibilní izolované, ohebné potrubí z lehkého laminátu, tl. Izolace 25mm do Ø125 mm</t>
  </si>
  <si>
    <t>Pol383</t>
  </si>
  <si>
    <t>Tepelná a hluiková izolace tl. 40 mm</t>
  </si>
  <si>
    <t>Montážní materiál</t>
  </si>
  <si>
    <t>Pol384</t>
  </si>
  <si>
    <t>Spojovací a těsnící materiál</t>
  </si>
  <si>
    <t>kg</t>
  </si>
  <si>
    <t>Pol385</t>
  </si>
  <si>
    <t>Materiál na závěsy</t>
  </si>
  <si>
    <t>2 - VZT-2</t>
  </si>
  <si>
    <t>D1 - Zař.č.4 – Větrání třídy 1.12 a zázemí</t>
  </si>
  <si>
    <t>Zař.č.4 – Větrání třídy 1.12 a zázemí</t>
  </si>
  <si>
    <t>Pol386</t>
  </si>
  <si>
    <t>3 - VZT-3</t>
  </si>
  <si>
    <t>D1 - Zař.č.4 – Větrání třídy 2.06 a zázemí</t>
  </si>
  <si>
    <t>Zař.č.4 – Větrání třídy 2.06 a zázemí</t>
  </si>
  <si>
    <t>Pol387</t>
  </si>
  <si>
    <t>4 - VZT-4</t>
  </si>
  <si>
    <t>D1 - Zař.č.4 – Větrání třídy 2.13 a zázemí</t>
  </si>
  <si>
    <t>Zař.č.4 – Větrání třídy 2.13 a zázemí</t>
  </si>
  <si>
    <t>Pol388</t>
  </si>
  <si>
    <t>5 - VZT-5</t>
  </si>
  <si>
    <t>D1 - Zař.č.5 – Větrání kuchyně</t>
  </si>
  <si>
    <t>Zař.č.5 – Větrání kuchyně</t>
  </si>
  <si>
    <t>Pol389</t>
  </si>
  <si>
    <t>Tepelná izolace s oplechováním tl. 100 mm</t>
  </si>
  <si>
    <t>Pol390</t>
  </si>
  <si>
    <t>Pol391</t>
  </si>
  <si>
    <t>Manipulace s VZT jednotkou</t>
  </si>
  <si>
    <t>Pol392</t>
  </si>
  <si>
    <t>Děmontáž stávajícího potrubí do obvodu 2000 mm</t>
  </si>
  <si>
    <t>6 - Společné</t>
  </si>
  <si>
    <t>D2 - Přesuny hmot</t>
  </si>
  <si>
    <t>D3 - Zkoušky</t>
  </si>
  <si>
    <t>Přesuny hmot</t>
  </si>
  <si>
    <t>Pol393</t>
  </si>
  <si>
    <t>Přesun hmot do 3 tun</t>
  </si>
  <si>
    <t>Pol394</t>
  </si>
  <si>
    <t>Lešení do výšky 4 m</t>
  </si>
  <si>
    <t>Pol395</t>
  </si>
  <si>
    <t>Kordinace se stavbou transportu VZT do strojovny objektu a na střechu</t>
  </si>
  <si>
    <t>Zkoušky</t>
  </si>
  <si>
    <t>Pol396</t>
  </si>
  <si>
    <t>Zkoušky zařízení, zaregulování potrubního rozvodu VZT</t>
  </si>
  <si>
    <t>Pol397</t>
  </si>
  <si>
    <t>Autorizované měření hluku od VZT zařízení ve vnitřních a vnějších chráněných prostorách staveb dle požadavku hygieny</t>
  </si>
  <si>
    <t>Pol398</t>
  </si>
  <si>
    <t>Měření množstí vzduchu včetně vyhotovení protokolu</t>
  </si>
  <si>
    <t>VRN - Ostatní a vedlejší náklady</t>
  </si>
  <si>
    <t>VRN - Vedlejší rozpočtové náklady</t>
  </si>
  <si>
    <t>Vedlejší rozpočtové náklady</t>
  </si>
  <si>
    <t>Zpracování realizační a výrobní dokumentace, technologických postupů atd</t>
  </si>
  <si>
    <t>808437213</t>
  </si>
  <si>
    <t>K02711</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</si>
  <si>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staveniště. Obsahuje dopravu pracovníků na stavbu. Obsahuje dopravu pronajatého lešení, bednění atd."</t>
  </si>
  <si>
    <t>-2045778836</t>
  </si>
  <si>
    <t>K0281</t>
  </si>
  <si>
    <t>"Zařízení staveniště_x000D_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 náklady na znovuuvedení prostoru zařízení staveniště do původního stavu atd."</t>
  </si>
  <si>
    <t>310689034</t>
  </si>
  <si>
    <t>K02925</t>
  </si>
  <si>
    <t>Provedení výtažných zkoušek, ověření soudržnosti podkladu a přídržnost lepící hmoty</t>
  </si>
  <si>
    <t>-947580331</t>
  </si>
  <si>
    <t>Ochrana zeleně a kontrukcí kolem objektu</t>
  </si>
  <si>
    <t>194759349</t>
  </si>
  <si>
    <t>Revize, zkoušky, měření, testy</t>
  </si>
  <si>
    <t>-1778073897</t>
  </si>
  <si>
    <t>Koordinační činnost</t>
  </si>
  <si>
    <t>1272002311</t>
  </si>
  <si>
    <t>K102</t>
  </si>
  <si>
    <t>Návrh a zpracování plánu organizace výstavby, harmonogram prací</t>
  </si>
  <si>
    <t>-19706784</t>
  </si>
  <si>
    <t>x1</t>
  </si>
  <si>
    <t>Geodetické práce_x000D_
geodetické zaměření skutečného provedení, zhotovení geometrického plánu, vytýčení sítí, vytýčení stavby atd.</t>
  </si>
  <si>
    <t>-158890206</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</si>
  <si>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</si>
  <si>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</si>
  <si>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-1682378633</t>
  </si>
  <si>
    <t>K104</t>
  </si>
  <si>
    <t>Prvky povinné publicity dle podmínek OPŽP/Modernizačního fondu - dočasný billboard a trvalá pamětní deska</t>
  </si>
  <si>
    <t>-1579599487</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</si>
  <si>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</si>
  <si>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</si>
  <si>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</si>
  <si>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</si>
  <si>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</si>
  <si>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</si>
  <si>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</si>
  <si>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</si>
  <si>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</si>
  <si>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</si>
  <si>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</si>
  <si>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</si>
  <si>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</si>
  <si>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</si>
  <si>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</si>
  <si>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</si>
  <si>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</si>
  <si>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</si>
  <si>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</si>
  <si>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</si>
  <si>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</si>
  <si>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</si>
  <si>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</si>
  <si>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</si>
  <si>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</si>
  <si>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</si>
  <si>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</si>
  <si>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</si>
  <si>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</si>
  <si>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</si>
  <si>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</si>
  <si>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</si>
  <si>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</si>
  <si>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</si>
  <si>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</si>
  <si>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</si>
  <si>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</si>
  <si>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</si>
  <si>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</si>
  <si>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</si>
  <si>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</si>
  <si>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</si>
  <si>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</si>
  <si>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</si>
  <si>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</si>
  <si>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</si>
  <si>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</si>
  <si>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</si>
  <si>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</si>
  <si>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</si>
  <si>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</si>
  <si>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</si>
  <si>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</si>
  <si>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</si>
  <si>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</si>
  <si>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</si>
  <si>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</si>
  <si>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</si>
  <si>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</si>
  <si>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</si>
  <si>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</si>
  <si>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</si>
  <si>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</si>
  <si>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</si>
  <si>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</si>
  <si>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</si>
  <si>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</si>
  <si>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</si>
  <si>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</si>
  <si>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</si>
  <si>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</si>
  <si>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</si>
  <si>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</si>
  <si>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</si>
  <si>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</si>
  <si>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</si>
  <si>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</si>
  <si>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</si>
  <si>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</si>
  <si>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</si>
  <si>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</si>
  <si>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</si>
  <si>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</si>
  <si>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</si>
  <si>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</si>
  <si>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</si>
  <si>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</si>
  <si>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</si>
  <si>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</si>
  <si>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</si>
  <si>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</si>
  <si>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</si>
  <si>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</si>
  <si>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</si>
  <si>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</si>
  <si>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</si>
  <si>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</si>
  <si>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</si>
  <si>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</si>
  <si>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</si>
  <si>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</si>
  <si>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</si>
  <si>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</si>
  <si>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</si>
  <si>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</si>
  <si>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</si>
  <si>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</si>
  <si>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</si>
  <si>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</si>
  <si>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</si>
  <si>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</si>
  <si>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</si>
  <si>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</si>
  <si>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</si>
  <si>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</si>
  <si>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</si>
  <si>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</si>
  <si>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</si>
  <si>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</si>
  <si>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</si>
  <si>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</si>
  <si>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</si>
  <si>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</si>
  <si>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</si>
  <si>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</si>
  <si>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</si>
  <si>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</si>
  <si>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</si>
  <si>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</si>
  <si>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</si>
  <si>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</si>
  <si>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</si>
  <si>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</si>
  <si>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</si>
  <si>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</si>
  <si>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</si>
  <si>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</si>
  <si>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</si>
  <si>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</si>
  <si>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</si>
  <si>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</si>
  <si>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</si>
  <si>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</si>
  <si>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</si>
  <si>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</si>
  <si>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</si>
  <si>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</si>
  <si>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</si>
  <si>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</si>
  <si>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</si>
  <si>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</si>
  <si>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</si>
  <si>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</si>
  <si>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</si>
  <si>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</si>
  <si>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</si>
  <si>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</si>
  <si>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</si>
  <si>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</si>
  <si>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</si>
  <si>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</si>
  <si>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</si>
  <si>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</si>
  <si>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</si>
  <si>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</si>
  <si>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</si>
  <si>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</si>
  <si>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</si>
  <si>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</si>
  <si>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</si>
  <si>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</si>
  <si>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</si>
  <si>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</si>
  <si>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</si>
  <si>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</si>
  <si>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</si>
  <si>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</si>
  <si>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</si>
  <si>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</si>
  <si>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</si>
  <si>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</si>
  <si>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</si>
  <si>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</si>
  <si>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</si>
  <si>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</si>
  <si>
    <t>D+M prvku ozn. O7- okno plastové 2400x2040mm vč. vnitřního parapetu vč. parostěných a paropropustných pásek- podrobný popis viz. PD</t>
  </si>
  <si>
    <t>D+M prvku ozn. O1- okno plastové 900x1770mm vč. vnitřního parapetu vč. parostěných a paropropustných pásek- podrobný popis viz.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</si>
</sst>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charset val="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family val="2"/>
      <scheme val="minor"/>
    </font>
    <font>
      <sz val="7"/>
      <color rgb="FF969696"/>
      <name val="Arial CE"/>
    </font>
    <font>
      <i/>
      <sz val="9"/>
      <color rgb="FF0000FF"/>
      <name val="Arial CE"/>
    </font>
    <font>
      <i/>
      <sz val="8"/>
      <color rgb="FF0000FF"/>
      <name val="Arial CE"/>
    </font>
    <font>
      <sz val="8"/>
      <name val="Trebuchet MS"/>
      <family val="2"/>
    </font>
    <font>
      <b/>
      <sz val="16"/>
      <name val="Trebuchet MS"/>
      <family val="2"/>
    </font>
    <font>
      <b/>
      <sz val="11"/>
      <name val="Trebuchet MS"/>
      <family val="2"/>
    </font>
    <font>
      <sz val="8"/>
      <name val="Arial CE"/>
      <charset val="238"/>
    </font>
    <font>
      <sz val="9"/>
      <name val="Trebuchet MS"/>
      <family val="2"/>
    </font>
    <font>
      <sz val="10"/>
      <name val="Trebuchet MS"/>
      <family val="2"/>
    </font>
    <font>
      <sz val="11"/>
      <name val="Trebuchet MS"/>
      <family val="2"/>
    </font>
    <font>
      <b/>
      <sz val="9"/>
      <name val="Trebuchet MS"/>
      <family val="2"/>
    </font>
    <font>
      <b/>
      <sz val="8"/>
      <name val="Arial CE"/>
      <charset val="238"/>
    </font>
    <font>
      <sz val="9"/>
      <name val="Trebuchet MS"/>
      <family val="2"/>
    </font>
    <font>
      <sz val="8"/>
      <name val="Arial CE"/>
      <charset val="238"/>
    </font>
    <font>
      <u/>
      <sz val="11"/>
      <color theme="10"/>
      <name val="Calibri"/>
      <family val="2"/>
      <scheme val="minor"/>
    </font>
    <font>
      <i/>
      <sz val="8"/>
      <name val="Arial CE"/>
      <charset val="238"/>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3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1" fillId="0" borderId="0" applyNumberFormat="0" applyFill="0" applyBorder="0" applyAlignment="0" applyProtection="0"/>
  </cellStyleXfs>
  <cellXfs count="34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5" xfId="0" applyBorder="1"/>
    <xf numFmtId="0" fontId="0" fillId="0" borderId="4" xfId="0" applyBorder="1" applyAlignment="1">
      <alignment vertical="center"/>
    </xf>
    <xf numFmtId="0" fontId="18" fillId="0" borderId="6" xfId="0" applyFont="1" applyBorder="1" applyAlignment="1">
      <alignment horizontal="left" vertical="center"/>
    </xf>
    <xf numFmtId="0" fontId="0" fillId="0" borderId="6" xfId="0" applyBorder="1" applyAlignment="1">
      <alignment vertical="center"/>
    </xf>
    <xf numFmtId="0" fontId="1" fillId="0" borderId="0" xfId="0" applyFont="1" applyAlignment="1">
      <alignment horizontal="right" vertical="center"/>
    </xf>
    <xf numFmtId="0" fontId="1" fillId="0" borderId="4" xfId="0" applyFont="1" applyBorder="1" applyAlignment="1">
      <alignment vertical="center"/>
    </xf>
    <xf numFmtId="0" fontId="0" fillId="4" borderId="0" xfId="0" applyFill="1" applyAlignment="1">
      <alignment vertical="center"/>
    </xf>
    <xf numFmtId="0" fontId="4" fillId="4" borderId="7" xfId="0" applyFont="1" applyFill="1" applyBorder="1" applyAlignment="1">
      <alignment horizontal="left" vertical="center"/>
    </xf>
    <xf numFmtId="0" fontId="0" fillId="4" borderId="8" xfId="0" applyFill="1" applyBorder="1" applyAlignment="1">
      <alignment vertical="center"/>
    </xf>
    <xf numFmtId="0" fontId="4" fillId="4" borderId="8" xfId="0"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0" xfId="0" applyFont="1" applyAlignment="1">
      <alignment horizontal="left" vertical="center"/>
    </xf>
    <xf numFmtId="0" fontId="0" fillId="0" borderId="16" xfId="0" applyBorder="1" applyAlignment="1">
      <alignment vertical="center"/>
    </xf>
    <xf numFmtId="0" fontId="0" fillId="5" borderId="8" xfId="0" applyFill="1" applyBorder="1" applyAlignment="1">
      <alignment vertical="center"/>
    </xf>
    <xf numFmtId="0" fontId="22" fillId="5" borderId="9" xfId="0" applyFont="1" applyFill="1" applyBorder="1" applyAlignment="1">
      <alignment horizontal="center" vertical="center"/>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0" fillId="0" borderId="12" xfId="0" applyBorder="1" applyAlignment="1">
      <alignment vertical="center"/>
    </xf>
    <xf numFmtId="0" fontId="4" fillId="0" borderId="4"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5"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6"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5"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6" xfId="0" applyNumberFormat="1" applyFont="1" applyBorder="1" applyAlignment="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2" fillId="0" borderId="0" xfId="0" applyFont="1" applyAlignment="1">
      <alignment horizontal="center" vertical="center"/>
    </xf>
    <xf numFmtId="4" fontId="1" fillId="0" borderId="15"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6" xfId="0" applyNumberFormat="1" applyFont="1" applyBorder="1" applyAlignment="1">
      <alignment vertical="center"/>
    </xf>
    <xf numFmtId="4" fontId="28" fillId="0" borderId="20" xfId="0" applyNumberFormat="1" applyFont="1" applyBorder="1" applyAlignment="1">
      <alignment vertical="center"/>
    </xf>
    <xf numFmtId="4" fontId="28" fillId="0" borderId="21" xfId="0" applyNumberFormat="1" applyFont="1" applyBorder="1" applyAlignment="1">
      <alignment vertical="center"/>
    </xf>
    <xf numFmtId="166" fontId="28" fillId="0" borderId="21" xfId="0" applyNumberFormat="1" applyFont="1" applyBorder="1" applyAlignment="1">
      <alignment vertical="center"/>
    </xf>
    <xf numFmtId="4" fontId="28" fillId="0" borderId="22" xfId="0" applyNumberFormat="1" applyFont="1" applyBorder="1" applyAlignment="1">
      <alignment vertical="center"/>
    </xf>
    <xf numFmtId="0" fontId="31" fillId="0" borderId="0" xfId="0" applyFont="1" applyAlignment="1">
      <alignment horizontal="left" vertical="center"/>
    </xf>
    <xf numFmtId="0" fontId="0" fillId="0" borderId="4" xfId="0" applyBorder="1" applyAlignment="1">
      <alignment vertical="center" wrapText="1"/>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7" xfId="0" applyFont="1" applyFill="1" applyBorder="1" applyAlignment="1">
      <alignment horizontal="left" vertical="center"/>
    </xf>
    <xf numFmtId="0" fontId="4" fillId="5" borderId="8" xfId="0" applyFont="1" applyFill="1" applyBorder="1" applyAlignment="1">
      <alignment horizontal="right" vertical="center"/>
    </xf>
    <xf numFmtId="0" fontId="4" fillId="5" borderId="8" xfId="0" applyFont="1" applyFill="1" applyBorder="1" applyAlignment="1">
      <alignment horizontal="center" vertical="center"/>
    </xf>
    <xf numFmtId="4" fontId="4" fillId="5" borderId="8" xfId="0" applyNumberFormat="1" applyFont="1" applyFill="1" applyBorder="1" applyAlignment="1">
      <alignment vertical="center"/>
    </xf>
    <xf numFmtId="0" fontId="0" fillId="5" borderId="9" xfId="0" applyFill="1" applyBorder="1" applyAlignment="1">
      <alignment vertical="center"/>
    </xf>
    <xf numFmtId="0" fontId="22" fillId="5" borderId="0" xfId="0" applyFont="1" applyFill="1" applyAlignment="1">
      <alignment horizontal="left" vertical="center"/>
    </xf>
    <xf numFmtId="0" fontId="22" fillId="5" borderId="0" xfId="0" applyFont="1" applyFill="1" applyAlignment="1">
      <alignment horizontal="right" vertical="center"/>
    </xf>
    <xf numFmtId="0" fontId="32" fillId="0" borderId="0" xfId="0" applyFont="1" applyAlignment="1">
      <alignment horizontal="left" vertical="center"/>
    </xf>
    <xf numFmtId="0" fontId="6" fillId="0" borderId="4" xfId="0" applyFont="1" applyBorder="1" applyAlignment="1">
      <alignment vertical="center"/>
    </xf>
    <xf numFmtId="0" fontId="6" fillId="0" borderId="21" xfId="0" applyFont="1" applyBorder="1" applyAlignment="1">
      <alignment horizontal="left" vertical="center"/>
    </xf>
    <xf numFmtId="0" fontId="6" fillId="0" borderId="21" xfId="0" applyFont="1" applyBorder="1" applyAlignment="1">
      <alignment vertical="center"/>
    </xf>
    <xf numFmtId="4" fontId="6" fillId="0" borderId="21" xfId="0" applyNumberFormat="1" applyFont="1" applyBorder="1" applyAlignment="1">
      <alignment vertical="center"/>
    </xf>
    <xf numFmtId="0" fontId="7" fillId="0" borderId="4" xfId="0" applyFont="1" applyBorder="1" applyAlignment="1">
      <alignment vertical="center"/>
    </xf>
    <xf numFmtId="0" fontId="7" fillId="0" borderId="21" xfId="0" applyFont="1" applyBorder="1" applyAlignment="1">
      <alignment horizontal="left" vertical="center"/>
    </xf>
    <xf numFmtId="0" fontId="7" fillId="0" borderId="21" xfId="0" applyFont="1" applyBorder="1" applyAlignment="1">
      <alignment vertical="center"/>
    </xf>
    <xf numFmtId="4" fontId="7" fillId="0" borderId="21" xfId="0" applyNumberFormat="1" applyFont="1" applyBorder="1" applyAlignment="1">
      <alignment vertical="center"/>
    </xf>
    <xf numFmtId="0" fontId="0" fillId="0" borderId="4" xfId="0" applyBorder="1" applyAlignment="1">
      <alignment horizontal="center" vertical="center" wrapText="1"/>
    </xf>
    <xf numFmtId="0" fontId="22" fillId="5" borderId="17"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19" xfId="0" applyFont="1" applyFill="1" applyBorder="1" applyAlignment="1">
      <alignment horizontal="center" vertical="center" wrapText="1"/>
    </xf>
    <xf numFmtId="4" fontId="24" fillId="0" borderId="0" xfId="0" applyNumberFormat="1" applyFont="1"/>
    <xf numFmtId="166" fontId="33" fillId="0" borderId="13" xfId="0" applyNumberFormat="1" applyFont="1" applyBorder="1"/>
    <xf numFmtId="166" fontId="33" fillId="0" borderId="14" xfId="0" applyNumberFormat="1" applyFont="1" applyBorder="1"/>
    <xf numFmtId="4" fontId="34" fillId="0" borderId="0" xfId="0" applyNumberFormat="1" applyFont="1" applyAlignment="1">
      <alignment vertical="center"/>
    </xf>
    <xf numFmtId="0" fontId="8" fillId="0" borderId="4"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5" xfId="0" applyFont="1" applyBorder="1"/>
    <xf numFmtId="166" fontId="8" fillId="0" borderId="0" xfId="0" applyNumberFormat="1" applyFont="1"/>
    <xf numFmtId="166" fontId="8" fillId="0" borderId="16"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4" xfId="0" applyBorder="1" applyAlignment="1" applyProtection="1">
      <alignment vertical="center"/>
      <protection locked="0"/>
    </xf>
    <xf numFmtId="0" fontId="22" fillId="0" borderId="23" xfId="0" applyFont="1" applyBorder="1" applyAlignment="1" applyProtection="1">
      <alignment horizontal="center" vertical="center"/>
      <protection locked="0"/>
    </xf>
    <xf numFmtId="49" fontId="22" fillId="0" borderId="23" xfId="0" applyNumberFormat="1"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vertical="center"/>
      <protection locked="0"/>
    </xf>
    <xf numFmtId="4" fontId="22" fillId="3"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protection locked="0"/>
    </xf>
    <xf numFmtId="0" fontId="23" fillId="3" borderId="15"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6"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5" fillId="0" borderId="0" xfId="0" applyFont="1" applyAlignment="1">
      <alignment horizontal="left" vertical="center"/>
    </xf>
    <xf numFmtId="0" fontId="36" fillId="0" borderId="0" xfId="1" applyFont="1" applyAlignment="1">
      <alignment vertical="center" wrapText="1"/>
    </xf>
    <xf numFmtId="0" fontId="0" fillId="0" borderId="0" xfId="0" applyAlignment="1" applyProtection="1">
      <alignment vertical="center"/>
      <protection locked="0"/>
    </xf>
    <xf numFmtId="0" fontId="0" fillId="0" borderId="15" xfId="0" applyBorder="1" applyAlignment="1">
      <alignment vertical="center"/>
    </xf>
    <xf numFmtId="0" fontId="9" fillId="0" borderId="4" xfId="0" applyFont="1" applyBorder="1" applyAlignment="1">
      <alignment vertical="center"/>
    </xf>
    <xf numFmtId="0" fontId="3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5" xfId="0" applyFont="1" applyBorder="1" applyAlignment="1">
      <alignment vertical="center"/>
    </xf>
    <xf numFmtId="0" fontId="9" fillId="0" borderId="16" xfId="0" applyFont="1" applyBorder="1" applyAlignment="1">
      <alignment vertical="center"/>
    </xf>
    <xf numFmtId="0" fontId="10" fillId="0" borderId="4"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5" xfId="0" applyFont="1" applyBorder="1" applyAlignment="1">
      <alignment vertical="center"/>
    </xf>
    <xf numFmtId="0" fontId="10" fillId="0" borderId="16" xfId="0" applyFont="1" applyBorder="1" applyAlignment="1">
      <alignment vertical="center"/>
    </xf>
    <xf numFmtId="0" fontId="11" fillId="0" borderId="4"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5" xfId="0" applyFont="1" applyBorder="1" applyAlignment="1">
      <alignment vertical="center"/>
    </xf>
    <xf numFmtId="0" fontId="11" fillId="0" borderId="16"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38" fillId="0" borderId="23" xfId="0" applyFont="1" applyBorder="1" applyAlignment="1" applyProtection="1">
      <alignment horizontal="center" vertical="center"/>
      <protection locked="0"/>
    </xf>
    <xf numFmtId="49" fontId="38" fillId="0" borderId="23" xfId="0" applyNumberFormat="1" applyFont="1" applyBorder="1" applyAlignment="1" applyProtection="1">
      <alignment horizontal="left" vertical="center" wrapText="1"/>
      <protection locked="0"/>
    </xf>
    <xf numFmtId="0" fontId="38" fillId="0" borderId="23" xfId="0" applyFont="1" applyBorder="1" applyAlignment="1" applyProtection="1">
      <alignment horizontal="left" vertical="center" wrapText="1"/>
      <protection locked="0"/>
    </xf>
    <xf numFmtId="0" fontId="38" fillId="0" borderId="23" xfId="0" applyFont="1" applyBorder="1" applyAlignment="1" applyProtection="1">
      <alignment horizontal="center" vertical="center" wrapText="1"/>
      <protection locked="0"/>
    </xf>
    <xf numFmtId="167" fontId="38" fillId="0" borderId="23" xfId="0" applyNumberFormat="1" applyFont="1" applyBorder="1" applyAlignment="1" applyProtection="1">
      <alignment vertical="center"/>
      <protection locked="0"/>
    </xf>
    <xf numFmtId="4" fontId="38" fillId="3" borderId="23" xfId="0" applyNumberFormat="1" applyFont="1" applyFill="1" applyBorder="1" applyAlignment="1" applyProtection="1">
      <alignment vertical="center"/>
      <protection locked="0"/>
    </xf>
    <xf numFmtId="4" fontId="38" fillId="0" borderId="23" xfId="0" applyNumberFormat="1" applyFont="1" applyBorder="1" applyAlignment="1" applyProtection="1">
      <alignment vertical="center"/>
      <protection locked="0"/>
    </xf>
    <xf numFmtId="0" fontId="39" fillId="0" borderId="4" xfId="0" applyFont="1" applyBorder="1" applyAlignment="1">
      <alignment vertical="center"/>
    </xf>
    <xf numFmtId="0" fontId="38" fillId="3" borderId="15" xfId="0" applyFont="1" applyFill="1" applyBorder="1" applyAlignment="1" applyProtection="1">
      <alignment horizontal="left" vertical="center"/>
      <protection locked="0"/>
    </xf>
    <xf numFmtId="0" fontId="38" fillId="0" borderId="0" xfId="0" applyFont="1" applyAlignment="1">
      <alignment horizontal="center" vertical="center"/>
    </xf>
    <xf numFmtId="0" fontId="12" fillId="0" borderId="4"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5" xfId="0" applyFont="1" applyBorder="1" applyAlignment="1">
      <alignment vertical="center"/>
    </xf>
    <xf numFmtId="0" fontId="12" fillId="0" borderId="16" xfId="0" applyFont="1" applyBorder="1" applyAlignment="1">
      <alignment vertical="center"/>
    </xf>
    <xf numFmtId="167" fontId="22" fillId="3" borderId="23" xfId="0" applyNumberFormat="1" applyFont="1" applyFill="1" applyBorder="1" applyAlignment="1" applyProtection="1">
      <alignment vertical="center"/>
      <protection locked="0"/>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23" fillId="3" borderId="20" xfId="0" applyFont="1" applyFill="1" applyBorder="1" applyAlignment="1" applyProtection="1">
      <alignment horizontal="left" vertical="center"/>
      <protection locked="0"/>
    </xf>
    <xf numFmtId="0" fontId="23" fillId="0" borderId="21" xfId="0" applyFont="1" applyBorder="1" applyAlignment="1">
      <alignment horizontal="center" vertical="center"/>
    </xf>
    <xf numFmtId="166" fontId="23" fillId="0" borderId="21" xfId="0" applyNumberFormat="1" applyFont="1" applyBorder="1" applyAlignment="1">
      <alignment vertical="center"/>
    </xf>
    <xf numFmtId="166" fontId="23" fillId="0" borderId="22" xfId="0" applyNumberFormat="1" applyFont="1" applyBorder="1" applyAlignment="1">
      <alignment vertical="center"/>
    </xf>
    <xf numFmtId="0" fontId="8" fillId="0" borderId="20" xfId="0" applyFont="1" applyBorder="1"/>
    <xf numFmtId="0" fontId="8" fillId="0" borderId="21" xfId="0" applyFont="1" applyBorder="1"/>
    <xf numFmtId="166" fontId="8" fillId="0" borderId="21" xfId="0" applyNumberFormat="1" applyFont="1" applyBorder="1"/>
    <xf numFmtId="166" fontId="8" fillId="0" borderId="22" xfId="0" applyNumberFormat="1" applyFont="1" applyBorder="1"/>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lignment horizontal="left" vertical="center"/>
    </xf>
    <xf numFmtId="0" fontId="50" fillId="0" borderId="1" xfId="0" applyFont="1" applyBorder="1" applyAlignment="1">
      <alignment vertical="top"/>
    </xf>
    <xf numFmtId="0" fontId="50" fillId="0" borderId="1" xfId="0" applyFont="1" applyBorder="1" applyAlignment="1">
      <alignment horizontal="left" vertical="center"/>
    </xf>
    <xf numFmtId="0" fontId="50" fillId="0" borderId="1" xfId="0" applyFont="1" applyBorder="1" applyAlignment="1">
      <alignment horizontal="center" vertical="center"/>
    </xf>
    <xf numFmtId="49" fontId="50" fillId="0" borderId="1" xfId="0" applyNumberFormat="1" applyFont="1" applyBorder="1" applyAlignment="1">
      <alignment horizontal="left" vertical="center"/>
    </xf>
    <xf numFmtId="0" fontId="49" fillId="0" borderId="28" xfId="0" applyFont="1" applyBorder="1" applyAlignment="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xf numFmtId="0" fontId="26" fillId="0" borderId="0" xfId="0" applyFont="1" applyAlignment="1">
      <alignment horizontal="left" vertical="center" wrapText="1"/>
    </xf>
    <xf numFmtId="0" fontId="30" fillId="0" borderId="0" xfId="0" applyFont="1" applyAlignment="1">
      <alignment horizontal="left" vertical="center" wrapText="1"/>
    </xf>
    <xf numFmtId="0" fontId="22" fillId="5" borderId="8" xfId="0" applyFont="1" applyFill="1" applyBorder="1" applyAlignment="1">
      <alignment horizontal="center" vertical="center"/>
    </xf>
    <xf numFmtId="0" fontId="22" fillId="5" borderId="8" xfId="0" applyFont="1" applyFill="1" applyBorder="1" applyAlignment="1">
      <alignment horizontal="left" vertical="center"/>
    </xf>
    <xf numFmtId="0" fontId="22" fillId="5"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4" fontId="7" fillId="0" borderId="0" xfId="0" applyNumberFormat="1" applyFont="1" applyAlignment="1">
      <alignment vertical="center"/>
    </xf>
    <xf numFmtId="0" fontId="7" fillId="0" borderId="0" xfId="0" applyFont="1" applyAlignment="1">
      <alignment vertical="center"/>
    </xf>
    <xf numFmtId="4" fontId="27" fillId="0" borderId="0" xfId="0" applyNumberFormat="1" applyFont="1" applyAlignment="1">
      <alignment vertical="center"/>
    </xf>
    <xf numFmtId="0" fontId="27" fillId="0" borderId="0" xfId="0" applyFont="1" applyAlignment="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6" xfId="0" applyNumberFormat="1" applyFont="1"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8" xfId="0" applyNumberFormat="1"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4" fillId="4" borderId="8" xfId="0" applyFont="1" applyFill="1" applyBorder="1" applyAlignment="1">
      <alignment horizontal="left" vertical="center"/>
    </xf>
    <xf numFmtId="0" fontId="14" fillId="2" borderId="0" xfId="0" applyFont="1" applyFill="1" applyAlignment="1">
      <alignment horizontal="center" vertical="center"/>
    </xf>
    <xf numFmtId="4" fontId="27" fillId="0" borderId="0" xfId="0" applyNumberFormat="1" applyFont="1" applyAlignment="1">
      <alignment horizontal="right" vertical="center"/>
    </xf>
    <xf numFmtId="0" fontId="22" fillId="5" borderId="8"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vertical="center"/>
    </xf>
    <xf numFmtId="4" fontId="24" fillId="0" borderId="0" xfId="0" applyNumberFormat="1" applyFont="1" applyAlignment="1">
      <alignmen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0" fontId="43" fillId="0" borderId="1" xfId="0" applyFont="1" applyBorder="1" applyAlignment="1">
      <alignment horizontal="left" vertical="center" wrapText="1"/>
    </xf>
    <xf numFmtId="0" fontId="42" fillId="0" borderId="29" xfId="0" applyFont="1" applyBorder="1" applyAlignment="1">
      <alignment horizontal="left" wrapText="1"/>
    </xf>
    <xf numFmtId="0" fontId="41" fillId="0" borderId="1" xfId="0" applyFont="1" applyBorder="1" applyAlignment="1">
      <alignment horizontal="center" vertical="center" wrapText="1"/>
    </xf>
    <xf numFmtId="49" fontId="43" fillId="0" borderId="1" xfId="0" applyNumberFormat="1" applyFont="1" applyBorder="1" applyAlignment="1">
      <alignment horizontal="left" vertical="center" wrapText="1"/>
    </xf>
    <xf numFmtId="0" fontId="41" fillId="0" borderId="1" xfId="0" applyFont="1" applyBorder="1" applyAlignment="1">
      <alignment horizontal="center" vertical="center"/>
    </xf>
    <xf numFmtId="0" fontId="42" fillId="0" borderId="29" xfId="0" applyFont="1" applyBorder="1" applyAlignment="1">
      <alignment horizontal="left"/>
    </xf>
    <xf numFmtId="0" fontId="43" fillId="0" borderId="1" xfId="0" applyFont="1" applyBorder="1" applyAlignment="1">
      <alignment horizontal="left" vertical="center"/>
    </xf>
    <xf numFmtId="0" fontId="43" fillId="0" borderId="1" xfId="0" applyFont="1" applyBorder="1" applyAlignment="1">
      <alignment horizontal="left" vertical="top"/>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5_01/971033331" TargetMode="External"/><Relationship Id="rId18" Type="http://schemas.openxmlformats.org/officeDocument/2006/relationships/hyperlink" Target="https://podminky.urs.cz/item/CS_URS_2025_01/978015391" TargetMode="External"/><Relationship Id="rId26" Type="http://schemas.openxmlformats.org/officeDocument/2006/relationships/hyperlink" Target="https://podminky.urs.cz/item/CS_URS_2025_01/764002861" TargetMode="External"/><Relationship Id="rId39" Type="http://schemas.openxmlformats.org/officeDocument/2006/relationships/hyperlink" Target="https://podminky.urs.cz/item/CS_URS_2025_01/784121001" TargetMode="External"/><Relationship Id="rId21" Type="http://schemas.openxmlformats.org/officeDocument/2006/relationships/hyperlink" Target="https://podminky.urs.cz/item/CS_URS_2025_01/997013509" TargetMode="External"/><Relationship Id="rId34" Type="http://schemas.openxmlformats.org/officeDocument/2006/relationships/hyperlink" Target="https://podminky.urs.cz/item/CS_URS_2025_01/771271832" TargetMode="External"/><Relationship Id="rId7" Type="http://schemas.openxmlformats.org/officeDocument/2006/relationships/hyperlink" Target="https://podminky.urs.cz/item/CS_URS_2025_01/968082022" TargetMode="External"/><Relationship Id="rId12" Type="http://schemas.openxmlformats.org/officeDocument/2006/relationships/hyperlink" Target="https://podminky.urs.cz/item/CS_URS_2025_01/977151128" TargetMode="External"/><Relationship Id="rId17" Type="http://schemas.openxmlformats.org/officeDocument/2006/relationships/hyperlink" Target="https://podminky.urs.cz/item/CS_URS_2025_01/971033521" TargetMode="External"/><Relationship Id="rId25" Type="http://schemas.openxmlformats.org/officeDocument/2006/relationships/hyperlink" Target="https://podminky.urs.cz/item/CS_URS_2025_01/764002851" TargetMode="External"/><Relationship Id="rId33" Type="http://schemas.openxmlformats.org/officeDocument/2006/relationships/hyperlink" Target="https://podminky.urs.cz/item/CS_URS_2025_01/771271812" TargetMode="External"/><Relationship Id="rId38" Type="http://schemas.openxmlformats.org/officeDocument/2006/relationships/hyperlink" Target="https://podminky.urs.cz/item/CS_URS_2025_01/776410811" TargetMode="External"/><Relationship Id="rId2" Type="http://schemas.openxmlformats.org/officeDocument/2006/relationships/hyperlink" Target="https://podminky.urs.cz/item/CS_URS_2025_01/113106124" TargetMode="External"/><Relationship Id="rId16" Type="http://schemas.openxmlformats.org/officeDocument/2006/relationships/hyperlink" Target="https://podminky.urs.cz/item/CS_URS_2025_01/971033541" TargetMode="External"/><Relationship Id="rId20" Type="http://schemas.openxmlformats.org/officeDocument/2006/relationships/hyperlink" Target="https://podminky.urs.cz/item/CS_URS_2025_01/997013501" TargetMode="External"/><Relationship Id="rId29" Type="http://schemas.openxmlformats.org/officeDocument/2006/relationships/hyperlink" Target="https://podminky.urs.cz/item/CS_URS_2025_01/767161814" TargetMode="External"/><Relationship Id="rId1" Type="http://schemas.openxmlformats.org/officeDocument/2006/relationships/hyperlink" Target="https://podminky.urs.cz/item/CS_URS_2025_01/113106121" TargetMode="External"/><Relationship Id="rId6" Type="http://schemas.openxmlformats.org/officeDocument/2006/relationships/hyperlink" Target="https://podminky.urs.cz/item/CS_URS_2025_01/968082018" TargetMode="External"/><Relationship Id="rId11" Type="http://schemas.openxmlformats.org/officeDocument/2006/relationships/hyperlink" Target="https://podminky.urs.cz/item/CS_URS_2025_01/968072456" TargetMode="External"/><Relationship Id="rId24" Type="http://schemas.openxmlformats.org/officeDocument/2006/relationships/hyperlink" Target="https://podminky.urs.cz/item/CS_URS_2025_01/764002841" TargetMode="External"/><Relationship Id="rId32" Type="http://schemas.openxmlformats.org/officeDocument/2006/relationships/hyperlink" Target="https://podminky.urs.cz/item/CS_URS_2025_01/771121036" TargetMode="External"/><Relationship Id="rId37" Type="http://schemas.openxmlformats.org/officeDocument/2006/relationships/hyperlink" Target="https://podminky.urs.cz/item/CS_URS_2025_01/776201812" TargetMode="External"/><Relationship Id="rId40" Type="http://schemas.openxmlformats.org/officeDocument/2006/relationships/drawing" Target="../drawings/drawing2.xml"/><Relationship Id="rId5" Type="http://schemas.openxmlformats.org/officeDocument/2006/relationships/hyperlink" Target="https://podminky.urs.cz/item/CS_URS_2025_01/968082017" TargetMode="External"/><Relationship Id="rId15" Type="http://schemas.openxmlformats.org/officeDocument/2006/relationships/hyperlink" Target="https://podminky.urs.cz/item/CS_URS_2025_01/971033441" TargetMode="External"/><Relationship Id="rId23" Type="http://schemas.openxmlformats.org/officeDocument/2006/relationships/hyperlink" Target="https://podminky.urs.cz/item/CS_URS_2025_01/712340832" TargetMode="External"/><Relationship Id="rId28" Type="http://schemas.openxmlformats.org/officeDocument/2006/relationships/hyperlink" Target="https://podminky.urs.cz/item/CS_URS_2025_01/766691811" TargetMode="External"/><Relationship Id="rId36" Type="http://schemas.openxmlformats.org/officeDocument/2006/relationships/hyperlink" Target="https://podminky.urs.cz/item/CS_URS_2025_01/771571810" TargetMode="External"/><Relationship Id="rId10" Type="http://schemas.openxmlformats.org/officeDocument/2006/relationships/hyperlink" Target="https://podminky.urs.cz/item/CS_URS_2025_01/968072455" TargetMode="External"/><Relationship Id="rId19" Type="http://schemas.openxmlformats.org/officeDocument/2006/relationships/hyperlink" Target="https://podminky.urs.cz/item/CS_URS_2025_01/997013212" TargetMode="External"/><Relationship Id="rId31" Type="http://schemas.openxmlformats.org/officeDocument/2006/relationships/hyperlink" Target="https://podminky.urs.cz/item/CS_URS_2025_01/771121026" TargetMode="External"/><Relationship Id="rId4" Type="http://schemas.openxmlformats.org/officeDocument/2006/relationships/hyperlink" Target="https://podminky.urs.cz/item/CS_URS_2025_01/968082016" TargetMode="External"/><Relationship Id="rId9" Type="http://schemas.openxmlformats.org/officeDocument/2006/relationships/hyperlink" Target="https://podminky.urs.cz/item/CS_URS_2025_01/978015341" TargetMode="External"/><Relationship Id="rId14" Type="http://schemas.openxmlformats.org/officeDocument/2006/relationships/hyperlink" Target="https://podminky.urs.cz/item/CS_URS_2025_01/971033431" TargetMode="External"/><Relationship Id="rId22" Type="http://schemas.openxmlformats.org/officeDocument/2006/relationships/hyperlink" Target="https://podminky.urs.cz/item/CS_URS_2025_01/997013631" TargetMode="External"/><Relationship Id="rId27" Type="http://schemas.openxmlformats.org/officeDocument/2006/relationships/hyperlink" Target="https://podminky.urs.cz/item/CS_URS_2025_01/764004861" TargetMode="External"/><Relationship Id="rId30" Type="http://schemas.openxmlformats.org/officeDocument/2006/relationships/hyperlink" Target="https://podminky.urs.cz/item/CS_URS_2025_01/767661811" TargetMode="External"/><Relationship Id="rId35" Type="http://schemas.openxmlformats.org/officeDocument/2006/relationships/hyperlink" Target="https://podminky.urs.cz/item/CS_URS_2025_01/771471810" TargetMode="External"/><Relationship Id="rId8" Type="http://schemas.openxmlformats.org/officeDocument/2006/relationships/hyperlink" Target="https://podminky.urs.cz/item/CS_URS_2025_01/974031666" TargetMode="External"/><Relationship Id="rId3" Type="http://schemas.openxmlformats.org/officeDocument/2006/relationships/hyperlink" Target="https://podminky.urs.cz/item/CS_URS_2025_01/968082015"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odminky.urs.cz/item/CS_URS_2025_01/622143004" TargetMode="External"/><Relationship Id="rId21" Type="http://schemas.openxmlformats.org/officeDocument/2006/relationships/hyperlink" Target="https://podminky.urs.cz/item/CS_URS_2025_01/612131121" TargetMode="External"/><Relationship Id="rId42" Type="http://schemas.openxmlformats.org/officeDocument/2006/relationships/hyperlink" Target="https://podminky.urs.cz/item/CS_URS_2025_01/622143003" TargetMode="External"/><Relationship Id="rId47" Type="http://schemas.openxmlformats.org/officeDocument/2006/relationships/hyperlink" Target="https://podminky.urs.cz/item/CS_URS_2025_01/637211134" TargetMode="External"/><Relationship Id="rId63" Type="http://schemas.openxmlformats.org/officeDocument/2006/relationships/hyperlink" Target="https://podminky.urs.cz/item/CS_URS_2025_01/711161212" TargetMode="External"/><Relationship Id="rId68" Type="http://schemas.openxmlformats.org/officeDocument/2006/relationships/hyperlink" Target="https://podminky.urs.cz/item/CS_URS_2025_01/712341559" TargetMode="External"/><Relationship Id="rId84" Type="http://schemas.openxmlformats.org/officeDocument/2006/relationships/hyperlink" Target="https://podminky.urs.cz/item/CS_URS_2025_01/763181421" TargetMode="External"/><Relationship Id="rId89" Type="http://schemas.openxmlformats.org/officeDocument/2006/relationships/hyperlink" Target="https://podminky.urs.cz/item/CS_URS_2025_01/771111011" TargetMode="External"/><Relationship Id="rId112" Type="http://schemas.openxmlformats.org/officeDocument/2006/relationships/drawing" Target="../drawings/drawing3.xml"/><Relationship Id="rId16" Type="http://schemas.openxmlformats.org/officeDocument/2006/relationships/hyperlink" Target="https://podminky.urs.cz/item/CS_URS_2025_01/342272225" TargetMode="External"/><Relationship Id="rId107" Type="http://schemas.openxmlformats.org/officeDocument/2006/relationships/hyperlink" Target="https://podminky.urs.cz/item/CS_URS_2025_01/776421111" TargetMode="External"/><Relationship Id="rId11" Type="http://schemas.openxmlformats.org/officeDocument/2006/relationships/hyperlink" Target="https://podminky.urs.cz/item/CS_URS_2025_01/311113144" TargetMode="External"/><Relationship Id="rId32" Type="http://schemas.openxmlformats.org/officeDocument/2006/relationships/hyperlink" Target="https://podminky.urs.cz/item/CS_URS_2025_01/622211041" TargetMode="External"/><Relationship Id="rId37" Type="http://schemas.openxmlformats.org/officeDocument/2006/relationships/hyperlink" Target="https://podminky.urs.cz/item/CS_URS_2025_01/622321111" TargetMode="External"/><Relationship Id="rId53" Type="http://schemas.openxmlformats.org/officeDocument/2006/relationships/hyperlink" Target="https://podminky.urs.cz/item/CS_URS_2025_01/944511111" TargetMode="External"/><Relationship Id="rId58" Type="http://schemas.openxmlformats.org/officeDocument/2006/relationships/hyperlink" Target="https://podminky.urs.cz/item/CS_URS_2025_01/944711811" TargetMode="External"/><Relationship Id="rId74" Type="http://schemas.openxmlformats.org/officeDocument/2006/relationships/hyperlink" Target="https://podminky.urs.cz/item/CS_URS_2025_01/713141336" TargetMode="External"/><Relationship Id="rId79" Type="http://schemas.openxmlformats.org/officeDocument/2006/relationships/hyperlink" Target="https://podminky.urs.cz/item/CS_URS_2025_01/762361331" TargetMode="External"/><Relationship Id="rId102" Type="http://schemas.openxmlformats.org/officeDocument/2006/relationships/hyperlink" Target="https://podminky.urs.cz/item/CS_URS_2025_01/776121112" TargetMode="External"/><Relationship Id="rId5" Type="http://schemas.openxmlformats.org/officeDocument/2006/relationships/hyperlink" Target="https://podminky.urs.cz/item/CS_URS_2025_01/171251201" TargetMode="External"/><Relationship Id="rId90" Type="http://schemas.openxmlformats.org/officeDocument/2006/relationships/hyperlink" Target="https://podminky.urs.cz/item/CS_URS_2025_01/771121011" TargetMode="External"/><Relationship Id="rId95" Type="http://schemas.openxmlformats.org/officeDocument/2006/relationships/hyperlink" Target="https://podminky.urs.cz/item/CS_URS_2025_01/771474112" TargetMode="External"/><Relationship Id="rId22" Type="http://schemas.openxmlformats.org/officeDocument/2006/relationships/hyperlink" Target="https://podminky.urs.cz/item/CS_URS_2025_01/612142001" TargetMode="External"/><Relationship Id="rId27" Type="http://schemas.openxmlformats.org/officeDocument/2006/relationships/hyperlink" Target="https://podminky.urs.cz/item/CS_URS_2025_01/629991011" TargetMode="External"/><Relationship Id="rId43" Type="http://schemas.openxmlformats.org/officeDocument/2006/relationships/hyperlink" Target="https://podminky.urs.cz/item/CS_URS_2025_01/622143004" TargetMode="External"/><Relationship Id="rId48" Type="http://schemas.openxmlformats.org/officeDocument/2006/relationships/hyperlink" Target="https://podminky.urs.cz/item/CS_URS_2025_01/637311131" TargetMode="External"/><Relationship Id="rId64" Type="http://schemas.openxmlformats.org/officeDocument/2006/relationships/hyperlink" Target="https://podminky.urs.cz/item/CS_URS_2025_01/711161384" TargetMode="External"/><Relationship Id="rId69" Type="http://schemas.openxmlformats.org/officeDocument/2006/relationships/hyperlink" Target="https://podminky.urs.cz/item/CS_URS_2025_01/712341559" TargetMode="External"/><Relationship Id="rId80" Type="http://schemas.openxmlformats.org/officeDocument/2006/relationships/hyperlink" Target="https://podminky.urs.cz/item/CS_URS_2025_01/998762122" TargetMode="External"/><Relationship Id="rId85" Type="http://schemas.openxmlformats.org/officeDocument/2006/relationships/hyperlink" Target="https://podminky.urs.cz/item/CS_URS_2025_01/998763332" TargetMode="External"/><Relationship Id="rId12" Type="http://schemas.openxmlformats.org/officeDocument/2006/relationships/hyperlink" Target="https://podminky.urs.cz/item/CS_URS_2025_01/311361821" TargetMode="External"/><Relationship Id="rId17" Type="http://schemas.openxmlformats.org/officeDocument/2006/relationships/hyperlink" Target="https://podminky.urs.cz/item/CS_URS_2025_01/342291121" TargetMode="External"/><Relationship Id="rId33" Type="http://schemas.openxmlformats.org/officeDocument/2006/relationships/hyperlink" Target="https://podminky.urs.cz/item/CS_URS_2025_01/622151031" TargetMode="External"/><Relationship Id="rId38" Type="http://schemas.openxmlformats.org/officeDocument/2006/relationships/hyperlink" Target="https://podminky.urs.cz/item/CS_URS_2025_01/622142001" TargetMode="External"/><Relationship Id="rId59" Type="http://schemas.openxmlformats.org/officeDocument/2006/relationships/hyperlink" Target="https://podminky.urs.cz/item/CS_URS_2025_01/949101111" TargetMode="External"/><Relationship Id="rId103" Type="http://schemas.openxmlformats.org/officeDocument/2006/relationships/hyperlink" Target="https://podminky.urs.cz/item/CS_URS_2025_01/776141121" TargetMode="External"/><Relationship Id="rId108" Type="http://schemas.openxmlformats.org/officeDocument/2006/relationships/hyperlink" Target="https://podminky.urs.cz/item/CS_URS_2025_01/776421312" TargetMode="External"/><Relationship Id="rId54" Type="http://schemas.openxmlformats.org/officeDocument/2006/relationships/hyperlink" Target="https://podminky.urs.cz/item/CS_URS_2025_01/944511211" TargetMode="External"/><Relationship Id="rId70" Type="http://schemas.openxmlformats.org/officeDocument/2006/relationships/hyperlink" Target="https://podminky.urs.cz/item/CS_URS_2025_01/998712122" TargetMode="External"/><Relationship Id="rId75" Type="http://schemas.openxmlformats.org/officeDocument/2006/relationships/hyperlink" Target="https://podminky.urs.cz/item/CS_URS_2025_01/713141336" TargetMode="External"/><Relationship Id="rId91" Type="http://schemas.openxmlformats.org/officeDocument/2006/relationships/hyperlink" Target="https://podminky.urs.cz/item/CS_URS_2025_01/771151026" TargetMode="External"/><Relationship Id="rId96" Type="http://schemas.openxmlformats.org/officeDocument/2006/relationships/hyperlink" Target="https://podminky.urs.cz/item/CS_URS_2025_01/771591115" TargetMode="External"/><Relationship Id="rId1" Type="http://schemas.openxmlformats.org/officeDocument/2006/relationships/hyperlink" Target="https://podminky.urs.cz/item/CS_URS_2025_01/132251103" TargetMode="External"/><Relationship Id="rId6" Type="http://schemas.openxmlformats.org/officeDocument/2006/relationships/hyperlink" Target="https://podminky.urs.cz/item/CS_URS_2025_01/174151101" TargetMode="External"/><Relationship Id="rId15" Type="http://schemas.openxmlformats.org/officeDocument/2006/relationships/hyperlink" Target="https://podminky.urs.cz/item/CS_URS_2025_01/317998115" TargetMode="External"/><Relationship Id="rId23" Type="http://schemas.openxmlformats.org/officeDocument/2006/relationships/hyperlink" Target="https://podminky.urs.cz/item/CS_URS_2025_01/612321131" TargetMode="External"/><Relationship Id="rId28" Type="http://schemas.openxmlformats.org/officeDocument/2006/relationships/hyperlink" Target="https://podminky.urs.cz/item/CS_URS_2025_01/632450121" TargetMode="External"/><Relationship Id="rId36" Type="http://schemas.openxmlformats.org/officeDocument/2006/relationships/hyperlink" Target="https://podminky.urs.cz/item/CS_URS_2025_01/622251101" TargetMode="External"/><Relationship Id="rId49" Type="http://schemas.openxmlformats.org/officeDocument/2006/relationships/hyperlink" Target="https://podminky.urs.cz/item/CS_URS_2025_01/637121115" TargetMode="External"/><Relationship Id="rId57" Type="http://schemas.openxmlformats.org/officeDocument/2006/relationships/hyperlink" Target="https://podminky.urs.cz/item/CS_URS_2025_01/944711211" TargetMode="External"/><Relationship Id="rId106" Type="http://schemas.openxmlformats.org/officeDocument/2006/relationships/hyperlink" Target="https://podminky.urs.cz/item/CS_URS_2025_01/776251111" TargetMode="External"/><Relationship Id="rId10" Type="http://schemas.openxmlformats.org/officeDocument/2006/relationships/hyperlink" Target="https://podminky.urs.cz/item/CS_URS_2025_01/310271061" TargetMode="External"/><Relationship Id="rId31" Type="http://schemas.openxmlformats.org/officeDocument/2006/relationships/hyperlink" Target="https://podminky.urs.cz/item/CS_URS_2025_01/622131121" TargetMode="External"/><Relationship Id="rId44" Type="http://schemas.openxmlformats.org/officeDocument/2006/relationships/hyperlink" Target="https://podminky.urs.cz/item/CS_URS_2025_01/622252002" TargetMode="External"/><Relationship Id="rId52" Type="http://schemas.openxmlformats.org/officeDocument/2006/relationships/hyperlink" Target="https://podminky.urs.cz/item/CS_URS_2025_01/941211811" TargetMode="External"/><Relationship Id="rId60" Type="http://schemas.openxmlformats.org/officeDocument/2006/relationships/hyperlink" Target="https://podminky.urs.cz/item/CS_URS_2025_01/952901111" TargetMode="External"/><Relationship Id="rId65" Type="http://schemas.openxmlformats.org/officeDocument/2006/relationships/hyperlink" Target="https://podminky.urs.cz/item/CS_URS_2025_01/998711122" TargetMode="External"/><Relationship Id="rId73" Type="http://schemas.openxmlformats.org/officeDocument/2006/relationships/hyperlink" Target="https://podminky.urs.cz/item/CS_URS_2025_01/713141212" TargetMode="External"/><Relationship Id="rId78" Type="http://schemas.openxmlformats.org/officeDocument/2006/relationships/hyperlink" Target="https://podminky.urs.cz/item/CS_URS_2025_01/998713122" TargetMode="External"/><Relationship Id="rId81" Type="http://schemas.openxmlformats.org/officeDocument/2006/relationships/hyperlink" Target="https://podminky.urs.cz/item/CS_URS_2025_01/763111314" TargetMode="External"/><Relationship Id="rId86" Type="http://schemas.openxmlformats.org/officeDocument/2006/relationships/hyperlink" Target="https://podminky.urs.cz/item/CS_URS_2025_01/998764312" TargetMode="External"/><Relationship Id="rId94" Type="http://schemas.openxmlformats.org/officeDocument/2006/relationships/hyperlink" Target="https://podminky.urs.cz/item/CS_URS_2025_01/771274231" TargetMode="External"/><Relationship Id="rId99" Type="http://schemas.openxmlformats.org/officeDocument/2006/relationships/hyperlink" Target="https://podminky.urs.cz/item/CS_URS_2025_01/771592011" TargetMode="External"/><Relationship Id="rId101" Type="http://schemas.openxmlformats.org/officeDocument/2006/relationships/hyperlink" Target="https://podminky.urs.cz/item/CS_URS_2025_01/776111311" TargetMode="External"/><Relationship Id="rId4" Type="http://schemas.openxmlformats.org/officeDocument/2006/relationships/hyperlink" Target="https://podminky.urs.cz/item/CS_URS_2025_01/171201231" TargetMode="External"/><Relationship Id="rId9" Type="http://schemas.openxmlformats.org/officeDocument/2006/relationships/hyperlink" Target="https://podminky.urs.cz/item/CS_URS_2025_01/310271021" TargetMode="External"/><Relationship Id="rId13" Type="http://schemas.openxmlformats.org/officeDocument/2006/relationships/hyperlink" Target="https://podminky.urs.cz/item/CS_URS_2025_01/317142422" TargetMode="External"/><Relationship Id="rId18" Type="http://schemas.openxmlformats.org/officeDocument/2006/relationships/hyperlink" Target="https://podminky.urs.cz/item/CS_URS_2025_01/452312141" TargetMode="External"/><Relationship Id="rId39" Type="http://schemas.openxmlformats.org/officeDocument/2006/relationships/hyperlink" Target="https://podminky.urs.cz/item/CS_URS_2025_01/622151021" TargetMode="External"/><Relationship Id="rId109" Type="http://schemas.openxmlformats.org/officeDocument/2006/relationships/hyperlink" Target="https://podminky.urs.cz/item/CS_URS_2025_01/998776122" TargetMode="External"/><Relationship Id="rId34" Type="http://schemas.openxmlformats.org/officeDocument/2006/relationships/hyperlink" Target="https://podminky.urs.cz/item/CS_URS_2025_01/622531032" TargetMode="External"/><Relationship Id="rId50" Type="http://schemas.openxmlformats.org/officeDocument/2006/relationships/hyperlink" Target="https://podminky.urs.cz/item/CS_URS_2025_01/941211111" TargetMode="External"/><Relationship Id="rId55" Type="http://schemas.openxmlformats.org/officeDocument/2006/relationships/hyperlink" Target="https://podminky.urs.cz/item/CS_URS_2025_01/944511811" TargetMode="External"/><Relationship Id="rId76" Type="http://schemas.openxmlformats.org/officeDocument/2006/relationships/hyperlink" Target="https://podminky.urs.cz/item/CS_URS_2025_01/713141356" TargetMode="External"/><Relationship Id="rId97" Type="http://schemas.openxmlformats.org/officeDocument/2006/relationships/hyperlink" Target="https://podminky.urs.cz/item/CS_URS_2025_01/771574421" TargetMode="External"/><Relationship Id="rId104" Type="http://schemas.openxmlformats.org/officeDocument/2006/relationships/hyperlink" Target="https://podminky.urs.cz/item/CS_URS_2025_01/776221111" TargetMode="External"/><Relationship Id="rId7" Type="http://schemas.openxmlformats.org/officeDocument/2006/relationships/hyperlink" Target="https://podminky.urs.cz/item/CS_URS_2025_01/212751105" TargetMode="External"/><Relationship Id="rId71" Type="http://schemas.openxmlformats.org/officeDocument/2006/relationships/hyperlink" Target="https://podminky.urs.cz/item/CS_URS_2025_01/713141138" TargetMode="External"/><Relationship Id="rId92" Type="http://schemas.openxmlformats.org/officeDocument/2006/relationships/hyperlink" Target="https://podminky.urs.cz/item/CS_URS_2025_01/771161022" TargetMode="External"/><Relationship Id="rId2" Type="http://schemas.openxmlformats.org/officeDocument/2006/relationships/hyperlink" Target="https://podminky.urs.cz/item/CS_URS_2025_01/162751117" TargetMode="External"/><Relationship Id="rId29" Type="http://schemas.openxmlformats.org/officeDocument/2006/relationships/hyperlink" Target="https://podminky.urs.cz/item/CS_URS_2025_01/629995101" TargetMode="External"/><Relationship Id="rId24" Type="http://schemas.openxmlformats.org/officeDocument/2006/relationships/hyperlink" Target="https://podminky.urs.cz/item/CS_URS_2025_01/612325302" TargetMode="External"/><Relationship Id="rId40" Type="http://schemas.openxmlformats.org/officeDocument/2006/relationships/hyperlink" Target="https://podminky.urs.cz/item/CS_URS_2025_01/622511112" TargetMode="External"/><Relationship Id="rId45" Type="http://schemas.openxmlformats.org/officeDocument/2006/relationships/hyperlink" Target="https://podminky.urs.cz/item/CS_URS_2025_01/629991001" TargetMode="External"/><Relationship Id="rId66" Type="http://schemas.openxmlformats.org/officeDocument/2006/relationships/hyperlink" Target="https://podminky.urs.cz/item/CS_URS_2025_01/712311101" TargetMode="External"/><Relationship Id="rId87" Type="http://schemas.openxmlformats.org/officeDocument/2006/relationships/hyperlink" Target="https://podminky.urs.cz/item/CS_URS_2025_01/998766312" TargetMode="External"/><Relationship Id="rId110" Type="http://schemas.openxmlformats.org/officeDocument/2006/relationships/hyperlink" Target="https://podminky.urs.cz/item/CS_URS_2025_01/784181121" TargetMode="External"/><Relationship Id="rId61" Type="http://schemas.openxmlformats.org/officeDocument/2006/relationships/hyperlink" Target="https://podminky.urs.cz/item/CS_URS_2025_01/985331211" TargetMode="External"/><Relationship Id="rId82" Type="http://schemas.openxmlformats.org/officeDocument/2006/relationships/hyperlink" Target="https://podminky.urs.cz/item/CS_URS_2025_01/763135101" TargetMode="External"/><Relationship Id="rId19" Type="http://schemas.openxmlformats.org/officeDocument/2006/relationships/hyperlink" Target="https://podminky.urs.cz/item/CS_URS_2025_01/564760001" TargetMode="External"/><Relationship Id="rId14" Type="http://schemas.openxmlformats.org/officeDocument/2006/relationships/hyperlink" Target="https://podminky.urs.cz/item/CS_URS_2025_01/317168052" TargetMode="External"/><Relationship Id="rId30" Type="http://schemas.openxmlformats.org/officeDocument/2006/relationships/hyperlink" Target="https://podminky.urs.cz/item/CS_URS_2025_01/622325102" TargetMode="External"/><Relationship Id="rId35" Type="http://schemas.openxmlformats.org/officeDocument/2006/relationships/hyperlink" Target="https://podminky.urs.cz/item/CS_URS_2025_01/622211041" TargetMode="External"/><Relationship Id="rId56" Type="http://schemas.openxmlformats.org/officeDocument/2006/relationships/hyperlink" Target="https://podminky.urs.cz/item/CS_URS_2025_01/944711111" TargetMode="External"/><Relationship Id="rId77" Type="http://schemas.openxmlformats.org/officeDocument/2006/relationships/hyperlink" Target="https://podminky.urs.cz/item/CS_URS_2025_01/713141396" TargetMode="External"/><Relationship Id="rId100" Type="http://schemas.openxmlformats.org/officeDocument/2006/relationships/hyperlink" Target="https://podminky.urs.cz/item/CS_URS_2025_01/998771122" TargetMode="External"/><Relationship Id="rId105" Type="http://schemas.openxmlformats.org/officeDocument/2006/relationships/hyperlink" Target="https://podminky.urs.cz/item/CS_URS_2025_01/776223112" TargetMode="External"/><Relationship Id="rId8" Type="http://schemas.openxmlformats.org/officeDocument/2006/relationships/hyperlink" Target="https://podminky.urs.cz/item/CS_URS_2025_01/213141111" TargetMode="External"/><Relationship Id="rId51" Type="http://schemas.openxmlformats.org/officeDocument/2006/relationships/hyperlink" Target="https://podminky.urs.cz/item/CS_URS_2025_01/941211211" TargetMode="External"/><Relationship Id="rId72" Type="http://schemas.openxmlformats.org/officeDocument/2006/relationships/hyperlink" Target="https://podminky.urs.cz/item/CS_URS_2025_01/713141138" TargetMode="External"/><Relationship Id="rId93" Type="http://schemas.openxmlformats.org/officeDocument/2006/relationships/hyperlink" Target="https://podminky.urs.cz/item/CS_URS_2025_01/771274113" TargetMode="External"/><Relationship Id="rId98" Type="http://schemas.openxmlformats.org/officeDocument/2006/relationships/hyperlink" Target="https://podminky.urs.cz/item/CS_URS_2025_01/771591112" TargetMode="External"/><Relationship Id="rId3" Type="http://schemas.openxmlformats.org/officeDocument/2006/relationships/hyperlink" Target="https://podminky.urs.cz/item/CS_URS_2025_01/162751119" TargetMode="External"/><Relationship Id="rId25" Type="http://schemas.openxmlformats.org/officeDocument/2006/relationships/hyperlink" Target="https://podminky.urs.cz/item/CS_URS_2025_01/622143003" TargetMode="External"/><Relationship Id="rId46" Type="http://schemas.openxmlformats.org/officeDocument/2006/relationships/hyperlink" Target="https://podminky.urs.cz/item/CS_URS_2025_01/629991011" TargetMode="External"/><Relationship Id="rId67" Type="http://schemas.openxmlformats.org/officeDocument/2006/relationships/hyperlink" Target="https://podminky.urs.cz/item/CS_URS_2025_01/712331111" TargetMode="External"/><Relationship Id="rId20" Type="http://schemas.openxmlformats.org/officeDocument/2006/relationships/hyperlink" Target="https://podminky.urs.cz/item/CS_URS_2025_01/593531111" TargetMode="External"/><Relationship Id="rId41" Type="http://schemas.openxmlformats.org/officeDocument/2006/relationships/hyperlink" Target="https://podminky.urs.cz/item/CS_URS_2025_01/622212001" TargetMode="External"/><Relationship Id="rId62" Type="http://schemas.openxmlformats.org/officeDocument/2006/relationships/hyperlink" Target="https://podminky.urs.cz/item/CS_URS_2025_01/998018002" TargetMode="External"/><Relationship Id="rId83" Type="http://schemas.openxmlformats.org/officeDocument/2006/relationships/hyperlink" Target="https://podminky.urs.cz/item/CS_URS_2025_01/763135101" TargetMode="External"/><Relationship Id="rId88" Type="http://schemas.openxmlformats.org/officeDocument/2006/relationships/hyperlink" Target="https://podminky.urs.cz/item/CS_URS_2025_01/998767312" TargetMode="External"/><Relationship Id="rId111" Type="http://schemas.openxmlformats.org/officeDocument/2006/relationships/hyperlink" Target="https://podminky.urs.cz/item/CS_URS_2025_01/784221101"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71"/>
  <sheetViews>
    <sheetView showGridLines="0" tabSelected="1" topLeftCell="A43" zoomScale="118" workbookViewId="0">
      <selection activeCell="AG61" sqref="AG61:AM61"/>
    </sheetView>
  </sheetViews>
  <sheetFormatPr baseColWidth="10" defaultColWidth="8.75" defaultRowHeight="11"/>
  <cols>
    <col min="1" max="1" width="8.25" customWidth="1"/>
    <col min="2" max="2" width="1.75" customWidth="1"/>
    <col min="3" max="3" width="4.25" customWidth="1"/>
    <col min="4" max="33" width="2.75" customWidth="1"/>
    <col min="34" max="34" width="3.25" customWidth="1"/>
    <col min="35" max="35" width="31.75" customWidth="1"/>
    <col min="36" max="37" width="2.5" customWidth="1"/>
    <col min="38" max="38" width="8.25" customWidth="1"/>
    <col min="39" max="39" width="3.25" customWidth="1"/>
    <col min="40" max="40" width="13.25" customWidth="1"/>
    <col min="41" max="41" width="7.5" customWidth="1"/>
    <col min="42" max="42" width="4.25" customWidth="1"/>
    <col min="43" max="43" width="15.75" customWidth="1"/>
    <col min="44" max="44" width="13.75" customWidth="1"/>
    <col min="45" max="47" width="25.75" hidden="1" customWidth="1"/>
    <col min="48" max="49" width="21.75" hidden="1" customWidth="1"/>
    <col min="50" max="51" width="25" hidden="1" customWidth="1"/>
    <col min="52" max="52" width="21.75" hidden="1" customWidth="1"/>
    <col min="53" max="53" width="19.25" hidden="1" customWidth="1"/>
    <col min="54" max="54" width="25" hidden="1" customWidth="1"/>
    <col min="55" max="55" width="21.75" hidden="1" customWidth="1"/>
    <col min="56" max="56" width="19.25" hidden="1" customWidth="1"/>
    <col min="57" max="57" width="66.5" customWidth="1"/>
    <col min="71" max="91" width="9.25" hidden="1"/>
  </cols>
  <sheetData>
    <row r="1" spans="1:74">
      <c r="A1" s="17" t="s">
        <v>0</v>
      </c>
      <c r="AZ1" s="17" t="s">
        <v>1</v>
      </c>
      <c r="BA1" s="17" t="s">
        <v>2</v>
      </c>
      <c r="BB1" s="17" t="s">
        <v>3</v>
      </c>
      <c r="BT1" s="17" t="s">
        <v>4</v>
      </c>
      <c r="BU1" s="17" t="s">
        <v>4</v>
      </c>
      <c r="BV1" s="17" t="s">
        <v>5</v>
      </c>
    </row>
    <row r="2" spans="1:74" ht="37" customHeight="1">
      <c r="AR2" s="319" t="s">
        <v>6</v>
      </c>
      <c r="AS2" s="304"/>
      <c r="AT2" s="304"/>
      <c r="AU2" s="304"/>
      <c r="AV2" s="304"/>
      <c r="AW2" s="304"/>
      <c r="AX2" s="304"/>
      <c r="AY2" s="304"/>
      <c r="AZ2" s="304"/>
      <c r="BA2" s="304"/>
      <c r="BB2" s="304"/>
      <c r="BC2" s="304"/>
      <c r="BD2" s="304"/>
      <c r="BE2" s="304"/>
      <c r="BS2" s="18" t="s">
        <v>7</v>
      </c>
      <c r="BT2" s="18" t="s">
        <v>8</v>
      </c>
    </row>
    <row r="3" spans="1:74" ht="7"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7</v>
      </c>
      <c r="BT3" s="18" t="s">
        <v>9</v>
      </c>
    </row>
    <row r="4" spans="1:74" ht="25" customHeight="1">
      <c r="B4" s="21"/>
      <c r="D4" s="22" t="s">
        <v>10</v>
      </c>
      <c r="AR4" s="21"/>
      <c r="AS4" s="23" t="s">
        <v>11</v>
      </c>
      <c r="BE4" s="24" t="s">
        <v>12</v>
      </c>
      <c r="BS4" s="18" t="s">
        <v>13</v>
      </c>
    </row>
    <row r="5" spans="1:74" ht="12" customHeight="1">
      <c r="B5" s="21"/>
      <c r="D5" s="25" t="s">
        <v>14</v>
      </c>
      <c r="K5" s="303" t="s">
        <v>15</v>
      </c>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4"/>
      <c r="AO5" s="304"/>
      <c r="AR5" s="21"/>
      <c r="BE5" s="300" t="s">
        <v>16</v>
      </c>
      <c r="BS5" s="18" t="s">
        <v>7</v>
      </c>
    </row>
    <row r="6" spans="1:74" ht="37" customHeight="1">
      <c r="B6" s="21"/>
      <c r="D6" s="27" t="s">
        <v>17</v>
      </c>
      <c r="K6" s="305" t="s">
        <v>18</v>
      </c>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R6" s="21"/>
      <c r="BE6" s="301"/>
      <c r="BS6" s="18" t="s">
        <v>7</v>
      </c>
    </row>
    <row r="7" spans="1:74" ht="12" customHeight="1">
      <c r="B7" s="21"/>
      <c r="D7" s="28" t="s">
        <v>19</v>
      </c>
      <c r="K7" s="26" t="s">
        <v>3</v>
      </c>
      <c r="AK7" s="28" t="s">
        <v>20</v>
      </c>
      <c r="AN7" s="26" t="s">
        <v>3</v>
      </c>
      <c r="AR7" s="21"/>
      <c r="BE7" s="301"/>
      <c r="BS7" s="18" t="s">
        <v>7</v>
      </c>
    </row>
    <row r="8" spans="1:74" ht="12" customHeight="1">
      <c r="B8" s="21"/>
      <c r="D8" s="28" t="s">
        <v>21</v>
      </c>
      <c r="K8" s="26" t="s">
        <v>22</v>
      </c>
      <c r="AK8" s="28" t="s">
        <v>23</v>
      </c>
      <c r="AN8" s="29" t="s">
        <v>24</v>
      </c>
      <c r="AR8" s="21"/>
      <c r="BE8" s="301"/>
      <c r="BS8" s="18" t="s">
        <v>7</v>
      </c>
    </row>
    <row r="9" spans="1:74" ht="14.5" customHeight="1">
      <c r="B9" s="21"/>
      <c r="AR9" s="21"/>
      <c r="BE9" s="301"/>
      <c r="BS9" s="18" t="s">
        <v>7</v>
      </c>
    </row>
    <row r="10" spans="1:74" ht="12" customHeight="1">
      <c r="B10" s="21"/>
      <c r="D10" s="28" t="s">
        <v>25</v>
      </c>
      <c r="AK10" s="28" t="s">
        <v>26</v>
      </c>
      <c r="AN10" s="26" t="s">
        <v>3</v>
      </c>
      <c r="AR10" s="21"/>
      <c r="BE10" s="301"/>
      <c r="BS10" s="18" t="s">
        <v>7</v>
      </c>
    </row>
    <row r="11" spans="1:74" ht="18.5" customHeight="1">
      <c r="B11" s="21"/>
      <c r="E11" s="26" t="s">
        <v>27</v>
      </c>
      <c r="AK11" s="28" t="s">
        <v>28</v>
      </c>
      <c r="AN11" s="26" t="s">
        <v>3</v>
      </c>
      <c r="AR11" s="21"/>
      <c r="BE11" s="301"/>
      <c r="BS11" s="18" t="s">
        <v>7</v>
      </c>
    </row>
    <row r="12" spans="1:74" ht="7" customHeight="1">
      <c r="B12" s="21"/>
      <c r="AR12" s="21"/>
      <c r="BE12" s="301"/>
      <c r="BS12" s="18" t="s">
        <v>7</v>
      </c>
    </row>
    <row r="13" spans="1:74" ht="12" customHeight="1">
      <c r="B13" s="21"/>
      <c r="D13" s="28" t="s">
        <v>29</v>
      </c>
      <c r="AK13" s="28" t="s">
        <v>26</v>
      </c>
      <c r="AN13" s="30" t="s">
        <v>30</v>
      </c>
      <c r="AR13" s="21"/>
      <c r="BE13" s="301"/>
      <c r="BS13" s="18" t="s">
        <v>7</v>
      </c>
    </row>
    <row r="14" spans="1:74" ht="13">
      <c r="B14" s="21"/>
      <c r="E14" s="306" t="s">
        <v>30</v>
      </c>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28" t="s">
        <v>28</v>
      </c>
      <c r="AN14" s="30" t="s">
        <v>30</v>
      </c>
      <c r="AR14" s="21"/>
      <c r="BE14" s="301"/>
      <c r="BS14" s="18" t="s">
        <v>7</v>
      </c>
    </row>
    <row r="15" spans="1:74" ht="7" customHeight="1">
      <c r="B15" s="21"/>
      <c r="AR15" s="21"/>
      <c r="BE15" s="301"/>
      <c r="BS15" s="18" t="s">
        <v>4</v>
      </c>
    </row>
    <row r="16" spans="1:74" ht="12" customHeight="1">
      <c r="B16" s="21"/>
      <c r="D16" s="28" t="s">
        <v>31</v>
      </c>
      <c r="AK16" s="28" t="s">
        <v>26</v>
      </c>
      <c r="AN16" s="26" t="s">
        <v>3</v>
      </c>
      <c r="AR16" s="21"/>
      <c r="BE16" s="301"/>
      <c r="BS16" s="18" t="s">
        <v>4</v>
      </c>
    </row>
    <row r="17" spans="2:71" ht="18.5" customHeight="1">
      <c r="B17" s="21"/>
      <c r="E17" s="26" t="s">
        <v>32</v>
      </c>
      <c r="AK17" s="28" t="s">
        <v>28</v>
      </c>
      <c r="AN17" s="26" t="s">
        <v>3</v>
      </c>
      <c r="AR17" s="21"/>
      <c r="BE17" s="301"/>
      <c r="BS17" s="18" t="s">
        <v>33</v>
      </c>
    </row>
    <row r="18" spans="2:71" ht="7" customHeight="1">
      <c r="B18" s="21"/>
      <c r="AR18" s="21"/>
      <c r="BE18" s="301"/>
      <c r="BS18" s="18" t="s">
        <v>7</v>
      </c>
    </row>
    <row r="19" spans="2:71" ht="12" customHeight="1">
      <c r="B19" s="21"/>
      <c r="D19" s="28" t="s">
        <v>34</v>
      </c>
      <c r="AK19" s="28" t="s">
        <v>26</v>
      </c>
      <c r="AN19" s="26" t="s">
        <v>3</v>
      </c>
      <c r="AR19" s="21"/>
      <c r="BE19" s="301"/>
      <c r="BS19" s="18" t="s">
        <v>7</v>
      </c>
    </row>
    <row r="20" spans="2:71" ht="18.5" customHeight="1">
      <c r="B20" s="21"/>
      <c r="E20" s="26" t="s">
        <v>22</v>
      </c>
      <c r="AK20" s="28" t="s">
        <v>28</v>
      </c>
      <c r="AN20" s="26" t="s">
        <v>3</v>
      </c>
      <c r="AR20" s="21"/>
      <c r="BE20" s="301"/>
      <c r="BS20" s="18" t="s">
        <v>4</v>
      </c>
    </row>
    <row r="21" spans="2:71" ht="7" customHeight="1">
      <c r="B21" s="21"/>
      <c r="AR21" s="21"/>
      <c r="BE21" s="301"/>
    </row>
    <row r="22" spans="2:71" ht="12" customHeight="1">
      <c r="B22" s="21"/>
      <c r="D22" s="28" t="s">
        <v>35</v>
      </c>
      <c r="AR22" s="21"/>
      <c r="BE22" s="301"/>
    </row>
    <row r="23" spans="2:71" ht="59.25" customHeight="1">
      <c r="B23" s="21"/>
      <c r="E23" s="308" t="s">
        <v>36</v>
      </c>
      <c r="F23" s="308"/>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R23" s="21"/>
      <c r="BE23" s="301"/>
    </row>
    <row r="24" spans="2:71" ht="7" customHeight="1">
      <c r="B24" s="21"/>
      <c r="AR24" s="21"/>
      <c r="BE24" s="301"/>
    </row>
    <row r="25" spans="2:71" ht="7" customHeight="1">
      <c r="B25" s="21"/>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R25" s="21"/>
      <c r="BE25" s="301"/>
    </row>
    <row r="26" spans="2:71" s="1" customFormat="1" ht="26" customHeight="1">
      <c r="B26" s="33"/>
      <c r="D26" s="34" t="s">
        <v>37</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09" t="e">
        <f>ROUND(AG54,2)</f>
        <v>#REF!</v>
      </c>
      <c r="AL26" s="310"/>
      <c r="AM26" s="310"/>
      <c r="AN26" s="310"/>
      <c r="AO26" s="310"/>
      <c r="AR26" s="33"/>
      <c r="BE26" s="301"/>
    </row>
    <row r="27" spans="2:71" s="1" customFormat="1" ht="7" customHeight="1">
      <c r="B27" s="33"/>
      <c r="AR27" s="33"/>
      <c r="BE27" s="301"/>
    </row>
    <row r="28" spans="2:71" s="1" customFormat="1" ht="13">
      <c r="B28" s="33"/>
      <c r="L28" s="311" t="s">
        <v>38</v>
      </c>
      <c r="M28" s="311"/>
      <c r="N28" s="311"/>
      <c r="O28" s="311"/>
      <c r="P28" s="311"/>
      <c r="W28" s="311" t="s">
        <v>39</v>
      </c>
      <c r="X28" s="311"/>
      <c r="Y28" s="311"/>
      <c r="Z28" s="311"/>
      <c r="AA28" s="311"/>
      <c r="AB28" s="311"/>
      <c r="AC28" s="311"/>
      <c r="AD28" s="311"/>
      <c r="AE28" s="311"/>
      <c r="AK28" s="311" t="s">
        <v>40</v>
      </c>
      <c r="AL28" s="311"/>
      <c r="AM28" s="311"/>
      <c r="AN28" s="311"/>
      <c r="AO28" s="311"/>
      <c r="AR28" s="33"/>
      <c r="BE28" s="301"/>
    </row>
    <row r="29" spans="2:71" s="2" customFormat="1" ht="14.5" customHeight="1">
      <c r="B29" s="37"/>
      <c r="D29" s="28" t="s">
        <v>41</v>
      </c>
      <c r="F29" s="28" t="s">
        <v>42</v>
      </c>
      <c r="L29" s="314">
        <v>0.21</v>
      </c>
      <c r="M29" s="313"/>
      <c r="N29" s="313"/>
      <c r="O29" s="313"/>
      <c r="P29" s="313"/>
      <c r="W29" s="312">
        <f>ROUND(AZ54, 2)</f>
        <v>10268.6</v>
      </c>
      <c r="X29" s="313"/>
      <c r="Y29" s="313"/>
      <c r="Z29" s="313"/>
      <c r="AA29" s="313"/>
      <c r="AB29" s="313"/>
      <c r="AC29" s="313"/>
      <c r="AD29" s="313"/>
      <c r="AE29" s="313"/>
      <c r="AK29" s="312">
        <f>ROUND(AV54, 2)</f>
        <v>2156.41</v>
      </c>
      <c r="AL29" s="313"/>
      <c r="AM29" s="313"/>
      <c r="AN29" s="313"/>
      <c r="AO29" s="313"/>
      <c r="AR29" s="37"/>
      <c r="BE29" s="302"/>
    </row>
    <row r="30" spans="2:71" s="2" customFormat="1" ht="14.5" customHeight="1">
      <c r="B30" s="37"/>
      <c r="F30" s="28" t="s">
        <v>43</v>
      </c>
      <c r="L30" s="314">
        <v>0.12</v>
      </c>
      <c r="M30" s="313"/>
      <c r="N30" s="313"/>
      <c r="O30" s="313"/>
      <c r="P30" s="313"/>
      <c r="W30" s="312">
        <f>ROUND(BA54, 2)</f>
        <v>0</v>
      </c>
      <c r="X30" s="313"/>
      <c r="Y30" s="313"/>
      <c r="Z30" s="313"/>
      <c r="AA30" s="313"/>
      <c r="AB30" s="313"/>
      <c r="AC30" s="313"/>
      <c r="AD30" s="313"/>
      <c r="AE30" s="313"/>
      <c r="AK30" s="312">
        <f>ROUND(AW54, 2)</f>
        <v>0</v>
      </c>
      <c r="AL30" s="313"/>
      <c r="AM30" s="313"/>
      <c r="AN30" s="313"/>
      <c r="AO30" s="313"/>
      <c r="AR30" s="37"/>
      <c r="BE30" s="302"/>
    </row>
    <row r="31" spans="2:71" s="2" customFormat="1" ht="14.5" hidden="1" customHeight="1">
      <c r="B31" s="37"/>
      <c r="F31" s="28" t="s">
        <v>44</v>
      </c>
      <c r="L31" s="314">
        <v>0.21</v>
      </c>
      <c r="M31" s="313"/>
      <c r="N31" s="313"/>
      <c r="O31" s="313"/>
      <c r="P31" s="313"/>
      <c r="W31" s="312">
        <f>ROUND(BB54, 2)</f>
        <v>0</v>
      </c>
      <c r="X31" s="313"/>
      <c r="Y31" s="313"/>
      <c r="Z31" s="313"/>
      <c r="AA31" s="313"/>
      <c r="AB31" s="313"/>
      <c r="AC31" s="313"/>
      <c r="AD31" s="313"/>
      <c r="AE31" s="313"/>
      <c r="AK31" s="312">
        <v>0</v>
      </c>
      <c r="AL31" s="313"/>
      <c r="AM31" s="313"/>
      <c r="AN31" s="313"/>
      <c r="AO31" s="313"/>
      <c r="AR31" s="37"/>
      <c r="BE31" s="302"/>
    </row>
    <row r="32" spans="2:71" s="2" customFormat="1" ht="14.5" hidden="1" customHeight="1">
      <c r="B32" s="37"/>
      <c r="F32" s="28" t="s">
        <v>45</v>
      </c>
      <c r="L32" s="314">
        <v>0.12</v>
      </c>
      <c r="M32" s="313"/>
      <c r="N32" s="313"/>
      <c r="O32" s="313"/>
      <c r="P32" s="313"/>
      <c r="W32" s="312">
        <f>ROUND(BC54, 2)</f>
        <v>0</v>
      </c>
      <c r="X32" s="313"/>
      <c r="Y32" s="313"/>
      <c r="Z32" s="313"/>
      <c r="AA32" s="313"/>
      <c r="AB32" s="313"/>
      <c r="AC32" s="313"/>
      <c r="AD32" s="313"/>
      <c r="AE32" s="313"/>
      <c r="AK32" s="312">
        <v>0</v>
      </c>
      <c r="AL32" s="313"/>
      <c r="AM32" s="313"/>
      <c r="AN32" s="313"/>
      <c r="AO32" s="313"/>
      <c r="AR32" s="37"/>
      <c r="BE32" s="302"/>
    </row>
    <row r="33" spans="2:44" s="2" customFormat="1" ht="14.5" hidden="1" customHeight="1">
      <c r="B33" s="37"/>
      <c r="F33" s="28" t="s">
        <v>46</v>
      </c>
      <c r="L33" s="314">
        <v>0</v>
      </c>
      <c r="M33" s="313"/>
      <c r="N33" s="313"/>
      <c r="O33" s="313"/>
      <c r="P33" s="313"/>
      <c r="W33" s="312">
        <f>ROUND(BD54, 2)</f>
        <v>0</v>
      </c>
      <c r="X33" s="313"/>
      <c r="Y33" s="313"/>
      <c r="Z33" s="313"/>
      <c r="AA33" s="313"/>
      <c r="AB33" s="313"/>
      <c r="AC33" s="313"/>
      <c r="AD33" s="313"/>
      <c r="AE33" s="313"/>
      <c r="AK33" s="312">
        <v>0</v>
      </c>
      <c r="AL33" s="313"/>
      <c r="AM33" s="313"/>
      <c r="AN33" s="313"/>
      <c r="AO33" s="313"/>
      <c r="AR33" s="37"/>
    </row>
    <row r="34" spans="2:44" s="1" customFormat="1" ht="7" customHeight="1">
      <c r="B34" s="33"/>
      <c r="AR34" s="33"/>
    </row>
    <row r="35" spans="2:44" s="1" customFormat="1" ht="26" customHeight="1">
      <c r="B35" s="33"/>
      <c r="C35" s="38"/>
      <c r="D35" s="39" t="s">
        <v>47</v>
      </c>
      <c r="E35" s="40"/>
      <c r="F35" s="40"/>
      <c r="G35" s="40"/>
      <c r="H35" s="40"/>
      <c r="I35" s="40"/>
      <c r="J35" s="40"/>
      <c r="K35" s="40"/>
      <c r="L35" s="40"/>
      <c r="M35" s="40"/>
      <c r="N35" s="40"/>
      <c r="O35" s="40"/>
      <c r="P35" s="40"/>
      <c r="Q35" s="40"/>
      <c r="R35" s="40"/>
      <c r="S35" s="40"/>
      <c r="T35" s="41" t="s">
        <v>48</v>
      </c>
      <c r="U35" s="40"/>
      <c r="V35" s="40"/>
      <c r="W35" s="40"/>
      <c r="X35" s="318" t="s">
        <v>49</v>
      </c>
      <c r="Y35" s="316"/>
      <c r="Z35" s="316"/>
      <c r="AA35" s="316"/>
      <c r="AB35" s="316"/>
      <c r="AC35" s="40"/>
      <c r="AD35" s="40"/>
      <c r="AE35" s="40"/>
      <c r="AF35" s="40"/>
      <c r="AG35" s="40"/>
      <c r="AH35" s="40"/>
      <c r="AI35" s="40"/>
      <c r="AJ35" s="40"/>
      <c r="AK35" s="315" t="e">
        <f>SUM(AK26:AK33)</f>
        <v>#REF!</v>
      </c>
      <c r="AL35" s="316"/>
      <c r="AM35" s="316"/>
      <c r="AN35" s="316"/>
      <c r="AO35" s="317"/>
      <c r="AP35" s="38"/>
      <c r="AQ35" s="38"/>
      <c r="AR35" s="33"/>
    </row>
    <row r="36" spans="2:44" s="1" customFormat="1" ht="7" customHeight="1">
      <c r="B36" s="33"/>
      <c r="AR36" s="33"/>
    </row>
    <row r="37" spans="2:44" s="1" customFormat="1" ht="7" customHeight="1">
      <c r="B37" s="42"/>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33"/>
    </row>
    <row r="41" spans="2:44" s="1" customFormat="1" ht="7" customHeight="1">
      <c r="B41" s="44"/>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33"/>
    </row>
    <row r="42" spans="2:44" s="1" customFormat="1" ht="25" customHeight="1">
      <c r="B42" s="33"/>
      <c r="C42" s="22" t="s">
        <v>50</v>
      </c>
      <c r="AR42" s="33"/>
    </row>
    <row r="43" spans="2:44" s="1" customFormat="1" ht="7" customHeight="1">
      <c r="B43" s="33"/>
      <c r="AR43" s="33"/>
    </row>
    <row r="44" spans="2:44" s="3" customFormat="1" ht="12" customHeight="1">
      <c r="B44" s="46"/>
      <c r="C44" s="28" t="s">
        <v>14</v>
      </c>
      <c r="L44" s="3" t="str">
        <f>K5</f>
        <v>1</v>
      </c>
      <c r="AR44" s="46"/>
    </row>
    <row r="45" spans="2:44" s="4" customFormat="1" ht="37" customHeight="1">
      <c r="B45" s="47"/>
      <c r="C45" s="48" t="s">
        <v>17</v>
      </c>
      <c r="L45" s="293" t="str">
        <f>K6</f>
        <v>Snížení energetické náročnosti 5. MŠ Dobříš</v>
      </c>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R45" s="47"/>
    </row>
    <row r="46" spans="2:44" s="1" customFormat="1" ht="7" customHeight="1">
      <c r="B46" s="33"/>
      <c r="AR46" s="33"/>
    </row>
    <row r="47" spans="2:44" s="1" customFormat="1" ht="12" customHeight="1">
      <c r="B47" s="33"/>
      <c r="C47" s="28" t="s">
        <v>21</v>
      </c>
      <c r="L47" s="49" t="str">
        <f>IF(K8="","",K8)</f>
        <v xml:space="preserve"> </v>
      </c>
      <c r="AI47" s="28" t="s">
        <v>23</v>
      </c>
      <c r="AM47" s="322" t="str">
        <f>IF(AN8= "","",AN8)</f>
        <v>10. 4. 2025</v>
      </c>
      <c r="AN47" s="322"/>
      <c r="AR47" s="33"/>
    </row>
    <row r="48" spans="2:44" s="1" customFormat="1" ht="7" customHeight="1">
      <c r="B48" s="33"/>
      <c r="AR48" s="33"/>
    </row>
    <row r="49" spans="1:91" s="1" customFormat="1" ht="15.25" customHeight="1">
      <c r="B49" s="33"/>
      <c r="C49" s="28" t="s">
        <v>25</v>
      </c>
      <c r="L49" s="3" t="str">
        <f>IF(E11= "","",E11)</f>
        <v>Město Dobříš</v>
      </c>
      <c r="AI49" s="28" t="s">
        <v>31</v>
      </c>
      <c r="AM49" s="323" t="str">
        <f>IF(E17="","",E17)</f>
        <v>Energy Benefit Centre a.s.</v>
      </c>
      <c r="AN49" s="324"/>
      <c r="AO49" s="324"/>
      <c r="AP49" s="324"/>
      <c r="AR49" s="33"/>
      <c r="AS49" s="325" t="s">
        <v>51</v>
      </c>
      <c r="AT49" s="326"/>
      <c r="AU49" s="51"/>
      <c r="AV49" s="51"/>
      <c r="AW49" s="51"/>
      <c r="AX49" s="51"/>
      <c r="AY49" s="51"/>
      <c r="AZ49" s="51"/>
      <c r="BA49" s="51"/>
      <c r="BB49" s="51"/>
      <c r="BC49" s="51"/>
      <c r="BD49" s="52"/>
    </row>
    <row r="50" spans="1:91" s="1" customFormat="1" ht="15.25" customHeight="1">
      <c r="B50" s="33"/>
      <c r="C50" s="28" t="s">
        <v>29</v>
      </c>
      <c r="L50" s="3" t="str">
        <f>IF(E14= "Vyplň údaj","",E14)</f>
        <v/>
      </c>
      <c r="AI50" s="28" t="s">
        <v>34</v>
      </c>
      <c r="AM50" s="323" t="str">
        <f>IF(E20="","",E20)</f>
        <v xml:space="preserve"> </v>
      </c>
      <c r="AN50" s="324"/>
      <c r="AO50" s="324"/>
      <c r="AP50" s="324"/>
      <c r="AR50" s="33"/>
      <c r="AS50" s="327"/>
      <c r="AT50" s="328"/>
      <c r="BD50" s="54"/>
    </row>
    <row r="51" spans="1:91" s="1" customFormat="1" ht="11" customHeight="1">
      <c r="B51" s="33"/>
      <c r="AR51" s="33"/>
      <c r="AS51" s="327"/>
      <c r="AT51" s="328"/>
      <c r="BD51" s="54"/>
    </row>
    <row r="52" spans="1:91" s="1" customFormat="1" ht="29.25" customHeight="1">
      <c r="B52" s="33"/>
      <c r="C52" s="292" t="s">
        <v>52</v>
      </c>
      <c r="D52" s="291"/>
      <c r="E52" s="291"/>
      <c r="F52" s="291"/>
      <c r="G52" s="291"/>
      <c r="H52" s="55"/>
      <c r="I52" s="290" t="s">
        <v>53</v>
      </c>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321" t="s">
        <v>54</v>
      </c>
      <c r="AH52" s="291"/>
      <c r="AI52" s="291"/>
      <c r="AJ52" s="291"/>
      <c r="AK52" s="291"/>
      <c r="AL52" s="291"/>
      <c r="AM52" s="291"/>
      <c r="AN52" s="290" t="s">
        <v>55</v>
      </c>
      <c r="AO52" s="291"/>
      <c r="AP52" s="291"/>
      <c r="AQ52" s="56" t="s">
        <v>56</v>
      </c>
      <c r="AR52" s="33"/>
      <c r="AS52" s="57" t="s">
        <v>57</v>
      </c>
      <c r="AT52" s="58" t="s">
        <v>58</v>
      </c>
      <c r="AU52" s="58" t="s">
        <v>59</v>
      </c>
      <c r="AV52" s="58" t="s">
        <v>60</v>
      </c>
      <c r="AW52" s="58" t="s">
        <v>61</v>
      </c>
      <c r="AX52" s="58" t="s">
        <v>62</v>
      </c>
      <c r="AY52" s="58" t="s">
        <v>63</v>
      </c>
      <c r="AZ52" s="58" t="s">
        <v>64</v>
      </c>
      <c r="BA52" s="58" t="s">
        <v>65</v>
      </c>
      <c r="BB52" s="58" t="s">
        <v>66</v>
      </c>
      <c r="BC52" s="58" t="s">
        <v>67</v>
      </c>
      <c r="BD52" s="59" t="s">
        <v>68</v>
      </c>
    </row>
    <row r="53" spans="1:91" s="1" customFormat="1" ht="11" customHeight="1">
      <c r="B53" s="33"/>
      <c r="AR53" s="33"/>
      <c r="AS53" s="60"/>
      <c r="AT53" s="51"/>
      <c r="AU53" s="51"/>
      <c r="AV53" s="51"/>
      <c r="AW53" s="51"/>
      <c r="AX53" s="51"/>
      <c r="AY53" s="51"/>
      <c r="AZ53" s="51"/>
      <c r="BA53" s="51"/>
      <c r="BB53" s="51"/>
      <c r="BC53" s="51"/>
      <c r="BD53" s="52"/>
    </row>
    <row r="54" spans="1:91" s="5" customFormat="1" ht="32.5" customHeight="1">
      <c r="B54" s="61"/>
      <c r="C54" s="62" t="s">
        <v>69</v>
      </c>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295" t="e">
        <f>ROUND(AG55+SUM(AG58:AG62)+AG69,2)</f>
        <v>#REF!</v>
      </c>
      <c r="AH54" s="295"/>
      <c r="AI54" s="295"/>
      <c r="AJ54" s="295"/>
      <c r="AK54" s="295"/>
      <c r="AL54" s="295"/>
      <c r="AM54" s="295"/>
      <c r="AN54" s="329" t="e">
        <f t="shared" ref="AN54:AN69" si="0">SUM(AG54,AT54)</f>
        <v>#REF!</v>
      </c>
      <c r="AO54" s="329"/>
      <c r="AP54" s="329"/>
      <c r="AQ54" s="65" t="s">
        <v>3</v>
      </c>
      <c r="AR54" s="61"/>
      <c r="AS54" s="66">
        <f>ROUND(AS55+SUM(AS58:AS62)+AS69,2)</f>
        <v>0</v>
      </c>
      <c r="AT54" s="67">
        <f t="shared" ref="AT54:AT69" si="1">ROUND(SUM(AV54:AW54),2)</f>
        <v>2156.41</v>
      </c>
      <c r="AU54" s="68" t="e">
        <f>ROUND(AU55+SUM(AU58:AU62)+AU69,5)</f>
        <v>#REF!</v>
      </c>
      <c r="AV54" s="67">
        <f>ROUND(AZ54*L29,2)</f>
        <v>2156.41</v>
      </c>
      <c r="AW54" s="67">
        <f>ROUND(BA54*L30,2)</f>
        <v>0</v>
      </c>
      <c r="AX54" s="67">
        <f>ROUND(BB54*L29,2)</f>
        <v>0</v>
      </c>
      <c r="AY54" s="67">
        <f>ROUND(BC54*L30,2)</f>
        <v>0</v>
      </c>
      <c r="AZ54" s="67">
        <f>ROUND(AZ55+SUM(AZ58:AZ62)+AZ69,2)</f>
        <v>10268.6</v>
      </c>
      <c r="BA54" s="67">
        <f>ROUND(BA55+SUM(BA58:BA62)+BA69,2)</f>
        <v>0</v>
      </c>
      <c r="BB54" s="67">
        <f>ROUND(BB55+SUM(BB58:BB62)+BB69,2)</f>
        <v>0</v>
      </c>
      <c r="BC54" s="67">
        <f>ROUND(BC55+SUM(BC58:BC62)+BC69,2)</f>
        <v>0</v>
      </c>
      <c r="BD54" s="69">
        <f>ROUND(BD55+SUM(BD58:BD62)+BD69,2)</f>
        <v>0</v>
      </c>
      <c r="BS54" s="70" t="s">
        <v>70</v>
      </c>
      <c r="BT54" s="70" t="s">
        <v>71</v>
      </c>
      <c r="BU54" s="71" t="s">
        <v>72</v>
      </c>
      <c r="BV54" s="70" t="s">
        <v>73</v>
      </c>
      <c r="BW54" s="70" t="s">
        <v>5</v>
      </c>
      <c r="BX54" s="70" t="s">
        <v>74</v>
      </c>
      <c r="CL54" s="70" t="s">
        <v>3</v>
      </c>
    </row>
    <row r="55" spans="1:91" s="6" customFormat="1" ht="16.5" customHeight="1">
      <c r="B55" s="72"/>
      <c r="C55" s="73"/>
      <c r="D55" s="288" t="s">
        <v>15</v>
      </c>
      <c r="E55" s="288"/>
      <c r="F55" s="288"/>
      <c r="G55" s="288"/>
      <c r="H55" s="288"/>
      <c r="I55" s="74"/>
      <c r="J55" s="288" t="s">
        <v>75</v>
      </c>
      <c r="K55" s="288"/>
      <c r="L55" s="288"/>
      <c r="M55" s="288"/>
      <c r="N55" s="288"/>
      <c r="O55" s="288"/>
      <c r="P55" s="288"/>
      <c r="Q55" s="288"/>
      <c r="R55" s="288"/>
      <c r="S55" s="288"/>
      <c r="T55" s="288"/>
      <c r="U55" s="288"/>
      <c r="V55" s="288"/>
      <c r="W55" s="288"/>
      <c r="X55" s="288"/>
      <c r="Y55" s="288"/>
      <c r="Z55" s="288"/>
      <c r="AA55" s="288"/>
      <c r="AB55" s="288"/>
      <c r="AC55" s="288"/>
      <c r="AD55" s="288"/>
      <c r="AE55" s="288"/>
      <c r="AF55" s="288"/>
      <c r="AG55" s="320">
        <f>ROUND(SUM(AG56:AG57),2)</f>
        <v>7379</v>
      </c>
      <c r="AH55" s="299"/>
      <c r="AI55" s="299"/>
      <c r="AJ55" s="299"/>
      <c r="AK55" s="299"/>
      <c r="AL55" s="299"/>
      <c r="AM55" s="299"/>
      <c r="AN55" s="298">
        <f t="shared" si="0"/>
        <v>8928.59</v>
      </c>
      <c r="AO55" s="299"/>
      <c r="AP55" s="299"/>
      <c r="AQ55" s="75" t="s">
        <v>76</v>
      </c>
      <c r="AR55" s="72"/>
      <c r="AS55" s="76">
        <f>ROUND(SUM(AS56:AS57),2)</f>
        <v>0</v>
      </c>
      <c r="AT55" s="77">
        <f t="shared" si="1"/>
        <v>1549.59</v>
      </c>
      <c r="AU55" s="78">
        <f>ROUND(SUM(AU56:AU57),5)</f>
        <v>0</v>
      </c>
      <c r="AV55" s="77">
        <f>ROUND(AZ55*L29,2)</f>
        <v>1549.59</v>
      </c>
      <c r="AW55" s="77">
        <f>ROUND(BA55*L30,2)</f>
        <v>0</v>
      </c>
      <c r="AX55" s="77">
        <f>ROUND(BB55*L29,2)</f>
        <v>0</v>
      </c>
      <c r="AY55" s="77">
        <f>ROUND(BC55*L30,2)</f>
        <v>0</v>
      </c>
      <c r="AZ55" s="77">
        <f>ROUND(SUM(AZ56:AZ57),2)</f>
        <v>7379</v>
      </c>
      <c r="BA55" s="77">
        <f>ROUND(SUM(BA56:BA57),2)</f>
        <v>0</v>
      </c>
      <c r="BB55" s="77">
        <f>ROUND(SUM(BB56:BB57),2)</f>
        <v>0</v>
      </c>
      <c r="BC55" s="77">
        <f>ROUND(SUM(BC56:BC57),2)</f>
        <v>0</v>
      </c>
      <c r="BD55" s="79">
        <f>ROUND(SUM(BD56:BD57),2)</f>
        <v>0</v>
      </c>
      <c r="BS55" s="80" t="s">
        <v>70</v>
      </c>
      <c r="BT55" s="80" t="s">
        <v>15</v>
      </c>
      <c r="BU55" s="80" t="s">
        <v>72</v>
      </c>
      <c r="BV55" s="80" t="s">
        <v>73</v>
      </c>
      <c r="BW55" s="80" t="s">
        <v>77</v>
      </c>
      <c r="BX55" s="80" t="s">
        <v>5</v>
      </c>
      <c r="CL55" s="80" t="s">
        <v>3</v>
      </c>
      <c r="CM55" s="80" t="s">
        <v>78</v>
      </c>
    </row>
    <row r="56" spans="1:91" s="3" customFormat="1" ht="16.5" customHeight="1">
      <c r="A56" s="81" t="s">
        <v>79</v>
      </c>
      <c r="B56" s="46"/>
      <c r="C56" s="9"/>
      <c r="D56" s="9"/>
      <c r="E56" s="289" t="s">
        <v>15</v>
      </c>
      <c r="F56" s="289"/>
      <c r="G56" s="289"/>
      <c r="H56" s="289"/>
      <c r="I56" s="289"/>
      <c r="J56" s="9"/>
      <c r="K56" s="289" t="s">
        <v>80</v>
      </c>
      <c r="L56" s="289"/>
      <c r="M56" s="289"/>
      <c r="N56" s="289"/>
      <c r="O56" s="289"/>
      <c r="P56" s="289"/>
      <c r="Q56" s="289"/>
      <c r="R56" s="289"/>
      <c r="S56" s="289"/>
      <c r="T56" s="289"/>
      <c r="U56" s="289"/>
      <c r="V56" s="289"/>
      <c r="W56" s="289"/>
      <c r="X56" s="289"/>
      <c r="Y56" s="289"/>
      <c r="Z56" s="289"/>
      <c r="AA56" s="289"/>
      <c r="AB56" s="289"/>
      <c r="AC56" s="289"/>
      <c r="AD56" s="289"/>
      <c r="AE56" s="289"/>
      <c r="AF56" s="289"/>
      <c r="AG56" s="296">
        <f>'1 - Bourací práce'!J32</f>
        <v>0</v>
      </c>
      <c r="AH56" s="297"/>
      <c r="AI56" s="297"/>
      <c r="AJ56" s="297"/>
      <c r="AK56" s="297"/>
      <c r="AL56" s="297"/>
      <c r="AM56" s="297"/>
      <c r="AN56" s="296">
        <f t="shared" si="0"/>
        <v>0</v>
      </c>
      <c r="AO56" s="297"/>
      <c r="AP56" s="297"/>
      <c r="AQ56" s="82" t="s">
        <v>81</v>
      </c>
      <c r="AR56" s="46"/>
      <c r="AS56" s="83">
        <v>0</v>
      </c>
      <c r="AT56" s="84">
        <f t="shared" si="1"/>
        <v>0</v>
      </c>
      <c r="AU56" s="85">
        <f>'1 - Bourací práce'!P98</f>
        <v>0</v>
      </c>
      <c r="AV56" s="84">
        <f>'1 - Bourací práce'!J35</f>
        <v>0</v>
      </c>
      <c r="AW56" s="84">
        <f>'1 - Bourací práce'!J36</f>
        <v>0</v>
      </c>
      <c r="AX56" s="84">
        <f>'1 - Bourací práce'!J37</f>
        <v>0</v>
      </c>
      <c r="AY56" s="84">
        <f>'1 - Bourací práce'!J38</f>
        <v>0</v>
      </c>
      <c r="AZ56" s="84">
        <f>'1 - Bourací práce'!F35</f>
        <v>0</v>
      </c>
      <c r="BA56" s="84">
        <f>'1 - Bourací práce'!F36</f>
        <v>0</v>
      </c>
      <c r="BB56" s="84">
        <f>'1 - Bourací práce'!F37</f>
        <v>0</v>
      </c>
      <c r="BC56" s="84">
        <f>'1 - Bourací práce'!F38</f>
        <v>0</v>
      </c>
      <c r="BD56" s="86">
        <f>'1 - Bourací práce'!F39</f>
        <v>0</v>
      </c>
      <c r="BT56" s="26" t="s">
        <v>78</v>
      </c>
      <c r="BV56" s="26" t="s">
        <v>73</v>
      </c>
      <c r="BW56" s="26" t="s">
        <v>82</v>
      </c>
      <c r="BX56" s="26" t="s">
        <v>77</v>
      </c>
      <c r="CL56" s="26" t="s">
        <v>3</v>
      </c>
    </row>
    <row r="57" spans="1:91" s="3" customFormat="1" ht="16.5" customHeight="1">
      <c r="A57" s="81" t="s">
        <v>79</v>
      </c>
      <c r="B57" s="46"/>
      <c r="C57" s="9"/>
      <c r="D57" s="9"/>
      <c r="E57" s="289" t="s">
        <v>78</v>
      </c>
      <c r="F57" s="289"/>
      <c r="G57" s="289"/>
      <c r="H57" s="289"/>
      <c r="I57" s="289"/>
      <c r="J57" s="9"/>
      <c r="K57" s="289" t="s">
        <v>83</v>
      </c>
      <c r="L57" s="289"/>
      <c r="M57" s="289"/>
      <c r="N57" s="289"/>
      <c r="O57" s="289"/>
      <c r="P57" s="289"/>
      <c r="Q57" s="289"/>
      <c r="R57" s="289"/>
      <c r="S57" s="289"/>
      <c r="T57" s="289"/>
      <c r="U57" s="289"/>
      <c r="V57" s="289"/>
      <c r="W57" s="289"/>
      <c r="X57" s="289"/>
      <c r="Y57" s="289"/>
      <c r="Z57" s="289"/>
      <c r="AA57" s="289"/>
      <c r="AB57" s="289"/>
      <c r="AC57" s="289"/>
      <c r="AD57" s="289"/>
      <c r="AE57" s="289"/>
      <c r="AF57" s="289"/>
      <c r="AG57" s="296">
        <f>'2 - Nový stav'!J32</f>
        <v>7379</v>
      </c>
      <c r="AH57" s="297"/>
      <c r="AI57" s="297"/>
      <c r="AJ57" s="297"/>
      <c r="AK57" s="297"/>
      <c r="AL57" s="297"/>
      <c r="AM57" s="297"/>
      <c r="AN57" s="296">
        <f t="shared" si="0"/>
        <v>8928.59</v>
      </c>
      <c r="AO57" s="297"/>
      <c r="AP57" s="297"/>
      <c r="AQ57" s="82" t="s">
        <v>81</v>
      </c>
      <c r="AR57" s="46"/>
      <c r="AS57" s="83">
        <v>0</v>
      </c>
      <c r="AT57" s="84">
        <f t="shared" si="1"/>
        <v>1549.59</v>
      </c>
      <c r="AU57" s="85">
        <f>'2 - Nový stav'!P114</f>
        <v>0</v>
      </c>
      <c r="AV57" s="84">
        <f>'2 - Nový stav'!J35</f>
        <v>1549.59</v>
      </c>
      <c r="AW57" s="84">
        <f>'2 - Nový stav'!J36</f>
        <v>0</v>
      </c>
      <c r="AX57" s="84">
        <f>'2 - Nový stav'!J37</f>
        <v>0</v>
      </c>
      <c r="AY57" s="84">
        <f>'2 - Nový stav'!J38</f>
        <v>0</v>
      </c>
      <c r="AZ57" s="84">
        <f>'2 - Nový stav'!F35</f>
        <v>7379</v>
      </c>
      <c r="BA57" s="84">
        <f>'2 - Nový stav'!F36</f>
        <v>0</v>
      </c>
      <c r="BB57" s="84">
        <f>'2 - Nový stav'!F37</f>
        <v>0</v>
      </c>
      <c r="BC57" s="84">
        <f>'2 - Nový stav'!F38</f>
        <v>0</v>
      </c>
      <c r="BD57" s="86">
        <f>'2 - Nový stav'!F39</f>
        <v>0</v>
      </c>
      <c r="BT57" s="26" t="s">
        <v>78</v>
      </c>
      <c r="BV57" s="26" t="s">
        <v>73</v>
      </c>
      <c r="BW57" s="26" t="s">
        <v>84</v>
      </c>
      <c r="BX57" s="26" t="s">
        <v>77</v>
      </c>
      <c r="CL57" s="26" t="s">
        <v>3</v>
      </c>
    </row>
    <row r="58" spans="1:91" s="6" customFormat="1" ht="16.5" customHeight="1">
      <c r="A58" s="81" t="s">
        <v>79</v>
      </c>
      <c r="B58" s="72"/>
      <c r="C58" s="73"/>
      <c r="D58" s="288" t="s">
        <v>78</v>
      </c>
      <c r="E58" s="288"/>
      <c r="F58" s="288"/>
      <c r="G58" s="288"/>
      <c r="H58" s="288"/>
      <c r="I58" s="74"/>
      <c r="J58" s="288" t="s">
        <v>85</v>
      </c>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98">
        <f>'2 - Elektro'!J30</f>
        <v>0</v>
      </c>
      <c r="AH58" s="299"/>
      <c r="AI58" s="299"/>
      <c r="AJ58" s="299"/>
      <c r="AK58" s="299"/>
      <c r="AL58" s="299"/>
      <c r="AM58" s="299"/>
      <c r="AN58" s="298">
        <f t="shared" si="0"/>
        <v>0</v>
      </c>
      <c r="AO58" s="299"/>
      <c r="AP58" s="299"/>
      <c r="AQ58" s="75" t="s">
        <v>76</v>
      </c>
      <c r="AR58" s="72"/>
      <c r="AS58" s="76">
        <v>0</v>
      </c>
      <c r="AT58" s="77">
        <f t="shared" si="1"/>
        <v>0</v>
      </c>
      <c r="AU58" s="78">
        <f>'2 - Elektro'!P93</f>
        <v>0</v>
      </c>
      <c r="AV58" s="77">
        <f>'2 - Elektro'!J33</f>
        <v>0</v>
      </c>
      <c r="AW58" s="77">
        <f>'2 - Elektro'!J34</f>
        <v>0</v>
      </c>
      <c r="AX58" s="77">
        <f>'2 - Elektro'!J35</f>
        <v>0</v>
      </c>
      <c r="AY58" s="77">
        <f>'2 - Elektro'!J36</f>
        <v>0</v>
      </c>
      <c r="AZ58" s="77">
        <f>'2 - Elektro'!F33</f>
        <v>0</v>
      </c>
      <c r="BA58" s="77">
        <f>'2 - Elektro'!F34</f>
        <v>0</v>
      </c>
      <c r="BB58" s="77">
        <f>'2 - Elektro'!F35</f>
        <v>0</v>
      </c>
      <c r="BC58" s="77">
        <f>'2 - Elektro'!F36</f>
        <v>0</v>
      </c>
      <c r="BD58" s="79">
        <f>'2 - Elektro'!F37</f>
        <v>0</v>
      </c>
      <c r="BT58" s="80" t="s">
        <v>15</v>
      </c>
      <c r="BV58" s="80" t="s">
        <v>73</v>
      </c>
      <c r="BW58" s="80" t="s">
        <v>86</v>
      </c>
      <c r="BX58" s="80" t="s">
        <v>5</v>
      </c>
      <c r="CL58" s="80" t="s">
        <v>3</v>
      </c>
      <c r="CM58" s="80" t="s">
        <v>78</v>
      </c>
    </row>
    <row r="59" spans="1:91" s="6" customFormat="1" ht="16.5" customHeight="1">
      <c r="A59" s="81" t="s">
        <v>79</v>
      </c>
      <c r="B59" s="72"/>
      <c r="C59" s="73"/>
      <c r="D59" s="288" t="s">
        <v>87</v>
      </c>
      <c r="E59" s="288"/>
      <c r="F59" s="288"/>
      <c r="G59" s="288"/>
      <c r="H59" s="288"/>
      <c r="I59" s="74"/>
      <c r="J59" s="288" t="s">
        <v>88</v>
      </c>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98">
        <f>'3 - FVE'!J30</f>
        <v>0</v>
      </c>
      <c r="AH59" s="299"/>
      <c r="AI59" s="299"/>
      <c r="AJ59" s="299"/>
      <c r="AK59" s="299"/>
      <c r="AL59" s="299"/>
      <c r="AM59" s="299"/>
      <c r="AN59" s="298">
        <f t="shared" si="0"/>
        <v>0</v>
      </c>
      <c r="AO59" s="299"/>
      <c r="AP59" s="299"/>
      <c r="AQ59" s="75" t="s">
        <v>76</v>
      </c>
      <c r="AR59" s="72"/>
      <c r="AS59" s="76">
        <v>0</v>
      </c>
      <c r="AT59" s="77">
        <f t="shared" si="1"/>
        <v>0</v>
      </c>
      <c r="AU59" s="78">
        <f>'3 - FVE'!P85</f>
        <v>0</v>
      </c>
      <c r="AV59" s="77">
        <f>'3 - FVE'!J33</f>
        <v>0</v>
      </c>
      <c r="AW59" s="77">
        <f>'3 - FVE'!J34</f>
        <v>0</v>
      </c>
      <c r="AX59" s="77">
        <f>'3 - FVE'!J35</f>
        <v>0</v>
      </c>
      <c r="AY59" s="77">
        <f>'3 - FVE'!J36</f>
        <v>0</v>
      </c>
      <c r="AZ59" s="77">
        <f>'3 - FVE'!F33</f>
        <v>0</v>
      </c>
      <c r="BA59" s="77">
        <f>'3 - FVE'!F34</f>
        <v>0</v>
      </c>
      <c r="BB59" s="77">
        <f>'3 - FVE'!F35</f>
        <v>0</v>
      </c>
      <c r="BC59" s="77">
        <f>'3 - FVE'!F36</f>
        <v>0</v>
      </c>
      <c r="BD59" s="79">
        <f>'3 - FVE'!F37</f>
        <v>0</v>
      </c>
      <c r="BT59" s="80" t="s">
        <v>15</v>
      </c>
      <c r="BV59" s="80" t="s">
        <v>73</v>
      </c>
      <c r="BW59" s="80" t="s">
        <v>89</v>
      </c>
      <c r="BX59" s="80" t="s">
        <v>5</v>
      </c>
      <c r="CL59" s="80" t="s">
        <v>3</v>
      </c>
      <c r="CM59" s="80" t="s">
        <v>78</v>
      </c>
    </row>
    <row r="60" spans="1:91" s="6" customFormat="1" ht="16.5" customHeight="1">
      <c r="A60" s="81" t="s">
        <v>79</v>
      </c>
      <c r="B60" s="72"/>
      <c r="C60" s="73"/>
      <c r="D60" s="288" t="s">
        <v>90</v>
      </c>
      <c r="E60" s="288"/>
      <c r="F60" s="288"/>
      <c r="G60" s="288"/>
      <c r="H60" s="288"/>
      <c r="I60" s="74"/>
      <c r="J60" s="288" t="s">
        <v>91</v>
      </c>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98">
        <f>'4 - ZTI'!J30</f>
        <v>0</v>
      </c>
      <c r="AH60" s="299"/>
      <c r="AI60" s="299"/>
      <c r="AJ60" s="299"/>
      <c r="AK60" s="299"/>
      <c r="AL60" s="299"/>
      <c r="AM60" s="299"/>
      <c r="AN60" s="298">
        <f t="shared" si="0"/>
        <v>0</v>
      </c>
      <c r="AO60" s="299"/>
      <c r="AP60" s="299"/>
      <c r="AQ60" s="75" t="s">
        <v>76</v>
      </c>
      <c r="AR60" s="72"/>
      <c r="AS60" s="76">
        <v>0</v>
      </c>
      <c r="AT60" s="77">
        <f t="shared" si="1"/>
        <v>0</v>
      </c>
      <c r="AU60" s="78">
        <f>'4 - ZTI'!P82</f>
        <v>0</v>
      </c>
      <c r="AV60" s="77">
        <f>'4 - ZTI'!J33</f>
        <v>0</v>
      </c>
      <c r="AW60" s="77">
        <f>'4 - ZTI'!J34</f>
        <v>0</v>
      </c>
      <c r="AX60" s="77">
        <f>'4 - ZTI'!J35</f>
        <v>0</v>
      </c>
      <c r="AY60" s="77">
        <f>'4 - ZTI'!J36</f>
        <v>0</v>
      </c>
      <c r="AZ60" s="77">
        <f>'4 - ZTI'!F33</f>
        <v>0</v>
      </c>
      <c r="BA60" s="77">
        <f>'4 - ZTI'!F34</f>
        <v>0</v>
      </c>
      <c r="BB60" s="77">
        <f>'4 - ZTI'!F35</f>
        <v>0</v>
      </c>
      <c r="BC60" s="77">
        <f>'4 - ZTI'!F36</f>
        <v>0</v>
      </c>
      <c r="BD60" s="79">
        <f>'4 - ZTI'!F37</f>
        <v>0</v>
      </c>
      <c r="BT60" s="80" t="s">
        <v>15</v>
      </c>
      <c r="BV60" s="80" t="s">
        <v>73</v>
      </c>
      <c r="BW60" s="80" t="s">
        <v>92</v>
      </c>
      <c r="BX60" s="80" t="s">
        <v>5</v>
      </c>
      <c r="CL60" s="80" t="s">
        <v>3</v>
      </c>
      <c r="CM60" s="80" t="s">
        <v>78</v>
      </c>
    </row>
    <row r="61" spans="1:91" s="6" customFormat="1" ht="16.5" customHeight="1">
      <c r="A61" s="81" t="s">
        <v>79</v>
      </c>
      <c r="B61" s="72"/>
      <c r="C61" s="73"/>
      <c r="D61" s="288" t="s">
        <v>93</v>
      </c>
      <c r="E61" s="288"/>
      <c r="F61" s="288"/>
      <c r="G61" s="288"/>
      <c r="H61" s="288"/>
      <c r="I61" s="74"/>
      <c r="J61" s="288" t="s">
        <v>94</v>
      </c>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98" t="e">
        <f>'5 - Vytápění'!J30</f>
        <v>#REF!</v>
      </c>
      <c r="AH61" s="299"/>
      <c r="AI61" s="299"/>
      <c r="AJ61" s="299"/>
      <c r="AK61" s="299"/>
      <c r="AL61" s="299"/>
      <c r="AM61" s="299"/>
      <c r="AN61" s="298" t="e">
        <f t="shared" si="0"/>
        <v>#REF!</v>
      </c>
      <c r="AO61" s="299"/>
      <c r="AP61" s="299"/>
      <c r="AQ61" s="75" t="s">
        <v>76</v>
      </c>
      <c r="AR61" s="72"/>
      <c r="AS61" s="76">
        <v>0</v>
      </c>
      <c r="AT61" s="77">
        <f t="shared" si="1"/>
        <v>606.82000000000005</v>
      </c>
      <c r="AU61" s="78" t="e">
        <f>'5 - Vytápění'!P91</f>
        <v>#REF!</v>
      </c>
      <c r="AV61" s="77">
        <f>'5 - Vytápění'!J33</f>
        <v>606.82000000000005</v>
      </c>
      <c r="AW61" s="77">
        <f>'5 - Vytápění'!J34</f>
        <v>0</v>
      </c>
      <c r="AX61" s="77">
        <f>'5 - Vytápění'!J35</f>
        <v>0</v>
      </c>
      <c r="AY61" s="77">
        <f>'5 - Vytápění'!J36</f>
        <v>0</v>
      </c>
      <c r="AZ61" s="77">
        <f>'5 - Vytápění'!F33</f>
        <v>2889.6</v>
      </c>
      <c r="BA61" s="77">
        <f>'5 - Vytápění'!F34</f>
        <v>0</v>
      </c>
      <c r="BB61" s="77">
        <f>'5 - Vytápění'!F35</f>
        <v>0</v>
      </c>
      <c r="BC61" s="77">
        <f>'5 - Vytápění'!F36</f>
        <v>0</v>
      </c>
      <c r="BD61" s="79">
        <f>'5 - Vytápění'!F37</f>
        <v>0</v>
      </c>
      <c r="BT61" s="80" t="s">
        <v>15</v>
      </c>
      <c r="BV61" s="80" t="s">
        <v>73</v>
      </c>
      <c r="BW61" s="80" t="s">
        <v>95</v>
      </c>
      <c r="BX61" s="80" t="s">
        <v>5</v>
      </c>
      <c r="CL61" s="80" t="s">
        <v>3</v>
      </c>
      <c r="CM61" s="80" t="s">
        <v>78</v>
      </c>
    </row>
    <row r="62" spans="1:91" s="6" customFormat="1" ht="16.5" customHeight="1">
      <c r="B62" s="72"/>
      <c r="C62" s="73"/>
      <c r="D62" s="288" t="s">
        <v>96</v>
      </c>
      <c r="E62" s="288"/>
      <c r="F62" s="288"/>
      <c r="G62" s="288"/>
      <c r="H62" s="288"/>
      <c r="I62" s="74"/>
      <c r="J62" s="288" t="s">
        <v>97</v>
      </c>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320">
        <f>ROUND(SUM(AG63:AG68),2)</f>
        <v>0</v>
      </c>
      <c r="AH62" s="299"/>
      <c r="AI62" s="299"/>
      <c r="AJ62" s="299"/>
      <c r="AK62" s="299"/>
      <c r="AL62" s="299"/>
      <c r="AM62" s="299"/>
      <c r="AN62" s="298">
        <f t="shared" si="0"/>
        <v>0</v>
      </c>
      <c r="AO62" s="299"/>
      <c r="AP62" s="299"/>
      <c r="AQ62" s="75" t="s">
        <v>76</v>
      </c>
      <c r="AR62" s="72"/>
      <c r="AS62" s="76">
        <f>ROUND(SUM(AS63:AS68),2)</f>
        <v>0</v>
      </c>
      <c r="AT62" s="77">
        <f t="shared" si="1"/>
        <v>0</v>
      </c>
      <c r="AU62" s="78">
        <f>ROUND(SUM(AU63:AU68),5)</f>
        <v>0</v>
      </c>
      <c r="AV62" s="77">
        <f>ROUND(AZ62*L29,2)</f>
        <v>0</v>
      </c>
      <c r="AW62" s="77">
        <f>ROUND(BA62*L30,2)</f>
        <v>0</v>
      </c>
      <c r="AX62" s="77">
        <f>ROUND(BB62*L29,2)</f>
        <v>0</v>
      </c>
      <c r="AY62" s="77">
        <f>ROUND(BC62*L30,2)</f>
        <v>0</v>
      </c>
      <c r="AZ62" s="77">
        <f>ROUND(SUM(AZ63:AZ68),2)</f>
        <v>0</v>
      </c>
      <c r="BA62" s="77">
        <f>ROUND(SUM(BA63:BA68),2)</f>
        <v>0</v>
      </c>
      <c r="BB62" s="77">
        <f>ROUND(SUM(BB63:BB68),2)</f>
        <v>0</v>
      </c>
      <c r="BC62" s="77">
        <f>ROUND(SUM(BC63:BC68),2)</f>
        <v>0</v>
      </c>
      <c r="BD62" s="79">
        <f>ROUND(SUM(BD63:BD68),2)</f>
        <v>0</v>
      </c>
      <c r="BS62" s="80" t="s">
        <v>70</v>
      </c>
      <c r="BT62" s="80" t="s">
        <v>15</v>
      </c>
      <c r="BU62" s="80" t="s">
        <v>72</v>
      </c>
      <c r="BV62" s="80" t="s">
        <v>73</v>
      </c>
      <c r="BW62" s="80" t="s">
        <v>98</v>
      </c>
      <c r="BX62" s="80" t="s">
        <v>5</v>
      </c>
      <c r="CL62" s="80" t="s">
        <v>3</v>
      </c>
      <c r="CM62" s="80" t="s">
        <v>78</v>
      </c>
    </row>
    <row r="63" spans="1:91" s="3" customFormat="1" ht="16.5" customHeight="1">
      <c r="A63" s="81" t="s">
        <v>79</v>
      </c>
      <c r="B63" s="46"/>
      <c r="C63" s="9"/>
      <c r="D63" s="9"/>
      <c r="E63" s="289" t="s">
        <v>15</v>
      </c>
      <c r="F63" s="289"/>
      <c r="G63" s="289"/>
      <c r="H63" s="289"/>
      <c r="I63" s="289"/>
      <c r="J63" s="9"/>
      <c r="K63" s="289" t="s">
        <v>99</v>
      </c>
      <c r="L63" s="289"/>
      <c r="M63" s="289"/>
      <c r="N63" s="289"/>
      <c r="O63" s="289"/>
      <c r="P63" s="289"/>
      <c r="Q63" s="289"/>
      <c r="R63" s="289"/>
      <c r="S63" s="289"/>
      <c r="T63" s="289"/>
      <c r="U63" s="289"/>
      <c r="V63" s="289"/>
      <c r="W63" s="289"/>
      <c r="X63" s="289"/>
      <c r="Y63" s="289"/>
      <c r="Z63" s="289"/>
      <c r="AA63" s="289"/>
      <c r="AB63" s="289"/>
      <c r="AC63" s="289"/>
      <c r="AD63" s="289"/>
      <c r="AE63" s="289"/>
      <c r="AF63" s="289"/>
      <c r="AG63" s="296">
        <f>'1 - VZT-1'!J32</f>
        <v>0</v>
      </c>
      <c r="AH63" s="297"/>
      <c r="AI63" s="297"/>
      <c r="AJ63" s="297"/>
      <c r="AK63" s="297"/>
      <c r="AL63" s="297"/>
      <c r="AM63" s="297"/>
      <c r="AN63" s="296">
        <f t="shared" si="0"/>
        <v>0</v>
      </c>
      <c r="AO63" s="297"/>
      <c r="AP63" s="297"/>
      <c r="AQ63" s="82" t="s">
        <v>81</v>
      </c>
      <c r="AR63" s="46"/>
      <c r="AS63" s="83">
        <v>0</v>
      </c>
      <c r="AT63" s="84">
        <f t="shared" si="1"/>
        <v>0</v>
      </c>
      <c r="AU63" s="85">
        <f>'1 - VZT-1'!P87</f>
        <v>0</v>
      </c>
      <c r="AV63" s="84">
        <f>'1 - VZT-1'!J35</f>
        <v>0</v>
      </c>
      <c r="AW63" s="84">
        <f>'1 - VZT-1'!J36</f>
        <v>0</v>
      </c>
      <c r="AX63" s="84">
        <f>'1 - VZT-1'!J37</f>
        <v>0</v>
      </c>
      <c r="AY63" s="84">
        <f>'1 - VZT-1'!J38</f>
        <v>0</v>
      </c>
      <c r="AZ63" s="84">
        <f>'1 - VZT-1'!F35</f>
        <v>0</v>
      </c>
      <c r="BA63" s="84">
        <f>'1 - VZT-1'!F36</f>
        <v>0</v>
      </c>
      <c r="BB63" s="84">
        <f>'1 - VZT-1'!F37</f>
        <v>0</v>
      </c>
      <c r="BC63" s="84">
        <f>'1 - VZT-1'!F38</f>
        <v>0</v>
      </c>
      <c r="BD63" s="86">
        <f>'1 - VZT-1'!F39</f>
        <v>0</v>
      </c>
      <c r="BT63" s="26" t="s">
        <v>78</v>
      </c>
      <c r="BV63" s="26" t="s">
        <v>73</v>
      </c>
      <c r="BW63" s="26" t="s">
        <v>100</v>
      </c>
      <c r="BX63" s="26" t="s">
        <v>98</v>
      </c>
      <c r="CL63" s="26" t="s">
        <v>3</v>
      </c>
    </row>
    <row r="64" spans="1:91" s="3" customFormat="1" ht="16.5" customHeight="1">
      <c r="A64" s="81" t="s">
        <v>79</v>
      </c>
      <c r="B64" s="46"/>
      <c r="C64" s="9"/>
      <c r="D64" s="9"/>
      <c r="E64" s="289" t="s">
        <v>78</v>
      </c>
      <c r="F64" s="289"/>
      <c r="G64" s="289"/>
      <c r="H64" s="289"/>
      <c r="I64" s="289"/>
      <c r="J64" s="9"/>
      <c r="K64" s="289" t="s">
        <v>101</v>
      </c>
      <c r="L64" s="289"/>
      <c r="M64" s="289"/>
      <c r="N64" s="289"/>
      <c r="O64" s="289"/>
      <c r="P64" s="289"/>
      <c r="Q64" s="289"/>
      <c r="R64" s="289"/>
      <c r="S64" s="289"/>
      <c r="T64" s="289"/>
      <c r="U64" s="289"/>
      <c r="V64" s="289"/>
      <c r="W64" s="289"/>
      <c r="X64" s="289"/>
      <c r="Y64" s="289"/>
      <c r="Z64" s="289"/>
      <c r="AA64" s="289"/>
      <c r="AB64" s="289"/>
      <c r="AC64" s="289"/>
      <c r="AD64" s="289"/>
      <c r="AE64" s="289"/>
      <c r="AF64" s="289"/>
      <c r="AG64" s="296">
        <f>'2 - VZT-2'!J32</f>
        <v>0</v>
      </c>
      <c r="AH64" s="297"/>
      <c r="AI64" s="297"/>
      <c r="AJ64" s="297"/>
      <c r="AK64" s="297"/>
      <c r="AL64" s="297"/>
      <c r="AM64" s="297"/>
      <c r="AN64" s="296">
        <f t="shared" si="0"/>
        <v>0</v>
      </c>
      <c r="AO64" s="297"/>
      <c r="AP64" s="297"/>
      <c r="AQ64" s="82" t="s">
        <v>81</v>
      </c>
      <c r="AR64" s="46"/>
      <c r="AS64" s="83">
        <v>0</v>
      </c>
      <c r="AT64" s="84">
        <f t="shared" si="1"/>
        <v>0</v>
      </c>
      <c r="AU64" s="85">
        <f>'2 - VZT-2'!P87</f>
        <v>0</v>
      </c>
      <c r="AV64" s="84">
        <f>'2 - VZT-2'!J35</f>
        <v>0</v>
      </c>
      <c r="AW64" s="84">
        <f>'2 - VZT-2'!J36</f>
        <v>0</v>
      </c>
      <c r="AX64" s="84">
        <f>'2 - VZT-2'!J37</f>
        <v>0</v>
      </c>
      <c r="AY64" s="84">
        <f>'2 - VZT-2'!J38</f>
        <v>0</v>
      </c>
      <c r="AZ64" s="84">
        <f>'2 - VZT-2'!F35</f>
        <v>0</v>
      </c>
      <c r="BA64" s="84">
        <f>'2 - VZT-2'!F36</f>
        <v>0</v>
      </c>
      <c r="BB64" s="84">
        <f>'2 - VZT-2'!F37</f>
        <v>0</v>
      </c>
      <c r="BC64" s="84">
        <f>'2 - VZT-2'!F38</f>
        <v>0</v>
      </c>
      <c r="BD64" s="86">
        <f>'2 - VZT-2'!F39</f>
        <v>0</v>
      </c>
      <c r="BT64" s="26" t="s">
        <v>78</v>
      </c>
      <c r="BV64" s="26" t="s">
        <v>73</v>
      </c>
      <c r="BW64" s="26" t="s">
        <v>102</v>
      </c>
      <c r="BX64" s="26" t="s">
        <v>98</v>
      </c>
      <c r="CL64" s="26" t="s">
        <v>3</v>
      </c>
    </row>
    <row r="65" spans="1:91" s="3" customFormat="1" ht="16.5" customHeight="1">
      <c r="A65" s="81" t="s">
        <v>79</v>
      </c>
      <c r="B65" s="46"/>
      <c r="C65" s="9"/>
      <c r="D65" s="9"/>
      <c r="E65" s="289" t="s">
        <v>87</v>
      </c>
      <c r="F65" s="289"/>
      <c r="G65" s="289"/>
      <c r="H65" s="289"/>
      <c r="I65" s="289"/>
      <c r="J65" s="9"/>
      <c r="K65" s="289" t="s">
        <v>103</v>
      </c>
      <c r="L65" s="289"/>
      <c r="M65" s="289"/>
      <c r="N65" s="289"/>
      <c r="O65" s="289"/>
      <c r="P65" s="289"/>
      <c r="Q65" s="289"/>
      <c r="R65" s="289"/>
      <c r="S65" s="289"/>
      <c r="T65" s="289"/>
      <c r="U65" s="289"/>
      <c r="V65" s="289"/>
      <c r="W65" s="289"/>
      <c r="X65" s="289"/>
      <c r="Y65" s="289"/>
      <c r="Z65" s="289"/>
      <c r="AA65" s="289"/>
      <c r="AB65" s="289"/>
      <c r="AC65" s="289"/>
      <c r="AD65" s="289"/>
      <c r="AE65" s="289"/>
      <c r="AF65" s="289"/>
      <c r="AG65" s="296">
        <f>'3 - VZT-3'!J32</f>
        <v>0</v>
      </c>
      <c r="AH65" s="297"/>
      <c r="AI65" s="297"/>
      <c r="AJ65" s="297"/>
      <c r="AK65" s="297"/>
      <c r="AL65" s="297"/>
      <c r="AM65" s="297"/>
      <c r="AN65" s="296">
        <f t="shared" si="0"/>
        <v>0</v>
      </c>
      <c r="AO65" s="297"/>
      <c r="AP65" s="297"/>
      <c r="AQ65" s="82" t="s">
        <v>81</v>
      </c>
      <c r="AR65" s="46"/>
      <c r="AS65" s="83">
        <v>0</v>
      </c>
      <c r="AT65" s="84">
        <f t="shared" si="1"/>
        <v>0</v>
      </c>
      <c r="AU65" s="85">
        <f>'3 - VZT-3'!P87</f>
        <v>0</v>
      </c>
      <c r="AV65" s="84">
        <f>'3 - VZT-3'!J35</f>
        <v>0</v>
      </c>
      <c r="AW65" s="84">
        <f>'3 - VZT-3'!J36</f>
        <v>0</v>
      </c>
      <c r="AX65" s="84">
        <f>'3 - VZT-3'!J37</f>
        <v>0</v>
      </c>
      <c r="AY65" s="84">
        <f>'3 - VZT-3'!J38</f>
        <v>0</v>
      </c>
      <c r="AZ65" s="84">
        <f>'3 - VZT-3'!F35</f>
        <v>0</v>
      </c>
      <c r="BA65" s="84">
        <f>'3 - VZT-3'!F36</f>
        <v>0</v>
      </c>
      <c r="BB65" s="84">
        <f>'3 - VZT-3'!F37</f>
        <v>0</v>
      </c>
      <c r="BC65" s="84">
        <f>'3 - VZT-3'!F38</f>
        <v>0</v>
      </c>
      <c r="BD65" s="86">
        <f>'3 - VZT-3'!F39</f>
        <v>0</v>
      </c>
      <c r="BT65" s="26" t="s">
        <v>78</v>
      </c>
      <c r="BV65" s="26" t="s">
        <v>73</v>
      </c>
      <c r="BW65" s="26" t="s">
        <v>104</v>
      </c>
      <c r="BX65" s="26" t="s">
        <v>98</v>
      </c>
      <c r="CL65" s="26" t="s">
        <v>3</v>
      </c>
    </row>
    <row r="66" spans="1:91" s="3" customFormat="1" ht="16.5" customHeight="1">
      <c r="A66" s="81" t="s">
        <v>79</v>
      </c>
      <c r="B66" s="46"/>
      <c r="C66" s="9"/>
      <c r="D66" s="9"/>
      <c r="E66" s="289" t="s">
        <v>90</v>
      </c>
      <c r="F66" s="289"/>
      <c r="G66" s="289"/>
      <c r="H66" s="289"/>
      <c r="I66" s="289"/>
      <c r="J66" s="9"/>
      <c r="K66" s="289" t="s">
        <v>105</v>
      </c>
      <c r="L66" s="289"/>
      <c r="M66" s="289"/>
      <c r="N66" s="289"/>
      <c r="O66" s="289"/>
      <c r="P66" s="289"/>
      <c r="Q66" s="289"/>
      <c r="R66" s="289"/>
      <c r="S66" s="289"/>
      <c r="T66" s="289"/>
      <c r="U66" s="289"/>
      <c r="V66" s="289"/>
      <c r="W66" s="289"/>
      <c r="X66" s="289"/>
      <c r="Y66" s="289"/>
      <c r="Z66" s="289"/>
      <c r="AA66" s="289"/>
      <c r="AB66" s="289"/>
      <c r="AC66" s="289"/>
      <c r="AD66" s="289"/>
      <c r="AE66" s="289"/>
      <c r="AF66" s="289"/>
      <c r="AG66" s="296">
        <f>'4 - VZT-4'!J32</f>
        <v>0</v>
      </c>
      <c r="AH66" s="297"/>
      <c r="AI66" s="297"/>
      <c r="AJ66" s="297"/>
      <c r="AK66" s="297"/>
      <c r="AL66" s="297"/>
      <c r="AM66" s="297"/>
      <c r="AN66" s="296">
        <f t="shared" si="0"/>
        <v>0</v>
      </c>
      <c r="AO66" s="297"/>
      <c r="AP66" s="297"/>
      <c r="AQ66" s="82" t="s">
        <v>81</v>
      </c>
      <c r="AR66" s="46"/>
      <c r="AS66" s="83">
        <v>0</v>
      </c>
      <c r="AT66" s="84">
        <f t="shared" si="1"/>
        <v>0</v>
      </c>
      <c r="AU66" s="85">
        <f>'4 - VZT-4'!P87</f>
        <v>0</v>
      </c>
      <c r="AV66" s="84">
        <f>'4 - VZT-4'!J35</f>
        <v>0</v>
      </c>
      <c r="AW66" s="84">
        <f>'4 - VZT-4'!J36</f>
        <v>0</v>
      </c>
      <c r="AX66" s="84">
        <f>'4 - VZT-4'!J37</f>
        <v>0</v>
      </c>
      <c r="AY66" s="84">
        <f>'4 - VZT-4'!J38</f>
        <v>0</v>
      </c>
      <c r="AZ66" s="84">
        <f>'4 - VZT-4'!F35</f>
        <v>0</v>
      </c>
      <c r="BA66" s="84">
        <f>'4 - VZT-4'!F36</f>
        <v>0</v>
      </c>
      <c r="BB66" s="84">
        <f>'4 - VZT-4'!F37</f>
        <v>0</v>
      </c>
      <c r="BC66" s="84">
        <f>'4 - VZT-4'!F38</f>
        <v>0</v>
      </c>
      <c r="BD66" s="86">
        <f>'4 - VZT-4'!F39</f>
        <v>0</v>
      </c>
      <c r="BT66" s="26" t="s">
        <v>78</v>
      </c>
      <c r="BV66" s="26" t="s">
        <v>73</v>
      </c>
      <c r="BW66" s="26" t="s">
        <v>106</v>
      </c>
      <c r="BX66" s="26" t="s">
        <v>98</v>
      </c>
      <c r="CL66" s="26" t="s">
        <v>3</v>
      </c>
    </row>
    <row r="67" spans="1:91" s="3" customFormat="1" ht="16.5" customHeight="1">
      <c r="A67" s="81" t="s">
        <v>79</v>
      </c>
      <c r="B67" s="46"/>
      <c r="C67" s="9"/>
      <c r="D67" s="9"/>
      <c r="E67" s="289" t="s">
        <v>93</v>
      </c>
      <c r="F67" s="289"/>
      <c r="G67" s="289"/>
      <c r="H67" s="289"/>
      <c r="I67" s="289"/>
      <c r="J67" s="9"/>
      <c r="K67" s="289" t="s">
        <v>107</v>
      </c>
      <c r="L67" s="289"/>
      <c r="M67" s="289"/>
      <c r="N67" s="289"/>
      <c r="O67" s="289"/>
      <c r="P67" s="289"/>
      <c r="Q67" s="289"/>
      <c r="R67" s="289"/>
      <c r="S67" s="289"/>
      <c r="T67" s="289"/>
      <c r="U67" s="289"/>
      <c r="V67" s="289"/>
      <c r="W67" s="289"/>
      <c r="X67" s="289"/>
      <c r="Y67" s="289"/>
      <c r="Z67" s="289"/>
      <c r="AA67" s="289"/>
      <c r="AB67" s="289"/>
      <c r="AC67" s="289"/>
      <c r="AD67" s="289"/>
      <c r="AE67" s="289"/>
      <c r="AF67" s="289"/>
      <c r="AG67" s="296">
        <f>'5 - VZT-5'!J32</f>
        <v>0</v>
      </c>
      <c r="AH67" s="297"/>
      <c r="AI67" s="297"/>
      <c r="AJ67" s="297"/>
      <c r="AK67" s="297"/>
      <c r="AL67" s="297"/>
      <c r="AM67" s="297"/>
      <c r="AN67" s="296">
        <f t="shared" si="0"/>
        <v>0</v>
      </c>
      <c r="AO67" s="297"/>
      <c r="AP67" s="297"/>
      <c r="AQ67" s="82" t="s">
        <v>81</v>
      </c>
      <c r="AR67" s="46"/>
      <c r="AS67" s="83">
        <v>0</v>
      </c>
      <c r="AT67" s="84">
        <f t="shared" si="1"/>
        <v>0</v>
      </c>
      <c r="AU67" s="85">
        <f>'5 - VZT-5'!P86</f>
        <v>0</v>
      </c>
      <c r="AV67" s="84">
        <f>'5 - VZT-5'!J35</f>
        <v>0</v>
      </c>
      <c r="AW67" s="84">
        <f>'5 - VZT-5'!J36</f>
        <v>0</v>
      </c>
      <c r="AX67" s="84">
        <f>'5 - VZT-5'!J37</f>
        <v>0</v>
      </c>
      <c r="AY67" s="84">
        <f>'5 - VZT-5'!J38</f>
        <v>0</v>
      </c>
      <c r="AZ67" s="84">
        <f>'5 - VZT-5'!F35</f>
        <v>0</v>
      </c>
      <c r="BA67" s="84">
        <f>'5 - VZT-5'!F36</f>
        <v>0</v>
      </c>
      <c r="BB67" s="84">
        <f>'5 - VZT-5'!F37</f>
        <v>0</v>
      </c>
      <c r="BC67" s="84">
        <f>'5 - VZT-5'!F38</f>
        <v>0</v>
      </c>
      <c r="BD67" s="86">
        <f>'5 - VZT-5'!F39</f>
        <v>0</v>
      </c>
      <c r="BT67" s="26" t="s">
        <v>78</v>
      </c>
      <c r="BV67" s="26" t="s">
        <v>73</v>
      </c>
      <c r="BW67" s="26" t="s">
        <v>108</v>
      </c>
      <c r="BX67" s="26" t="s">
        <v>98</v>
      </c>
      <c r="CL67" s="26" t="s">
        <v>3</v>
      </c>
    </row>
    <row r="68" spans="1:91" s="3" customFormat="1" ht="16.5" customHeight="1">
      <c r="A68" s="81" t="s">
        <v>79</v>
      </c>
      <c r="B68" s="46"/>
      <c r="C68" s="9"/>
      <c r="D68" s="9"/>
      <c r="E68" s="289" t="s">
        <v>96</v>
      </c>
      <c r="F68" s="289"/>
      <c r="G68" s="289"/>
      <c r="H68" s="289"/>
      <c r="I68" s="289"/>
      <c r="J68" s="9"/>
      <c r="K68" s="289" t="s">
        <v>109</v>
      </c>
      <c r="L68" s="289"/>
      <c r="M68" s="289"/>
      <c r="N68" s="289"/>
      <c r="O68" s="289"/>
      <c r="P68" s="289"/>
      <c r="Q68" s="289"/>
      <c r="R68" s="289"/>
      <c r="S68" s="289"/>
      <c r="T68" s="289"/>
      <c r="U68" s="289"/>
      <c r="V68" s="289"/>
      <c r="W68" s="289"/>
      <c r="X68" s="289"/>
      <c r="Y68" s="289"/>
      <c r="Z68" s="289"/>
      <c r="AA68" s="289"/>
      <c r="AB68" s="289"/>
      <c r="AC68" s="289"/>
      <c r="AD68" s="289"/>
      <c r="AE68" s="289"/>
      <c r="AF68" s="289"/>
      <c r="AG68" s="296">
        <f>'6 - Společné'!J32</f>
        <v>0</v>
      </c>
      <c r="AH68" s="297"/>
      <c r="AI68" s="297"/>
      <c r="AJ68" s="297"/>
      <c r="AK68" s="297"/>
      <c r="AL68" s="297"/>
      <c r="AM68" s="297"/>
      <c r="AN68" s="296">
        <f t="shared" si="0"/>
        <v>0</v>
      </c>
      <c r="AO68" s="297"/>
      <c r="AP68" s="297"/>
      <c r="AQ68" s="82" t="s">
        <v>81</v>
      </c>
      <c r="AR68" s="46"/>
      <c r="AS68" s="83">
        <v>0</v>
      </c>
      <c r="AT68" s="84">
        <f t="shared" si="1"/>
        <v>0</v>
      </c>
      <c r="AU68" s="85">
        <f>'6 - Společné'!P87</f>
        <v>0</v>
      </c>
      <c r="AV68" s="84">
        <f>'6 - Společné'!J35</f>
        <v>0</v>
      </c>
      <c r="AW68" s="84">
        <f>'6 - Společné'!J36</f>
        <v>0</v>
      </c>
      <c r="AX68" s="84">
        <f>'6 - Společné'!J37</f>
        <v>0</v>
      </c>
      <c r="AY68" s="84">
        <f>'6 - Společné'!J38</f>
        <v>0</v>
      </c>
      <c r="AZ68" s="84">
        <f>'6 - Společné'!F35</f>
        <v>0</v>
      </c>
      <c r="BA68" s="84">
        <f>'6 - Společné'!F36</f>
        <v>0</v>
      </c>
      <c r="BB68" s="84">
        <f>'6 - Společné'!F37</f>
        <v>0</v>
      </c>
      <c r="BC68" s="84">
        <f>'6 - Společné'!F38</f>
        <v>0</v>
      </c>
      <c r="BD68" s="86">
        <f>'6 - Společné'!F39</f>
        <v>0</v>
      </c>
      <c r="BT68" s="26" t="s">
        <v>78</v>
      </c>
      <c r="BV68" s="26" t="s">
        <v>73</v>
      </c>
      <c r="BW68" s="26" t="s">
        <v>110</v>
      </c>
      <c r="BX68" s="26" t="s">
        <v>98</v>
      </c>
      <c r="CL68" s="26" t="s">
        <v>3</v>
      </c>
    </row>
    <row r="69" spans="1:91" s="6" customFormat="1" ht="16.5" customHeight="1">
      <c r="A69" s="81" t="s">
        <v>79</v>
      </c>
      <c r="B69" s="72"/>
      <c r="C69" s="73"/>
      <c r="D69" s="288" t="s">
        <v>111</v>
      </c>
      <c r="E69" s="288"/>
      <c r="F69" s="288"/>
      <c r="G69" s="288"/>
      <c r="H69" s="288"/>
      <c r="I69" s="74"/>
      <c r="J69" s="288" t="s">
        <v>112</v>
      </c>
      <c r="K69" s="288"/>
      <c r="L69" s="288"/>
      <c r="M69" s="288"/>
      <c r="N69" s="288"/>
      <c r="O69" s="288"/>
      <c r="P69" s="288"/>
      <c r="Q69" s="288"/>
      <c r="R69" s="288"/>
      <c r="S69" s="288"/>
      <c r="T69" s="288"/>
      <c r="U69" s="288"/>
      <c r="V69" s="288"/>
      <c r="W69" s="288"/>
      <c r="X69" s="288"/>
      <c r="Y69" s="288"/>
      <c r="Z69" s="288"/>
      <c r="AA69" s="288"/>
      <c r="AB69" s="288"/>
      <c r="AC69" s="288"/>
      <c r="AD69" s="288"/>
      <c r="AE69" s="288"/>
      <c r="AF69" s="288"/>
      <c r="AG69" s="298">
        <f>'VRN - Ostatní a vedlejší ...'!J30</f>
        <v>0</v>
      </c>
      <c r="AH69" s="299"/>
      <c r="AI69" s="299"/>
      <c r="AJ69" s="299"/>
      <c r="AK69" s="299"/>
      <c r="AL69" s="299"/>
      <c r="AM69" s="299"/>
      <c r="AN69" s="298">
        <f t="shared" si="0"/>
        <v>0</v>
      </c>
      <c r="AO69" s="299"/>
      <c r="AP69" s="299"/>
      <c r="AQ69" s="75" t="s">
        <v>76</v>
      </c>
      <c r="AR69" s="72"/>
      <c r="AS69" s="87">
        <v>0</v>
      </c>
      <c r="AT69" s="88">
        <f t="shared" si="1"/>
        <v>0</v>
      </c>
      <c r="AU69" s="89">
        <f>'VRN - Ostatní a vedlejší ...'!P80</f>
        <v>0</v>
      </c>
      <c r="AV69" s="88">
        <f>'VRN - Ostatní a vedlejší ...'!J33</f>
        <v>0</v>
      </c>
      <c r="AW69" s="88">
        <f>'VRN - Ostatní a vedlejší ...'!J34</f>
        <v>0</v>
      </c>
      <c r="AX69" s="88">
        <f>'VRN - Ostatní a vedlejší ...'!J35</f>
        <v>0</v>
      </c>
      <c r="AY69" s="88">
        <f>'VRN - Ostatní a vedlejší ...'!J36</f>
        <v>0</v>
      </c>
      <c r="AZ69" s="88">
        <f>'VRN - Ostatní a vedlejší ...'!F33</f>
        <v>0</v>
      </c>
      <c r="BA69" s="88">
        <f>'VRN - Ostatní a vedlejší ...'!F34</f>
        <v>0</v>
      </c>
      <c r="BB69" s="88">
        <f>'VRN - Ostatní a vedlejší ...'!F35</f>
        <v>0</v>
      </c>
      <c r="BC69" s="88">
        <f>'VRN - Ostatní a vedlejší ...'!F36</f>
        <v>0</v>
      </c>
      <c r="BD69" s="90">
        <f>'VRN - Ostatní a vedlejší ...'!F37</f>
        <v>0</v>
      </c>
      <c r="BT69" s="80" t="s">
        <v>15</v>
      </c>
      <c r="BV69" s="80" t="s">
        <v>73</v>
      </c>
      <c r="BW69" s="80" t="s">
        <v>113</v>
      </c>
      <c r="BX69" s="80" t="s">
        <v>5</v>
      </c>
      <c r="CL69" s="80" t="s">
        <v>3</v>
      </c>
      <c r="CM69" s="80" t="s">
        <v>78</v>
      </c>
    </row>
    <row r="70" spans="1:91" s="1" customFormat="1" ht="30" customHeight="1">
      <c r="B70" s="33"/>
      <c r="AR70" s="33"/>
    </row>
    <row r="71" spans="1:91" s="1" customFormat="1" ht="7" customHeight="1">
      <c r="B71" s="42"/>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33"/>
    </row>
  </sheetData>
  <mergeCells count="98">
    <mergeCell ref="AN67:AP67"/>
    <mergeCell ref="AG67:AM67"/>
    <mergeCell ref="AN68:AP68"/>
    <mergeCell ref="AG68:AM68"/>
    <mergeCell ref="AN69:AP69"/>
    <mergeCell ref="AG69:AM69"/>
    <mergeCell ref="AS49:AT51"/>
    <mergeCell ref="AN65:AP65"/>
    <mergeCell ref="AG65:AM65"/>
    <mergeCell ref="AN66:AP66"/>
    <mergeCell ref="AG66:AM66"/>
    <mergeCell ref="AN54:AP54"/>
    <mergeCell ref="AR2:BE2"/>
    <mergeCell ref="AG62:AM62"/>
    <mergeCell ref="AG63:AM63"/>
    <mergeCell ref="AG59:AM59"/>
    <mergeCell ref="AG60:AM60"/>
    <mergeCell ref="AG61:AM61"/>
    <mergeCell ref="AG58:AM58"/>
    <mergeCell ref="AG57:AM57"/>
    <mergeCell ref="AG56:AM56"/>
    <mergeCell ref="AG52:AM52"/>
    <mergeCell ref="AG55:AM55"/>
    <mergeCell ref="AM47:AN47"/>
    <mergeCell ref="AM49:AP49"/>
    <mergeCell ref="AM50:AP50"/>
    <mergeCell ref="AN63:AP63"/>
    <mergeCell ref="AN52:AP52"/>
    <mergeCell ref="L33:P33"/>
    <mergeCell ref="AK33:AO33"/>
    <mergeCell ref="W33:AE33"/>
    <mergeCell ref="AK35:AO35"/>
    <mergeCell ref="X35:AB35"/>
    <mergeCell ref="W31:AE31"/>
    <mergeCell ref="L31:P31"/>
    <mergeCell ref="L32:P32"/>
    <mergeCell ref="W32:AE32"/>
    <mergeCell ref="AK32:AO32"/>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E67:I67"/>
    <mergeCell ref="K67:AF67"/>
    <mergeCell ref="E68:I68"/>
    <mergeCell ref="K68:AF68"/>
    <mergeCell ref="D69:H69"/>
    <mergeCell ref="J69:AF69"/>
    <mergeCell ref="L45:AO45"/>
    <mergeCell ref="E65:I65"/>
    <mergeCell ref="K65:AF65"/>
    <mergeCell ref="E66:I66"/>
    <mergeCell ref="K66:AF66"/>
    <mergeCell ref="AG54:AM54"/>
    <mergeCell ref="AG64:AM64"/>
    <mergeCell ref="AN62:AP62"/>
    <mergeCell ref="AN61:AP61"/>
    <mergeCell ref="AN55:AP55"/>
    <mergeCell ref="AN56:AP56"/>
    <mergeCell ref="AN57:AP57"/>
    <mergeCell ref="AN60:AP60"/>
    <mergeCell ref="AN64:AP64"/>
    <mergeCell ref="AN59:AP59"/>
    <mergeCell ref="AN58:AP58"/>
    <mergeCell ref="E64:I64"/>
    <mergeCell ref="E57:I57"/>
    <mergeCell ref="E56:I56"/>
    <mergeCell ref="E63:I63"/>
    <mergeCell ref="I52:AF52"/>
    <mergeCell ref="J60:AF60"/>
    <mergeCell ref="J59:AF59"/>
    <mergeCell ref="J61:AF61"/>
    <mergeCell ref="J62:AF62"/>
    <mergeCell ref="J58:AF58"/>
    <mergeCell ref="J55:AF55"/>
    <mergeCell ref="K63:AF63"/>
    <mergeCell ref="K56:AF56"/>
    <mergeCell ref="K64:AF64"/>
    <mergeCell ref="K57:AF57"/>
    <mergeCell ref="C52:G52"/>
    <mergeCell ref="D58:H58"/>
    <mergeCell ref="D61:H61"/>
    <mergeCell ref="D62:H62"/>
    <mergeCell ref="D60:H60"/>
    <mergeCell ref="D55:H55"/>
    <mergeCell ref="D59:H59"/>
  </mergeCells>
  <hyperlinks>
    <hyperlink ref="A56" location="'1 - Bourací práce'!C2" display="/" xr:uid="{00000000-0004-0000-0000-000000000000}"/>
    <hyperlink ref="A57" location="'2 - Nový stav'!C2" display="/" xr:uid="{00000000-0004-0000-0000-000001000000}"/>
    <hyperlink ref="A58" location="'2 - Elektro'!C2" display="/" xr:uid="{00000000-0004-0000-0000-000002000000}"/>
    <hyperlink ref="A59" location="'3 - FVE'!C2" display="/" xr:uid="{00000000-0004-0000-0000-000003000000}"/>
    <hyperlink ref="A60" location="'4 - ZTI'!C2" display="/" xr:uid="{00000000-0004-0000-0000-000004000000}"/>
    <hyperlink ref="A61" location="'5 - Vytápění'!C2" display="/" xr:uid="{00000000-0004-0000-0000-000005000000}"/>
    <hyperlink ref="A63" location="'1 - VZT-1'!C2" display="/" xr:uid="{00000000-0004-0000-0000-000006000000}"/>
    <hyperlink ref="A64" location="'2 - VZT-2'!C2" display="/" xr:uid="{00000000-0004-0000-0000-000007000000}"/>
    <hyperlink ref="A65" location="'3 - VZT-3'!C2" display="/" xr:uid="{00000000-0004-0000-0000-000008000000}"/>
    <hyperlink ref="A66" location="'4 - VZT-4'!C2" display="/" xr:uid="{00000000-0004-0000-0000-000009000000}"/>
    <hyperlink ref="A67" location="'5 - VZT-5'!C2" display="/" xr:uid="{00000000-0004-0000-0000-00000A000000}"/>
    <hyperlink ref="A68" location="'6 - Společné'!C2" display="/" xr:uid="{00000000-0004-0000-0000-00000B000000}"/>
    <hyperlink ref="A69" location="'VRN - Ostatní a vedlejší ...'!C2" display="/" xr:uid="{00000000-0004-0000-0000-00000C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14"/>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104</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2724</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ROUND(J87,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ROUND((SUM(BE87:BE113)),  2)</f>
        <v>0</v>
      </c>
      <c r="I35" s="94">
        <v>0.21</v>
      </c>
      <c r="J35" s="84">
        <f>ROUND(((SUM(BE87:BE113))*I35),  2)</f>
        <v>0</v>
      </c>
      <c r="L35" s="33"/>
    </row>
    <row r="36" spans="2:12" s="1" customFormat="1" ht="14.5" customHeight="1">
      <c r="B36" s="33"/>
      <c r="E36" s="28" t="s">
        <v>43</v>
      </c>
      <c r="F36" s="84">
        <f>ROUND((SUM(BF87:BF113)),  2)</f>
        <v>0</v>
      </c>
      <c r="I36" s="94">
        <v>0.12</v>
      </c>
      <c r="J36" s="84">
        <f>ROUND(((SUM(BF87:BF113))*I36),  2)</f>
        <v>0</v>
      </c>
      <c r="L36" s="33"/>
    </row>
    <row r="37" spans="2:12" s="1" customFormat="1" ht="14.5" hidden="1" customHeight="1">
      <c r="B37" s="33"/>
      <c r="E37" s="28" t="s">
        <v>44</v>
      </c>
      <c r="F37" s="84">
        <f>ROUND((SUM(BG87:BG113)),  2)</f>
        <v>0</v>
      </c>
      <c r="I37" s="94">
        <v>0.21</v>
      </c>
      <c r="J37" s="84">
        <f>0</f>
        <v>0</v>
      </c>
      <c r="L37" s="33"/>
    </row>
    <row r="38" spans="2:12" s="1" customFormat="1" ht="14.5" hidden="1" customHeight="1">
      <c r="B38" s="33"/>
      <c r="E38" s="28" t="s">
        <v>45</v>
      </c>
      <c r="F38" s="84">
        <f>ROUND((SUM(BH87:BH113)),  2)</f>
        <v>0</v>
      </c>
      <c r="I38" s="94">
        <v>0.12</v>
      </c>
      <c r="J38" s="84">
        <f>0</f>
        <v>0</v>
      </c>
      <c r="L38" s="33"/>
    </row>
    <row r="39" spans="2:12" s="1" customFormat="1" ht="14.5" hidden="1" customHeight="1">
      <c r="B39" s="33"/>
      <c r="E39" s="28" t="s">
        <v>46</v>
      </c>
      <c r="F39" s="84">
        <f>ROUND((SUM(BI87:BI113)),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3 - VZT-3</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J87</f>
        <v>0</v>
      </c>
      <c r="L63" s="33"/>
      <c r="AU63" s="18" t="s">
        <v>122</v>
      </c>
    </row>
    <row r="64" spans="2:47" s="8" customFormat="1" ht="25" customHeight="1">
      <c r="B64" s="104"/>
      <c r="D64" s="105" t="s">
        <v>2725</v>
      </c>
      <c r="E64" s="106"/>
      <c r="F64" s="106"/>
      <c r="G64" s="106"/>
      <c r="H64" s="106"/>
      <c r="I64" s="106"/>
      <c r="J64" s="107">
        <f>J88</f>
        <v>0</v>
      </c>
      <c r="L64" s="104"/>
    </row>
    <row r="65" spans="2:12" s="8" customFormat="1" ht="25" customHeight="1">
      <c r="B65" s="104"/>
      <c r="D65" s="105" t="s">
        <v>2667</v>
      </c>
      <c r="E65" s="106"/>
      <c r="F65" s="106"/>
      <c r="G65" s="106"/>
      <c r="H65" s="106"/>
      <c r="I65" s="106"/>
      <c r="J65" s="107">
        <f>J111</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ht="12" customHeight="1">
      <c r="B76" s="21"/>
      <c r="C76" s="28" t="s">
        <v>115</v>
      </c>
      <c r="L76" s="21"/>
    </row>
    <row r="77" spans="2:12" s="1" customFormat="1" ht="16.5" customHeight="1">
      <c r="B77" s="33"/>
      <c r="E77" s="331" t="s">
        <v>2664</v>
      </c>
      <c r="F77" s="330"/>
      <c r="G77" s="330"/>
      <c r="H77" s="330"/>
      <c r="L77" s="33"/>
    </row>
    <row r="78" spans="2:12" s="1" customFormat="1" ht="12" customHeight="1">
      <c r="B78" s="33"/>
      <c r="C78" s="28" t="s">
        <v>117</v>
      </c>
      <c r="L78" s="33"/>
    </row>
    <row r="79" spans="2:12" s="1" customFormat="1" ht="16.5" customHeight="1">
      <c r="B79" s="33"/>
      <c r="E79" s="293" t="str">
        <f>E11</f>
        <v>3 - VZT-3</v>
      </c>
      <c r="F79" s="330"/>
      <c r="G79" s="330"/>
      <c r="H79" s="330"/>
      <c r="L79" s="33"/>
    </row>
    <row r="80" spans="2:12" s="1" customFormat="1" ht="7" customHeight="1">
      <c r="B80" s="33"/>
      <c r="L80" s="33"/>
    </row>
    <row r="81" spans="2:65" s="1" customFormat="1" ht="12" customHeight="1">
      <c r="B81" s="33"/>
      <c r="C81" s="28" t="s">
        <v>21</v>
      </c>
      <c r="F81" s="26" t="str">
        <f>F14</f>
        <v xml:space="preserve"> </v>
      </c>
      <c r="I81" s="28" t="s">
        <v>23</v>
      </c>
      <c r="J81" s="50" t="str">
        <f>IF(J14="","",J14)</f>
        <v>10. 4. 2025</v>
      </c>
      <c r="L81" s="33"/>
    </row>
    <row r="82" spans="2:65" s="1" customFormat="1" ht="7" customHeight="1">
      <c r="B82" s="33"/>
      <c r="L82" s="33"/>
    </row>
    <row r="83" spans="2:65" s="1" customFormat="1" ht="25.75" customHeight="1">
      <c r="B83" s="33"/>
      <c r="C83" s="28" t="s">
        <v>25</v>
      </c>
      <c r="F83" s="26" t="str">
        <f>E17</f>
        <v>Město Dobříš</v>
      </c>
      <c r="I83" s="28" t="s">
        <v>31</v>
      </c>
      <c r="J83" s="31" t="str">
        <f>E23</f>
        <v>Energy Benefit Centre a.s.</v>
      </c>
      <c r="L83" s="33"/>
    </row>
    <row r="84" spans="2:65" s="1" customFormat="1" ht="15.25" customHeight="1">
      <c r="B84" s="33"/>
      <c r="C84" s="28" t="s">
        <v>29</v>
      </c>
      <c r="F84" s="26" t="str">
        <f>IF(E20="","",E20)</f>
        <v>Vyplň údaj</v>
      </c>
      <c r="I84" s="28" t="s">
        <v>34</v>
      </c>
      <c r="J84" s="31" t="str">
        <f>E26</f>
        <v xml:space="preserve"> </v>
      </c>
      <c r="L84" s="33"/>
    </row>
    <row r="85" spans="2:65" s="1" customFormat="1" ht="10.25" customHeight="1">
      <c r="B85" s="33"/>
      <c r="L85" s="33"/>
    </row>
    <row r="86" spans="2:65" s="10" customFormat="1" ht="29.25" customHeight="1">
      <c r="B86" s="112"/>
      <c r="C86" s="113" t="s">
        <v>137</v>
      </c>
      <c r="D86" s="114" t="s">
        <v>56</v>
      </c>
      <c r="E86" s="114" t="s">
        <v>52</v>
      </c>
      <c r="F86" s="114" t="s">
        <v>53</v>
      </c>
      <c r="G86" s="114" t="s">
        <v>138</v>
      </c>
      <c r="H86" s="114" t="s">
        <v>139</v>
      </c>
      <c r="I86" s="114" t="s">
        <v>140</v>
      </c>
      <c r="J86" s="114" t="s">
        <v>121</v>
      </c>
      <c r="K86" s="115" t="s">
        <v>141</v>
      </c>
      <c r="L86" s="112"/>
      <c r="M86" s="57" t="s">
        <v>3</v>
      </c>
      <c r="N86" s="58" t="s">
        <v>41</v>
      </c>
      <c r="O86" s="58" t="s">
        <v>142</v>
      </c>
      <c r="P86" s="58" t="s">
        <v>143</v>
      </c>
      <c r="Q86" s="58" t="s">
        <v>144</v>
      </c>
      <c r="R86" s="58" t="s">
        <v>145</v>
      </c>
      <c r="S86" s="58" t="s">
        <v>146</v>
      </c>
      <c r="T86" s="59" t="s">
        <v>147</v>
      </c>
    </row>
    <row r="87" spans="2:65" s="1" customFormat="1" ht="23" customHeight="1">
      <c r="B87" s="33"/>
      <c r="C87" s="62" t="s">
        <v>148</v>
      </c>
      <c r="J87" s="116">
        <f>BK87</f>
        <v>0</v>
      </c>
      <c r="L87" s="33"/>
      <c r="M87" s="60"/>
      <c r="N87" s="51"/>
      <c r="O87" s="51"/>
      <c r="P87" s="117">
        <f>P88+P111</f>
        <v>0</v>
      </c>
      <c r="Q87" s="51"/>
      <c r="R87" s="117">
        <f>R88+R111</f>
        <v>0</v>
      </c>
      <c r="S87" s="51"/>
      <c r="T87" s="118">
        <f>T88+T111</f>
        <v>0</v>
      </c>
      <c r="AT87" s="18" t="s">
        <v>70</v>
      </c>
      <c r="AU87" s="18" t="s">
        <v>122</v>
      </c>
      <c r="BK87" s="119">
        <f>BK88+BK111</f>
        <v>0</v>
      </c>
    </row>
    <row r="88" spans="2:65" s="11" customFormat="1" ht="26" customHeight="1">
      <c r="B88" s="120"/>
      <c r="D88" s="121" t="s">
        <v>70</v>
      </c>
      <c r="E88" s="122" t="s">
        <v>2414</v>
      </c>
      <c r="F88" s="122" t="s">
        <v>2726</v>
      </c>
      <c r="I88" s="123"/>
      <c r="J88" s="124">
        <f>BK88</f>
        <v>0</v>
      </c>
      <c r="L88" s="120"/>
      <c r="M88" s="125"/>
      <c r="P88" s="126">
        <f>SUM(P89:P110)</f>
        <v>0</v>
      </c>
      <c r="R88" s="126">
        <f>SUM(R89:R110)</f>
        <v>0</v>
      </c>
      <c r="T88" s="127">
        <f>SUM(T89:T110)</f>
        <v>0</v>
      </c>
      <c r="AR88" s="121" t="s">
        <v>15</v>
      </c>
      <c r="AT88" s="128" t="s">
        <v>70</v>
      </c>
      <c r="AU88" s="128" t="s">
        <v>71</v>
      </c>
      <c r="AY88" s="121" t="s">
        <v>151</v>
      </c>
      <c r="BK88" s="129">
        <f>SUM(BK89:BK110)</f>
        <v>0</v>
      </c>
    </row>
    <row r="89" spans="2:65" s="1" customFormat="1" ht="78" customHeight="1">
      <c r="B89" s="132"/>
      <c r="C89" s="133" t="s">
        <v>15</v>
      </c>
      <c r="D89" s="133" t="s">
        <v>153</v>
      </c>
      <c r="E89" s="134" t="s">
        <v>2727</v>
      </c>
      <c r="F89" s="135" t="s">
        <v>2670</v>
      </c>
      <c r="G89" s="136" t="s">
        <v>1861</v>
      </c>
      <c r="H89" s="137">
        <v>1</v>
      </c>
      <c r="I89" s="138"/>
      <c r="J89" s="139">
        <f t="shared" ref="J89:J110" si="0">ROUND(I89*H89,2)</f>
        <v>0</v>
      </c>
      <c r="K89" s="135" t="s">
        <v>3</v>
      </c>
      <c r="L89" s="33"/>
      <c r="M89" s="140" t="s">
        <v>3</v>
      </c>
      <c r="N89" s="141" t="s">
        <v>42</v>
      </c>
      <c r="P89" s="142">
        <f t="shared" ref="P89:P110" si="1">O89*H89</f>
        <v>0</v>
      </c>
      <c r="Q89" s="142">
        <v>0</v>
      </c>
      <c r="R89" s="142">
        <f t="shared" ref="R89:R110" si="2">Q89*H89</f>
        <v>0</v>
      </c>
      <c r="S89" s="142">
        <v>0</v>
      </c>
      <c r="T89" s="143">
        <f t="shared" ref="T89:T110" si="3">S89*H89</f>
        <v>0</v>
      </c>
      <c r="AR89" s="144" t="s">
        <v>90</v>
      </c>
      <c r="AT89" s="144" t="s">
        <v>153</v>
      </c>
      <c r="AU89" s="144" t="s">
        <v>15</v>
      </c>
      <c r="AY89" s="18" t="s">
        <v>151</v>
      </c>
      <c r="BE89" s="145">
        <f t="shared" ref="BE89:BE110" si="4">IF(N89="základní",J89,0)</f>
        <v>0</v>
      </c>
      <c r="BF89" s="145">
        <f t="shared" ref="BF89:BF110" si="5">IF(N89="snížená",J89,0)</f>
        <v>0</v>
      </c>
      <c r="BG89" s="145">
        <f t="shared" ref="BG89:BG110" si="6">IF(N89="zákl. přenesená",J89,0)</f>
        <v>0</v>
      </c>
      <c r="BH89" s="145">
        <f t="shared" ref="BH89:BH110" si="7">IF(N89="sníž. přenesená",J89,0)</f>
        <v>0</v>
      </c>
      <c r="BI89" s="145">
        <f t="shared" ref="BI89:BI110" si="8">IF(N89="nulová",J89,0)</f>
        <v>0</v>
      </c>
      <c r="BJ89" s="18" t="s">
        <v>15</v>
      </c>
      <c r="BK89" s="145">
        <f t="shared" ref="BK89:BK110" si="9">ROUND(I89*H89,2)</f>
        <v>0</v>
      </c>
      <c r="BL89" s="18" t="s">
        <v>90</v>
      </c>
      <c r="BM89" s="144" t="s">
        <v>210</v>
      </c>
    </row>
    <row r="90" spans="2:65" s="1" customFormat="1" ht="16.5" customHeight="1">
      <c r="B90" s="132"/>
      <c r="C90" s="133" t="s">
        <v>78</v>
      </c>
      <c r="D90" s="133" t="s">
        <v>153</v>
      </c>
      <c r="E90" s="134" t="s">
        <v>2671</v>
      </c>
      <c r="F90" s="135" t="s">
        <v>2672</v>
      </c>
      <c r="G90" s="136" t="s">
        <v>1861</v>
      </c>
      <c r="H90" s="137">
        <v>2</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15</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219</v>
      </c>
    </row>
    <row r="91" spans="2:65" s="1" customFormat="1" ht="16.5" customHeight="1">
      <c r="B91" s="132"/>
      <c r="C91" s="133" t="s">
        <v>87</v>
      </c>
      <c r="D91" s="133" t="s">
        <v>153</v>
      </c>
      <c r="E91" s="134" t="s">
        <v>2673</v>
      </c>
      <c r="F91" s="135" t="s">
        <v>2674</v>
      </c>
      <c r="G91" s="136" t="s">
        <v>1861</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15</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9</v>
      </c>
    </row>
    <row r="92" spans="2:65" s="1" customFormat="1" ht="16.5" customHeight="1">
      <c r="B92" s="132"/>
      <c r="C92" s="133" t="s">
        <v>90</v>
      </c>
      <c r="D92" s="133" t="s">
        <v>153</v>
      </c>
      <c r="E92" s="134" t="s">
        <v>2675</v>
      </c>
      <c r="F92" s="135" t="s">
        <v>2676</v>
      </c>
      <c r="G92" s="136" t="s">
        <v>1861</v>
      </c>
      <c r="H92" s="137">
        <v>1</v>
      </c>
      <c r="I92" s="138"/>
      <c r="J92" s="139">
        <f t="shared" si="0"/>
        <v>0</v>
      </c>
      <c r="K92" s="135" t="s">
        <v>3</v>
      </c>
      <c r="L92" s="33"/>
      <c r="M92" s="140" t="s">
        <v>3</v>
      </c>
      <c r="N92" s="141" t="s">
        <v>42</v>
      </c>
      <c r="P92" s="142">
        <f t="shared" si="1"/>
        <v>0</v>
      </c>
      <c r="Q92" s="142">
        <v>0</v>
      </c>
      <c r="R92" s="142">
        <f t="shared" si="2"/>
        <v>0</v>
      </c>
      <c r="S92" s="142">
        <v>0</v>
      </c>
      <c r="T92" s="143">
        <f t="shared" si="3"/>
        <v>0</v>
      </c>
      <c r="AR92" s="144" t="s">
        <v>90</v>
      </c>
      <c r="AT92" s="144" t="s">
        <v>153</v>
      </c>
      <c r="AU92" s="144" t="s">
        <v>15</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224</v>
      </c>
    </row>
    <row r="93" spans="2:65" s="1" customFormat="1" ht="16.5" customHeight="1">
      <c r="B93" s="132"/>
      <c r="C93" s="133" t="s">
        <v>93</v>
      </c>
      <c r="D93" s="133" t="s">
        <v>153</v>
      </c>
      <c r="E93" s="134" t="s">
        <v>2677</v>
      </c>
      <c r="F93" s="135" t="s">
        <v>2678</v>
      </c>
      <c r="G93" s="136" t="s">
        <v>1861</v>
      </c>
      <c r="H93" s="137">
        <v>1</v>
      </c>
      <c r="I93" s="138"/>
      <c r="J93" s="139">
        <f t="shared" si="0"/>
        <v>0</v>
      </c>
      <c r="K93" s="135" t="s">
        <v>3</v>
      </c>
      <c r="L93" s="33"/>
      <c r="M93" s="140" t="s">
        <v>3</v>
      </c>
      <c r="N93" s="141" t="s">
        <v>42</v>
      </c>
      <c r="P93" s="142">
        <f t="shared" si="1"/>
        <v>0</v>
      </c>
      <c r="Q93" s="142">
        <v>0</v>
      </c>
      <c r="R93" s="142">
        <f t="shared" si="2"/>
        <v>0</v>
      </c>
      <c r="S93" s="142">
        <v>0</v>
      </c>
      <c r="T93" s="143">
        <f t="shared" si="3"/>
        <v>0</v>
      </c>
      <c r="AR93" s="144" t="s">
        <v>90</v>
      </c>
      <c r="AT93" s="144" t="s">
        <v>153</v>
      </c>
      <c r="AU93" s="144" t="s">
        <v>15</v>
      </c>
      <c r="AY93" s="18" t="s">
        <v>151</v>
      </c>
      <c r="BE93" s="145">
        <f t="shared" si="4"/>
        <v>0</v>
      </c>
      <c r="BF93" s="145">
        <f t="shared" si="5"/>
        <v>0</v>
      </c>
      <c r="BG93" s="145">
        <f t="shared" si="6"/>
        <v>0</v>
      </c>
      <c r="BH93" s="145">
        <f t="shared" si="7"/>
        <v>0</v>
      </c>
      <c r="BI93" s="145">
        <f t="shared" si="8"/>
        <v>0</v>
      </c>
      <c r="BJ93" s="18" t="s">
        <v>15</v>
      </c>
      <c r="BK93" s="145">
        <f t="shared" si="9"/>
        <v>0</v>
      </c>
      <c r="BL93" s="18" t="s">
        <v>90</v>
      </c>
      <c r="BM93" s="144" t="s">
        <v>257</v>
      </c>
    </row>
    <row r="94" spans="2:65" s="1" customFormat="1" ht="16.5" customHeight="1">
      <c r="B94" s="132"/>
      <c r="C94" s="133" t="s">
        <v>96</v>
      </c>
      <c r="D94" s="133" t="s">
        <v>153</v>
      </c>
      <c r="E94" s="134" t="s">
        <v>2679</v>
      </c>
      <c r="F94" s="135" t="s">
        <v>2680</v>
      </c>
      <c r="G94" s="136" t="s">
        <v>1861</v>
      </c>
      <c r="H94" s="137">
        <v>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15</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269</v>
      </c>
    </row>
    <row r="95" spans="2:65" s="1" customFormat="1" ht="16.5" customHeight="1">
      <c r="B95" s="132"/>
      <c r="C95" s="133" t="s">
        <v>201</v>
      </c>
      <c r="D95" s="133" t="s">
        <v>153</v>
      </c>
      <c r="E95" s="134" t="s">
        <v>2681</v>
      </c>
      <c r="F95" s="135" t="s">
        <v>2682</v>
      </c>
      <c r="G95" s="136" t="s">
        <v>1861</v>
      </c>
      <c r="H95" s="137">
        <v>2</v>
      </c>
      <c r="I95" s="138"/>
      <c r="J95" s="139">
        <f t="shared" si="0"/>
        <v>0</v>
      </c>
      <c r="K95" s="135" t="s">
        <v>3</v>
      </c>
      <c r="L95" s="33"/>
      <c r="M95" s="140" t="s">
        <v>3</v>
      </c>
      <c r="N95" s="141" t="s">
        <v>42</v>
      </c>
      <c r="P95" s="142">
        <f t="shared" si="1"/>
        <v>0</v>
      </c>
      <c r="Q95" s="142">
        <v>0</v>
      </c>
      <c r="R95" s="142">
        <f t="shared" si="2"/>
        <v>0</v>
      </c>
      <c r="S95" s="142">
        <v>0</v>
      </c>
      <c r="T95" s="143">
        <f t="shared" si="3"/>
        <v>0</v>
      </c>
      <c r="AR95" s="144" t="s">
        <v>90</v>
      </c>
      <c r="AT95" s="144" t="s">
        <v>153</v>
      </c>
      <c r="AU95" s="144" t="s">
        <v>15</v>
      </c>
      <c r="AY95" s="18" t="s">
        <v>151</v>
      </c>
      <c r="BE95" s="145">
        <f t="shared" si="4"/>
        <v>0</v>
      </c>
      <c r="BF95" s="145">
        <f t="shared" si="5"/>
        <v>0</v>
      </c>
      <c r="BG95" s="145">
        <f t="shared" si="6"/>
        <v>0</v>
      </c>
      <c r="BH95" s="145">
        <f t="shared" si="7"/>
        <v>0</v>
      </c>
      <c r="BI95" s="145">
        <f t="shared" si="8"/>
        <v>0</v>
      </c>
      <c r="BJ95" s="18" t="s">
        <v>15</v>
      </c>
      <c r="BK95" s="145">
        <f t="shared" si="9"/>
        <v>0</v>
      </c>
      <c r="BL95" s="18" t="s">
        <v>90</v>
      </c>
      <c r="BM95" s="144" t="s">
        <v>281</v>
      </c>
    </row>
    <row r="96" spans="2:65" s="1" customFormat="1" ht="33" customHeight="1">
      <c r="B96" s="132"/>
      <c r="C96" s="133" t="s">
        <v>210</v>
      </c>
      <c r="D96" s="133" t="s">
        <v>153</v>
      </c>
      <c r="E96" s="134" t="s">
        <v>2683</v>
      </c>
      <c r="F96" s="135" t="s">
        <v>2684</v>
      </c>
      <c r="G96" s="136" t="s">
        <v>1861</v>
      </c>
      <c r="H96" s="137">
        <v>2</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294</v>
      </c>
    </row>
    <row r="97" spans="2:65" s="1" customFormat="1" ht="24.25" customHeight="1">
      <c r="B97" s="132"/>
      <c r="C97" s="133" t="s">
        <v>167</v>
      </c>
      <c r="D97" s="133" t="s">
        <v>153</v>
      </c>
      <c r="E97" s="134" t="s">
        <v>2685</v>
      </c>
      <c r="F97" s="135" t="s">
        <v>2686</v>
      </c>
      <c r="G97" s="136" t="s">
        <v>1861</v>
      </c>
      <c r="H97" s="137">
        <v>2</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310</v>
      </c>
    </row>
    <row r="98" spans="2:65" s="1" customFormat="1" ht="33" customHeight="1">
      <c r="B98" s="132"/>
      <c r="C98" s="133" t="s">
        <v>219</v>
      </c>
      <c r="D98" s="133" t="s">
        <v>153</v>
      </c>
      <c r="E98" s="134" t="s">
        <v>2687</v>
      </c>
      <c r="F98" s="135" t="s">
        <v>2688</v>
      </c>
      <c r="G98" s="136" t="s">
        <v>1861</v>
      </c>
      <c r="H98" s="137">
        <v>1</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324</v>
      </c>
    </row>
    <row r="99" spans="2:65" s="1" customFormat="1" ht="33" customHeight="1">
      <c r="B99" s="132"/>
      <c r="C99" s="133" t="s">
        <v>226</v>
      </c>
      <c r="D99" s="133" t="s">
        <v>153</v>
      </c>
      <c r="E99" s="134" t="s">
        <v>2689</v>
      </c>
      <c r="F99" s="135" t="s">
        <v>2690</v>
      </c>
      <c r="G99" s="136" t="s">
        <v>1861</v>
      </c>
      <c r="H99" s="137">
        <v>1</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334</v>
      </c>
    </row>
    <row r="100" spans="2:65" s="1" customFormat="1" ht="33" customHeight="1">
      <c r="B100" s="132"/>
      <c r="C100" s="133" t="s">
        <v>9</v>
      </c>
      <c r="D100" s="133" t="s">
        <v>153</v>
      </c>
      <c r="E100" s="134" t="s">
        <v>2691</v>
      </c>
      <c r="F100" s="135" t="s">
        <v>2692</v>
      </c>
      <c r="G100" s="136" t="s">
        <v>1861</v>
      </c>
      <c r="H100" s="137">
        <v>2</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343</v>
      </c>
    </row>
    <row r="101" spans="2:65" s="1" customFormat="1" ht="33" customHeight="1">
      <c r="B101" s="132"/>
      <c r="C101" s="133" t="s">
        <v>240</v>
      </c>
      <c r="D101" s="133" t="s">
        <v>153</v>
      </c>
      <c r="E101" s="134" t="s">
        <v>2693</v>
      </c>
      <c r="F101" s="135" t="s">
        <v>2694</v>
      </c>
      <c r="G101" s="136" t="s">
        <v>1861</v>
      </c>
      <c r="H101" s="137">
        <v>3</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353</v>
      </c>
    </row>
    <row r="102" spans="2:65" s="1" customFormat="1" ht="21.75" customHeight="1">
      <c r="B102" s="132"/>
      <c r="C102" s="133" t="s">
        <v>224</v>
      </c>
      <c r="D102" s="133" t="s">
        <v>153</v>
      </c>
      <c r="E102" s="134" t="s">
        <v>2695</v>
      </c>
      <c r="F102" s="135" t="s">
        <v>2696</v>
      </c>
      <c r="G102" s="136" t="s">
        <v>1861</v>
      </c>
      <c r="H102" s="137">
        <v>4</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365</v>
      </c>
    </row>
    <row r="103" spans="2:65" s="1" customFormat="1" ht="24.25" customHeight="1">
      <c r="B103" s="132"/>
      <c r="C103" s="133" t="s">
        <v>250</v>
      </c>
      <c r="D103" s="133" t="s">
        <v>153</v>
      </c>
      <c r="E103" s="134" t="s">
        <v>2697</v>
      </c>
      <c r="F103" s="135" t="s">
        <v>2698</v>
      </c>
      <c r="G103" s="136" t="s">
        <v>1861</v>
      </c>
      <c r="H103" s="137">
        <v>6</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376</v>
      </c>
    </row>
    <row r="104" spans="2:65" s="1" customFormat="1" ht="16.5" customHeight="1">
      <c r="B104" s="132"/>
      <c r="C104" s="133" t="s">
        <v>257</v>
      </c>
      <c r="D104" s="133" t="s">
        <v>153</v>
      </c>
      <c r="E104" s="134" t="s">
        <v>2699</v>
      </c>
      <c r="F104" s="135" t="s">
        <v>2700</v>
      </c>
      <c r="G104" s="136" t="s">
        <v>1861</v>
      </c>
      <c r="H104" s="137">
        <v>1</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394</v>
      </c>
    </row>
    <row r="105" spans="2:65" s="1" customFormat="1" ht="16.5" customHeight="1">
      <c r="B105" s="132"/>
      <c r="C105" s="133" t="s">
        <v>264</v>
      </c>
      <c r="D105" s="133" t="s">
        <v>153</v>
      </c>
      <c r="E105" s="134" t="s">
        <v>2701</v>
      </c>
      <c r="F105" s="135" t="s">
        <v>2702</v>
      </c>
      <c r="G105" s="136" t="s">
        <v>1861</v>
      </c>
      <c r="H105" s="137">
        <v>1</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405</v>
      </c>
    </row>
    <row r="106" spans="2:65" s="1" customFormat="1" ht="33" customHeight="1">
      <c r="B106" s="132"/>
      <c r="C106" s="133" t="s">
        <v>269</v>
      </c>
      <c r="D106" s="133" t="s">
        <v>153</v>
      </c>
      <c r="E106" s="134" t="s">
        <v>2703</v>
      </c>
      <c r="F106" s="135" t="s">
        <v>2704</v>
      </c>
      <c r="G106" s="136" t="s">
        <v>1861</v>
      </c>
      <c r="H106" s="137">
        <v>2</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425</v>
      </c>
    </row>
    <row r="107" spans="2:65" s="1" customFormat="1" ht="38" customHeight="1">
      <c r="B107" s="132"/>
      <c r="C107" s="133" t="s">
        <v>276</v>
      </c>
      <c r="D107" s="133" t="s">
        <v>153</v>
      </c>
      <c r="E107" s="134" t="s">
        <v>2705</v>
      </c>
      <c r="F107" s="135" t="s">
        <v>2706</v>
      </c>
      <c r="G107" s="136" t="s">
        <v>2707</v>
      </c>
      <c r="H107" s="137">
        <v>31.75</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439</v>
      </c>
    </row>
    <row r="108" spans="2:65" s="1" customFormat="1" ht="24.25" customHeight="1">
      <c r="B108" s="132"/>
      <c r="C108" s="133" t="s">
        <v>281</v>
      </c>
      <c r="D108" s="133" t="s">
        <v>153</v>
      </c>
      <c r="E108" s="134" t="s">
        <v>2708</v>
      </c>
      <c r="F108" s="135" t="s">
        <v>2709</v>
      </c>
      <c r="G108" s="136" t="s">
        <v>2707</v>
      </c>
      <c r="H108" s="137">
        <v>24.24</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456</v>
      </c>
    </row>
    <row r="109" spans="2:65" s="1" customFormat="1" ht="24.25" customHeight="1">
      <c r="B109" s="132"/>
      <c r="C109" s="133" t="s">
        <v>8</v>
      </c>
      <c r="D109" s="133" t="s">
        <v>153</v>
      </c>
      <c r="E109" s="134" t="s">
        <v>2710</v>
      </c>
      <c r="F109" s="135" t="s">
        <v>2711</v>
      </c>
      <c r="G109" s="136" t="s">
        <v>2707</v>
      </c>
      <c r="H109" s="137">
        <v>27.408000000000001</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469</v>
      </c>
    </row>
    <row r="110" spans="2:65" s="1" customFormat="1" ht="16.5" customHeight="1">
      <c r="B110" s="132"/>
      <c r="C110" s="133" t="s">
        <v>294</v>
      </c>
      <c r="D110" s="133" t="s">
        <v>153</v>
      </c>
      <c r="E110" s="134" t="s">
        <v>2712</v>
      </c>
      <c r="F110" s="135" t="s">
        <v>2713</v>
      </c>
      <c r="G110" s="136" t="s">
        <v>156</v>
      </c>
      <c r="H110" s="137">
        <v>15</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485</v>
      </c>
    </row>
    <row r="111" spans="2:65" s="11" customFormat="1" ht="26" customHeight="1">
      <c r="B111" s="120"/>
      <c r="D111" s="121" t="s">
        <v>70</v>
      </c>
      <c r="E111" s="122" t="s">
        <v>1809</v>
      </c>
      <c r="F111" s="122" t="s">
        <v>2714</v>
      </c>
      <c r="I111" s="123"/>
      <c r="J111" s="124">
        <f>BK111</f>
        <v>0</v>
      </c>
      <c r="L111" s="120"/>
      <c r="M111" s="125"/>
      <c r="P111" s="126">
        <f>SUM(P112:P113)</f>
        <v>0</v>
      </c>
      <c r="R111" s="126">
        <f>SUM(R112:R113)</f>
        <v>0</v>
      </c>
      <c r="T111" s="127">
        <f>SUM(T112:T113)</f>
        <v>0</v>
      </c>
      <c r="AR111" s="121" t="s">
        <v>15</v>
      </c>
      <c r="AT111" s="128" t="s">
        <v>70</v>
      </c>
      <c r="AU111" s="128" t="s">
        <v>71</v>
      </c>
      <c r="AY111" s="121" t="s">
        <v>151</v>
      </c>
      <c r="BK111" s="129">
        <f>SUM(BK112:BK113)</f>
        <v>0</v>
      </c>
    </row>
    <row r="112" spans="2:65" s="1" customFormat="1" ht="16.5" customHeight="1">
      <c r="B112" s="132"/>
      <c r="C112" s="133" t="s">
        <v>306</v>
      </c>
      <c r="D112" s="133" t="s">
        <v>153</v>
      </c>
      <c r="E112" s="134" t="s">
        <v>2715</v>
      </c>
      <c r="F112" s="135" t="s">
        <v>2716</v>
      </c>
      <c r="G112" s="136" t="s">
        <v>2717</v>
      </c>
      <c r="H112" s="137">
        <v>12</v>
      </c>
      <c r="I112" s="138"/>
      <c r="J112" s="139">
        <f>ROUND(I112*H112,2)</f>
        <v>0</v>
      </c>
      <c r="K112" s="135" t="s">
        <v>3</v>
      </c>
      <c r="L112" s="33"/>
      <c r="M112" s="140" t="s">
        <v>3</v>
      </c>
      <c r="N112" s="141" t="s">
        <v>42</v>
      </c>
      <c r="P112" s="142">
        <f>O112*H112</f>
        <v>0</v>
      </c>
      <c r="Q112" s="142">
        <v>0</v>
      </c>
      <c r="R112" s="142">
        <f>Q112*H112</f>
        <v>0</v>
      </c>
      <c r="S112" s="142">
        <v>0</v>
      </c>
      <c r="T112" s="143">
        <f>S112*H112</f>
        <v>0</v>
      </c>
      <c r="AR112" s="144" t="s">
        <v>90</v>
      </c>
      <c r="AT112" s="144" t="s">
        <v>153</v>
      </c>
      <c r="AU112" s="144" t="s">
        <v>15</v>
      </c>
      <c r="AY112" s="18" t="s">
        <v>151</v>
      </c>
      <c r="BE112" s="145">
        <f>IF(N112="základní",J112,0)</f>
        <v>0</v>
      </c>
      <c r="BF112" s="145">
        <f>IF(N112="snížená",J112,0)</f>
        <v>0</v>
      </c>
      <c r="BG112" s="145">
        <f>IF(N112="zákl. přenesená",J112,0)</f>
        <v>0</v>
      </c>
      <c r="BH112" s="145">
        <f>IF(N112="sníž. přenesená",J112,0)</f>
        <v>0</v>
      </c>
      <c r="BI112" s="145">
        <f>IF(N112="nulová",J112,0)</f>
        <v>0</v>
      </c>
      <c r="BJ112" s="18" t="s">
        <v>15</v>
      </c>
      <c r="BK112" s="145">
        <f>ROUND(I112*H112,2)</f>
        <v>0</v>
      </c>
      <c r="BL112" s="18" t="s">
        <v>90</v>
      </c>
      <c r="BM112" s="144" t="s">
        <v>502</v>
      </c>
    </row>
    <row r="113" spans="2:65" s="1" customFormat="1" ht="16.5" customHeight="1">
      <c r="B113" s="132"/>
      <c r="C113" s="133" t="s">
        <v>310</v>
      </c>
      <c r="D113" s="133" t="s">
        <v>153</v>
      </c>
      <c r="E113" s="134" t="s">
        <v>2718</v>
      </c>
      <c r="F113" s="135" t="s">
        <v>2719</v>
      </c>
      <c r="G113" s="136" t="s">
        <v>2717</v>
      </c>
      <c r="H113" s="137">
        <v>15</v>
      </c>
      <c r="I113" s="138"/>
      <c r="J113" s="139">
        <f>ROUND(I113*H113,2)</f>
        <v>0</v>
      </c>
      <c r="K113" s="135" t="s">
        <v>3</v>
      </c>
      <c r="L113" s="33"/>
      <c r="M113" s="195" t="s">
        <v>3</v>
      </c>
      <c r="N113" s="196" t="s">
        <v>42</v>
      </c>
      <c r="O113" s="193"/>
      <c r="P113" s="197">
        <f>O113*H113</f>
        <v>0</v>
      </c>
      <c r="Q113" s="197">
        <v>0</v>
      </c>
      <c r="R113" s="197">
        <f>Q113*H113</f>
        <v>0</v>
      </c>
      <c r="S113" s="197">
        <v>0</v>
      </c>
      <c r="T113" s="198">
        <f>S113*H113</f>
        <v>0</v>
      </c>
      <c r="AR113" s="144" t="s">
        <v>90</v>
      </c>
      <c r="AT113" s="144" t="s">
        <v>153</v>
      </c>
      <c r="AU113" s="144" t="s">
        <v>15</v>
      </c>
      <c r="AY113" s="18" t="s">
        <v>151</v>
      </c>
      <c r="BE113" s="145">
        <f>IF(N113="základní",J113,0)</f>
        <v>0</v>
      </c>
      <c r="BF113" s="145">
        <f>IF(N113="snížená",J113,0)</f>
        <v>0</v>
      </c>
      <c r="BG113" s="145">
        <f>IF(N113="zákl. přenesená",J113,0)</f>
        <v>0</v>
      </c>
      <c r="BH113" s="145">
        <f>IF(N113="sníž. přenesená",J113,0)</f>
        <v>0</v>
      </c>
      <c r="BI113" s="145">
        <f>IF(N113="nulová",J113,0)</f>
        <v>0</v>
      </c>
      <c r="BJ113" s="18" t="s">
        <v>15</v>
      </c>
      <c r="BK113" s="145">
        <f>ROUND(I113*H113,2)</f>
        <v>0</v>
      </c>
      <c r="BL113" s="18" t="s">
        <v>90</v>
      </c>
      <c r="BM113" s="144" t="s">
        <v>883</v>
      </c>
    </row>
    <row r="114" spans="2:65" s="1" customFormat="1" ht="7" customHeight="1">
      <c r="B114" s="42"/>
      <c r="C114" s="43"/>
      <c r="D114" s="43"/>
      <c r="E114" s="43"/>
      <c r="F114" s="43"/>
      <c r="G114" s="43"/>
      <c r="H114" s="43"/>
      <c r="I114" s="43"/>
      <c r="J114" s="43"/>
      <c r="K114" s="43"/>
      <c r="L114" s="33"/>
    </row>
  </sheetData>
  <autoFilter ref="C86:K113" xr:uid="{00000000-0009-0000-0000-000009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114"/>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106</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2728</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ROUND(J87,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ROUND((SUM(BE87:BE113)),  2)</f>
        <v>0</v>
      </c>
      <c r="I35" s="94">
        <v>0.21</v>
      </c>
      <c r="J35" s="84">
        <f>ROUND(((SUM(BE87:BE113))*I35),  2)</f>
        <v>0</v>
      </c>
      <c r="L35" s="33"/>
    </row>
    <row r="36" spans="2:12" s="1" customFormat="1" ht="14.5" customHeight="1">
      <c r="B36" s="33"/>
      <c r="E36" s="28" t="s">
        <v>43</v>
      </c>
      <c r="F36" s="84">
        <f>ROUND((SUM(BF87:BF113)),  2)</f>
        <v>0</v>
      </c>
      <c r="I36" s="94">
        <v>0.12</v>
      </c>
      <c r="J36" s="84">
        <f>ROUND(((SUM(BF87:BF113))*I36),  2)</f>
        <v>0</v>
      </c>
      <c r="L36" s="33"/>
    </row>
    <row r="37" spans="2:12" s="1" customFormat="1" ht="14.5" hidden="1" customHeight="1">
      <c r="B37" s="33"/>
      <c r="E37" s="28" t="s">
        <v>44</v>
      </c>
      <c r="F37" s="84">
        <f>ROUND((SUM(BG87:BG113)),  2)</f>
        <v>0</v>
      </c>
      <c r="I37" s="94">
        <v>0.21</v>
      </c>
      <c r="J37" s="84">
        <f>0</f>
        <v>0</v>
      </c>
      <c r="L37" s="33"/>
    </row>
    <row r="38" spans="2:12" s="1" customFormat="1" ht="14.5" hidden="1" customHeight="1">
      <c r="B38" s="33"/>
      <c r="E38" s="28" t="s">
        <v>45</v>
      </c>
      <c r="F38" s="84">
        <f>ROUND((SUM(BH87:BH113)),  2)</f>
        <v>0</v>
      </c>
      <c r="I38" s="94">
        <v>0.12</v>
      </c>
      <c r="J38" s="84">
        <f>0</f>
        <v>0</v>
      </c>
      <c r="L38" s="33"/>
    </row>
    <row r="39" spans="2:12" s="1" customFormat="1" ht="14.5" hidden="1" customHeight="1">
      <c r="B39" s="33"/>
      <c r="E39" s="28" t="s">
        <v>46</v>
      </c>
      <c r="F39" s="84">
        <f>ROUND((SUM(BI87:BI113)),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4 - VZT-4</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J87</f>
        <v>0</v>
      </c>
      <c r="L63" s="33"/>
      <c r="AU63" s="18" t="s">
        <v>122</v>
      </c>
    </row>
    <row r="64" spans="2:47" s="8" customFormat="1" ht="25" customHeight="1">
      <c r="B64" s="104"/>
      <c r="D64" s="105" t="s">
        <v>2729</v>
      </c>
      <c r="E64" s="106"/>
      <c r="F64" s="106"/>
      <c r="G64" s="106"/>
      <c r="H64" s="106"/>
      <c r="I64" s="106"/>
      <c r="J64" s="107">
        <f>J88</f>
        <v>0</v>
      </c>
      <c r="L64" s="104"/>
    </row>
    <row r="65" spans="2:12" s="8" customFormat="1" ht="25" customHeight="1">
      <c r="B65" s="104"/>
      <c r="D65" s="105" t="s">
        <v>2667</v>
      </c>
      <c r="E65" s="106"/>
      <c r="F65" s="106"/>
      <c r="G65" s="106"/>
      <c r="H65" s="106"/>
      <c r="I65" s="106"/>
      <c r="J65" s="107">
        <f>J111</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ht="12" customHeight="1">
      <c r="B76" s="21"/>
      <c r="C76" s="28" t="s">
        <v>115</v>
      </c>
      <c r="L76" s="21"/>
    </row>
    <row r="77" spans="2:12" s="1" customFormat="1" ht="16.5" customHeight="1">
      <c r="B77" s="33"/>
      <c r="E77" s="331" t="s">
        <v>2664</v>
      </c>
      <c r="F77" s="330"/>
      <c r="G77" s="330"/>
      <c r="H77" s="330"/>
      <c r="L77" s="33"/>
    </row>
    <row r="78" spans="2:12" s="1" customFormat="1" ht="12" customHeight="1">
      <c r="B78" s="33"/>
      <c r="C78" s="28" t="s">
        <v>117</v>
      </c>
      <c r="L78" s="33"/>
    </row>
    <row r="79" spans="2:12" s="1" customFormat="1" ht="16.5" customHeight="1">
      <c r="B79" s="33"/>
      <c r="E79" s="293" t="str">
        <f>E11</f>
        <v>4 - VZT-4</v>
      </c>
      <c r="F79" s="330"/>
      <c r="G79" s="330"/>
      <c r="H79" s="330"/>
      <c r="L79" s="33"/>
    </row>
    <row r="80" spans="2:12" s="1" customFormat="1" ht="7" customHeight="1">
      <c r="B80" s="33"/>
      <c r="L80" s="33"/>
    </row>
    <row r="81" spans="2:65" s="1" customFormat="1" ht="12" customHeight="1">
      <c r="B81" s="33"/>
      <c r="C81" s="28" t="s">
        <v>21</v>
      </c>
      <c r="F81" s="26" t="str">
        <f>F14</f>
        <v xml:space="preserve"> </v>
      </c>
      <c r="I81" s="28" t="s">
        <v>23</v>
      </c>
      <c r="J81" s="50" t="str">
        <f>IF(J14="","",J14)</f>
        <v>10. 4. 2025</v>
      </c>
      <c r="L81" s="33"/>
    </row>
    <row r="82" spans="2:65" s="1" customFormat="1" ht="7" customHeight="1">
      <c r="B82" s="33"/>
      <c r="L82" s="33"/>
    </row>
    <row r="83" spans="2:65" s="1" customFormat="1" ht="25.75" customHeight="1">
      <c r="B83" s="33"/>
      <c r="C83" s="28" t="s">
        <v>25</v>
      </c>
      <c r="F83" s="26" t="str">
        <f>E17</f>
        <v>Město Dobříš</v>
      </c>
      <c r="I83" s="28" t="s">
        <v>31</v>
      </c>
      <c r="J83" s="31" t="str">
        <f>E23</f>
        <v>Energy Benefit Centre a.s.</v>
      </c>
      <c r="L83" s="33"/>
    </row>
    <row r="84" spans="2:65" s="1" customFormat="1" ht="15.25" customHeight="1">
      <c r="B84" s="33"/>
      <c r="C84" s="28" t="s">
        <v>29</v>
      </c>
      <c r="F84" s="26" t="str">
        <f>IF(E20="","",E20)</f>
        <v>Vyplň údaj</v>
      </c>
      <c r="I84" s="28" t="s">
        <v>34</v>
      </c>
      <c r="J84" s="31" t="str">
        <f>E26</f>
        <v xml:space="preserve"> </v>
      </c>
      <c r="L84" s="33"/>
    </row>
    <row r="85" spans="2:65" s="1" customFormat="1" ht="10.25" customHeight="1">
      <c r="B85" s="33"/>
      <c r="L85" s="33"/>
    </row>
    <row r="86" spans="2:65" s="10" customFormat="1" ht="29.25" customHeight="1">
      <c r="B86" s="112"/>
      <c r="C86" s="113" t="s">
        <v>137</v>
      </c>
      <c r="D86" s="114" t="s">
        <v>56</v>
      </c>
      <c r="E86" s="114" t="s">
        <v>52</v>
      </c>
      <c r="F86" s="114" t="s">
        <v>53</v>
      </c>
      <c r="G86" s="114" t="s">
        <v>138</v>
      </c>
      <c r="H86" s="114" t="s">
        <v>139</v>
      </c>
      <c r="I86" s="114" t="s">
        <v>140</v>
      </c>
      <c r="J86" s="114" t="s">
        <v>121</v>
      </c>
      <c r="K86" s="115" t="s">
        <v>141</v>
      </c>
      <c r="L86" s="112"/>
      <c r="M86" s="57" t="s">
        <v>3</v>
      </c>
      <c r="N86" s="58" t="s">
        <v>41</v>
      </c>
      <c r="O86" s="58" t="s">
        <v>142</v>
      </c>
      <c r="P86" s="58" t="s">
        <v>143</v>
      </c>
      <c r="Q86" s="58" t="s">
        <v>144</v>
      </c>
      <c r="R86" s="58" t="s">
        <v>145</v>
      </c>
      <c r="S86" s="58" t="s">
        <v>146</v>
      </c>
      <c r="T86" s="59" t="s">
        <v>147</v>
      </c>
    </row>
    <row r="87" spans="2:65" s="1" customFormat="1" ht="23" customHeight="1">
      <c r="B87" s="33"/>
      <c r="C87" s="62" t="s">
        <v>148</v>
      </c>
      <c r="J87" s="116">
        <f>BK87</f>
        <v>0</v>
      </c>
      <c r="L87" s="33"/>
      <c r="M87" s="60"/>
      <c r="N87" s="51"/>
      <c r="O87" s="51"/>
      <c r="P87" s="117">
        <f>P88+P111</f>
        <v>0</v>
      </c>
      <c r="Q87" s="51"/>
      <c r="R87" s="117">
        <f>R88+R111</f>
        <v>0</v>
      </c>
      <c r="S87" s="51"/>
      <c r="T87" s="118">
        <f>T88+T111</f>
        <v>0</v>
      </c>
      <c r="AT87" s="18" t="s">
        <v>70</v>
      </c>
      <c r="AU87" s="18" t="s">
        <v>122</v>
      </c>
      <c r="BK87" s="119">
        <f>BK88+BK111</f>
        <v>0</v>
      </c>
    </row>
    <row r="88" spans="2:65" s="11" customFormat="1" ht="26" customHeight="1">
      <c r="B88" s="120"/>
      <c r="D88" s="121" t="s">
        <v>70</v>
      </c>
      <c r="E88" s="122" t="s">
        <v>2414</v>
      </c>
      <c r="F88" s="122" t="s">
        <v>2730</v>
      </c>
      <c r="I88" s="123"/>
      <c r="J88" s="124">
        <f>BK88</f>
        <v>0</v>
      </c>
      <c r="L88" s="120"/>
      <c r="M88" s="125"/>
      <c r="P88" s="126">
        <f>SUM(P89:P110)</f>
        <v>0</v>
      </c>
      <c r="R88" s="126">
        <f>SUM(R89:R110)</f>
        <v>0</v>
      </c>
      <c r="T88" s="127">
        <f>SUM(T89:T110)</f>
        <v>0</v>
      </c>
      <c r="AR88" s="121" t="s">
        <v>15</v>
      </c>
      <c r="AT88" s="128" t="s">
        <v>70</v>
      </c>
      <c r="AU88" s="128" t="s">
        <v>71</v>
      </c>
      <c r="AY88" s="121" t="s">
        <v>151</v>
      </c>
      <c r="BK88" s="129">
        <f>SUM(BK89:BK110)</f>
        <v>0</v>
      </c>
    </row>
    <row r="89" spans="2:65" s="1" customFormat="1" ht="78" customHeight="1">
      <c r="B89" s="132"/>
      <c r="C89" s="133" t="s">
        <v>15</v>
      </c>
      <c r="D89" s="133" t="s">
        <v>153</v>
      </c>
      <c r="E89" s="134" t="s">
        <v>2731</v>
      </c>
      <c r="F89" s="135" t="s">
        <v>2670</v>
      </c>
      <c r="G89" s="136" t="s">
        <v>1861</v>
      </c>
      <c r="H89" s="137">
        <v>1</v>
      </c>
      <c r="I89" s="138"/>
      <c r="J89" s="139">
        <f t="shared" ref="J89:J110" si="0">ROUND(I89*H89,2)</f>
        <v>0</v>
      </c>
      <c r="K89" s="135" t="s">
        <v>3</v>
      </c>
      <c r="L89" s="33"/>
      <c r="M89" s="140" t="s">
        <v>3</v>
      </c>
      <c r="N89" s="141" t="s">
        <v>42</v>
      </c>
      <c r="P89" s="142">
        <f t="shared" ref="P89:P110" si="1">O89*H89</f>
        <v>0</v>
      </c>
      <c r="Q89" s="142">
        <v>0</v>
      </c>
      <c r="R89" s="142">
        <f t="shared" ref="R89:R110" si="2">Q89*H89</f>
        <v>0</v>
      </c>
      <c r="S89" s="142">
        <v>0</v>
      </c>
      <c r="T89" s="143">
        <f t="shared" ref="T89:T110" si="3">S89*H89</f>
        <v>0</v>
      </c>
      <c r="AR89" s="144" t="s">
        <v>90</v>
      </c>
      <c r="AT89" s="144" t="s">
        <v>153</v>
      </c>
      <c r="AU89" s="144" t="s">
        <v>15</v>
      </c>
      <c r="AY89" s="18" t="s">
        <v>151</v>
      </c>
      <c r="BE89" s="145">
        <f t="shared" ref="BE89:BE110" si="4">IF(N89="základní",J89,0)</f>
        <v>0</v>
      </c>
      <c r="BF89" s="145">
        <f t="shared" ref="BF89:BF110" si="5">IF(N89="snížená",J89,0)</f>
        <v>0</v>
      </c>
      <c r="BG89" s="145">
        <f t="shared" ref="BG89:BG110" si="6">IF(N89="zákl. přenesená",J89,0)</f>
        <v>0</v>
      </c>
      <c r="BH89" s="145">
        <f t="shared" ref="BH89:BH110" si="7">IF(N89="sníž. přenesená",J89,0)</f>
        <v>0</v>
      </c>
      <c r="BI89" s="145">
        <f t="shared" ref="BI89:BI110" si="8">IF(N89="nulová",J89,0)</f>
        <v>0</v>
      </c>
      <c r="BJ89" s="18" t="s">
        <v>15</v>
      </c>
      <c r="BK89" s="145">
        <f t="shared" ref="BK89:BK110" si="9">ROUND(I89*H89,2)</f>
        <v>0</v>
      </c>
      <c r="BL89" s="18" t="s">
        <v>90</v>
      </c>
      <c r="BM89" s="144" t="s">
        <v>210</v>
      </c>
    </row>
    <row r="90" spans="2:65" s="1" customFormat="1" ht="16.5" customHeight="1">
      <c r="B90" s="132"/>
      <c r="C90" s="133" t="s">
        <v>78</v>
      </c>
      <c r="D90" s="133" t="s">
        <v>153</v>
      </c>
      <c r="E90" s="134" t="s">
        <v>2671</v>
      </c>
      <c r="F90" s="135" t="s">
        <v>2672</v>
      </c>
      <c r="G90" s="136" t="s">
        <v>1861</v>
      </c>
      <c r="H90" s="137">
        <v>2</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15</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219</v>
      </c>
    </row>
    <row r="91" spans="2:65" s="1" customFormat="1" ht="16.5" customHeight="1">
      <c r="B91" s="132"/>
      <c r="C91" s="133" t="s">
        <v>87</v>
      </c>
      <c r="D91" s="133" t="s">
        <v>153</v>
      </c>
      <c r="E91" s="134" t="s">
        <v>2673</v>
      </c>
      <c r="F91" s="135" t="s">
        <v>2674</v>
      </c>
      <c r="G91" s="136" t="s">
        <v>1861</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15</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9</v>
      </c>
    </row>
    <row r="92" spans="2:65" s="1" customFormat="1" ht="16.5" customHeight="1">
      <c r="B92" s="132"/>
      <c r="C92" s="133" t="s">
        <v>90</v>
      </c>
      <c r="D92" s="133" t="s">
        <v>153</v>
      </c>
      <c r="E92" s="134" t="s">
        <v>2675</v>
      </c>
      <c r="F92" s="135" t="s">
        <v>2676</v>
      </c>
      <c r="G92" s="136" t="s">
        <v>1861</v>
      </c>
      <c r="H92" s="137">
        <v>1</v>
      </c>
      <c r="I92" s="138"/>
      <c r="J92" s="139">
        <f t="shared" si="0"/>
        <v>0</v>
      </c>
      <c r="K92" s="135" t="s">
        <v>3</v>
      </c>
      <c r="L92" s="33"/>
      <c r="M92" s="140" t="s">
        <v>3</v>
      </c>
      <c r="N92" s="141" t="s">
        <v>42</v>
      </c>
      <c r="P92" s="142">
        <f t="shared" si="1"/>
        <v>0</v>
      </c>
      <c r="Q92" s="142">
        <v>0</v>
      </c>
      <c r="R92" s="142">
        <f t="shared" si="2"/>
        <v>0</v>
      </c>
      <c r="S92" s="142">
        <v>0</v>
      </c>
      <c r="T92" s="143">
        <f t="shared" si="3"/>
        <v>0</v>
      </c>
      <c r="AR92" s="144" t="s">
        <v>90</v>
      </c>
      <c r="AT92" s="144" t="s">
        <v>153</v>
      </c>
      <c r="AU92" s="144" t="s">
        <v>15</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224</v>
      </c>
    </row>
    <row r="93" spans="2:65" s="1" customFormat="1" ht="16.5" customHeight="1">
      <c r="B93" s="132"/>
      <c r="C93" s="133" t="s">
        <v>93</v>
      </c>
      <c r="D93" s="133" t="s">
        <v>153</v>
      </c>
      <c r="E93" s="134" t="s">
        <v>2677</v>
      </c>
      <c r="F93" s="135" t="s">
        <v>2678</v>
      </c>
      <c r="G93" s="136" t="s">
        <v>1861</v>
      </c>
      <c r="H93" s="137">
        <v>1</v>
      </c>
      <c r="I93" s="138"/>
      <c r="J93" s="139">
        <f t="shared" si="0"/>
        <v>0</v>
      </c>
      <c r="K93" s="135" t="s">
        <v>3</v>
      </c>
      <c r="L93" s="33"/>
      <c r="M93" s="140" t="s">
        <v>3</v>
      </c>
      <c r="N93" s="141" t="s">
        <v>42</v>
      </c>
      <c r="P93" s="142">
        <f t="shared" si="1"/>
        <v>0</v>
      </c>
      <c r="Q93" s="142">
        <v>0</v>
      </c>
      <c r="R93" s="142">
        <f t="shared" si="2"/>
        <v>0</v>
      </c>
      <c r="S93" s="142">
        <v>0</v>
      </c>
      <c r="T93" s="143">
        <f t="shared" si="3"/>
        <v>0</v>
      </c>
      <c r="AR93" s="144" t="s">
        <v>90</v>
      </c>
      <c r="AT93" s="144" t="s">
        <v>153</v>
      </c>
      <c r="AU93" s="144" t="s">
        <v>15</v>
      </c>
      <c r="AY93" s="18" t="s">
        <v>151</v>
      </c>
      <c r="BE93" s="145">
        <f t="shared" si="4"/>
        <v>0</v>
      </c>
      <c r="BF93" s="145">
        <f t="shared" si="5"/>
        <v>0</v>
      </c>
      <c r="BG93" s="145">
        <f t="shared" si="6"/>
        <v>0</v>
      </c>
      <c r="BH93" s="145">
        <f t="shared" si="7"/>
        <v>0</v>
      </c>
      <c r="BI93" s="145">
        <f t="shared" si="8"/>
        <v>0</v>
      </c>
      <c r="BJ93" s="18" t="s">
        <v>15</v>
      </c>
      <c r="BK93" s="145">
        <f t="shared" si="9"/>
        <v>0</v>
      </c>
      <c r="BL93" s="18" t="s">
        <v>90</v>
      </c>
      <c r="BM93" s="144" t="s">
        <v>257</v>
      </c>
    </row>
    <row r="94" spans="2:65" s="1" customFormat="1" ht="16.5" customHeight="1">
      <c r="B94" s="132"/>
      <c r="C94" s="133" t="s">
        <v>96</v>
      </c>
      <c r="D94" s="133" t="s">
        <v>153</v>
      </c>
      <c r="E94" s="134" t="s">
        <v>2679</v>
      </c>
      <c r="F94" s="135" t="s">
        <v>2680</v>
      </c>
      <c r="G94" s="136" t="s">
        <v>1861</v>
      </c>
      <c r="H94" s="137">
        <v>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15</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269</v>
      </c>
    </row>
    <row r="95" spans="2:65" s="1" customFormat="1" ht="16.5" customHeight="1">
      <c r="B95" s="132"/>
      <c r="C95" s="133" t="s">
        <v>201</v>
      </c>
      <c r="D95" s="133" t="s">
        <v>153</v>
      </c>
      <c r="E95" s="134" t="s">
        <v>2681</v>
      </c>
      <c r="F95" s="135" t="s">
        <v>2682</v>
      </c>
      <c r="G95" s="136" t="s">
        <v>1861</v>
      </c>
      <c r="H95" s="137">
        <v>2</v>
      </c>
      <c r="I95" s="138"/>
      <c r="J95" s="139">
        <f t="shared" si="0"/>
        <v>0</v>
      </c>
      <c r="K95" s="135" t="s">
        <v>3</v>
      </c>
      <c r="L95" s="33"/>
      <c r="M95" s="140" t="s">
        <v>3</v>
      </c>
      <c r="N95" s="141" t="s">
        <v>42</v>
      </c>
      <c r="P95" s="142">
        <f t="shared" si="1"/>
        <v>0</v>
      </c>
      <c r="Q95" s="142">
        <v>0</v>
      </c>
      <c r="R95" s="142">
        <f t="shared" si="2"/>
        <v>0</v>
      </c>
      <c r="S95" s="142">
        <v>0</v>
      </c>
      <c r="T95" s="143">
        <f t="shared" si="3"/>
        <v>0</v>
      </c>
      <c r="AR95" s="144" t="s">
        <v>90</v>
      </c>
      <c r="AT95" s="144" t="s">
        <v>153</v>
      </c>
      <c r="AU95" s="144" t="s">
        <v>15</v>
      </c>
      <c r="AY95" s="18" t="s">
        <v>151</v>
      </c>
      <c r="BE95" s="145">
        <f t="shared" si="4"/>
        <v>0</v>
      </c>
      <c r="BF95" s="145">
        <f t="shared" si="5"/>
        <v>0</v>
      </c>
      <c r="BG95" s="145">
        <f t="shared" si="6"/>
        <v>0</v>
      </c>
      <c r="BH95" s="145">
        <f t="shared" si="7"/>
        <v>0</v>
      </c>
      <c r="BI95" s="145">
        <f t="shared" si="8"/>
        <v>0</v>
      </c>
      <c r="BJ95" s="18" t="s">
        <v>15</v>
      </c>
      <c r="BK95" s="145">
        <f t="shared" si="9"/>
        <v>0</v>
      </c>
      <c r="BL95" s="18" t="s">
        <v>90</v>
      </c>
      <c r="BM95" s="144" t="s">
        <v>281</v>
      </c>
    </row>
    <row r="96" spans="2:65" s="1" customFormat="1" ht="33" customHeight="1">
      <c r="B96" s="132"/>
      <c r="C96" s="133" t="s">
        <v>210</v>
      </c>
      <c r="D96" s="133" t="s">
        <v>153</v>
      </c>
      <c r="E96" s="134" t="s">
        <v>2683</v>
      </c>
      <c r="F96" s="135" t="s">
        <v>2684</v>
      </c>
      <c r="G96" s="136" t="s">
        <v>1861</v>
      </c>
      <c r="H96" s="137">
        <v>2</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294</v>
      </c>
    </row>
    <row r="97" spans="2:65" s="1" customFormat="1" ht="24.25" customHeight="1">
      <c r="B97" s="132"/>
      <c r="C97" s="133" t="s">
        <v>167</v>
      </c>
      <c r="D97" s="133" t="s">
        <v>153</v>
      </c>
      <c r="E97" s="134" t="s">
        <v>2685</v>
      </c>
      <c r="F97" s="135" t="s">
        <v>2686</v>
      </c>
      <c r="G97" s="136" t="s">
        <v>1861</v>
      </c>
      <c r="H97" s="137">
        <v>2</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310</v>
      </c>
    </row>
    <row r="98" spans="2:65" s="1" customFormat="1" ht="33" customHeight="1">
      <c r="B98" s="132"/>
      <c r="C98" s="133" t="s">
        <v>219</v>
      </c>
      <c r="D98" s="133" t="s">
        <v>153</v>
      </c>
      <c r="E98" s="134" t="s">
        <v>2687</v>
      </c>
      <c r="F98" s="135" t="s">
        <v>2688</v>
      </c>
      <c r="G98" s="136" t="s">
        <v>1861</v>
      </c>
      <c r="H98" s="137">
        <v>1</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324</v>
      </c>
    </row>
    <row r="99" spans="2:65" s="1" customFormat="1" ht="33" customHeight="1">
      <c r="B99" s="132"/>
      <c r="C99" s="133" t="s">
        <v>226</v>
      </c>
      <c r="D99" s="133" t="s">
        <v>153</v>
      </c>
      <c r="E99" s="134" t="s">
        <v>2689</v>
      </c>
      <c r="F99" s="135" t="s">
        <v>2690</v>
      </c>
      <c r="G99" s="136" t="s">
        <v>1861</v>
      </c>
      <c r="H99" s="137">
        <v>1</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334</v>
      </c>
    </row>
    <row r="100" spans="2:65" s="1" customFormat="1" ht="33" customHeight="1">
      <c r="B100" s="132"/>
      <c r="C100" s="133" t="s">
        <v>9</v>
      </c>
      <c r="D100" s="133" t="s">
        <v>153</v>
      </c>
      <c r="E100" s="134" t="s">
        <v>2691</v>
      </c>
      <c r="F100" s="135" t="s">
        <v>2692</v>
      </c>
      <c r="G100" s="136" t="s">
        <v>1861</v>
      </c>
      <c r="H100" s="137">
        <v>2</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343</v>
      </c>
    </row>
    <row r="101" spans="2:65" s="1" customFormat="1" ht="33" customHeight="1">
      <c r="B101" s="132"/>
      <c r="C101" s="133" t="s">
        <v>240</v>
      </c>
      <c r="D101" s="133" t="s">
        <v>153</v>
      </c>
      <c r="E101" s="134" t="s">
        <v>2693</v>
      </c>
      <c r="F101" s="135" t="s">
        <v>2694</v>
      </c>
      <c r="G101" s="136" t="s">
        <v>1861</v>
      </c>
      <c r="H101" s="137">
        <v>3</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353</v>
      </c>
    </row>
    <row r="102" spans="2:65" s="1" customFormat="1" ht="21.75" customHeight="1">
      <c r="B102" s="132"/>
      <c r="C102" s="133" t="s">
        <v>224</v>
      </c>
      <c r="D102" s="133" t="s">
        <v>153</v>
      </c>
      <c r="E102" s="134" t="s">
        <v>2695</v>
      </c>
      <c r="F102" s="135" t="s">
        <v>2696</v>
      </c>
      <c r="G102" s="136" t="s">
        <v>1861</v>
      </c>
      <c r="H102" s="137">
        <v>4</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365</v>
      </c>
    </row>
    <row r="103" spans="2:65" s="1" customFormat="1" ht="24.25" customHeight="1">
      <c r="B103" s="132"/>
      <c r="C103" s="133" t="s">
        <v>250</v>
      </c>
      <c r="D103" s="133" t="s">
        <v>153</v>
      </c>
      <c r="E103" s="134" t="s">
        <v>2697</v>
      </c>
      <c r="F103" s="135" t="s">
        <v>2698</v>
      </c>
      <c r="G103" s="136" t="s">
        <v>1861</v>
      </c>
      <c r="H103" s="137">
        <v>6</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376</v>
      </c>
    </row>
    <row r="104" spans="2:65" s="1" customFormat="1" ht="16.5" customHeight="1">
      <c r="B104" s="132"/>
      <c r="C104" s="133" t="s">
        <v>257</v>
      </c>
      <c r="D104" s="133" t="s">
        <v>153</v>
      </c>
      <c r="E104" s="134" t="s">
        <v>2699</v>
      </c>
      <c r="F104" s="135" t="s">
        <v>2700</v>
      </c>
      <c r="G104" s="136" t="s">
        <v>1861</v>
      </c>
      <c r="H104" s="137">
        <v>1</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394</v>
      </c>
    </row>
    <row r="105" spans="2:65" s="1" customFormat="1" ht="16.5" customHeight="1">
      <c r="B105" s="132"/>
      <c r="C105" s="133" t="s">
        <v>264</v>
      </c>
      <c r="D105" s="133" t="s">
        <v>153</v>
      </c>
      <c r="E105" s="134" t="s">
        <v>2701</v>
      </c>
      <c r="F105" s="135" t="s">
        <v>2702</v>
      </c>
      <c r="G105" s="136" t="s">
        <v>1861</v>
      </c>
      <c r="H105" s="137">
        <v>1</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405</v>
      </c>
    </row>
    <row r="106" spans="2:65" s="1" customFormat="1" ht="33" customHeight="1">
      <c r="B106" s="132"/>
      <c r="C106" s="133" t="s">
        <v>269</v>
      </c>
      <c r="D106" s="133" t="s">
        <v>153</v>
      </c>
      <c r="E106" s="134" t="s">
        <v>2703</v>
      </c>
      <c r="F106" s="135" t="s">
        <v>2704</v>
      </c>
      <c r="G106" s="136" t="s">
        <v>1861</v>
      </c>
      <c r="H106" s="137">
        <v>2</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425</v>
      </c>
    </row>
    <row r="107" spans="2:65" s="1" customFormat="1" ht="38" customHeight="1">
      <c r="B107" s="132"/>
      <c r="C107" s="133" t="s">
        <v>276</v>
      </c>
      <c r="D107" s="133" t="s">
        <v>153</v>
      </c>
      <c r="E107" s="134" t="s">
        <v>2705</v>
      </c>
      <c r="F107" s="135" t="s">
        <v>2706</v>
      </c>
      <c r="G107" s="136" t="s">
        <v>2707</v>
      </c>
      <c r="H107" s="137">
        <v>31.75</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439</v>
      </c>
    </row>
    <row r="108" spans="2:65" s="1" customFormat="1" ht="24.25" customHeight="1">
      <c r="B108" s="132"/>
      <c r="C108" s="133" t="s">
        <v>281</v>
      </c>
      <c r="D108" s="133" t="s">
        <v>153</v>
      </c>
      <c r="E108" s="134" t="s">
        <v>2708</v>
      </c>
      <c r="F108" s="135" t="s">
        <v>2709</v>
      </c>
      <c r="G108" s="136" t="s">
        <v>2707</v>
      </c>
      <c r="H108" s="137">
        <v>24.24</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456</v>
      </c>
    </row>
    <row r="109" spans="2:65" s="1" customFormat="1" ht="24.25" customHeight="1">
      <c r="B109" s="132"/>
      <c r="C109" s="133" t="s">
        <v>8</v>
      </c>
      <c r="D109" s="133" t="s">
        <v>153</v>
      </c>
      <c r="E109" s="134" t="s">
        <v>2710</v>
      </c>
      <c r="F109" s="135" t="s">
        <v>2711</v>
      </c>
      <c r="G109" s="136" t="s">
        <v>2707</v>
      </c>
      <c r="H109" s="137">
        <v>27.408000000000001</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469</v>
      </c>
    </row>
    <row r="110" spans="2:65" s="1" customFormat="1" ht="16.5" customHeight="1">
      <c r="B110" s="132"/>
      <c r="C110" s="133" t="s">
        <v>294</v>
      </c>
      <c r="D110" s="133" t="s">
        <v>153</v>
      </c>
      <c r="E110" s="134" t="s">
        <v>2712</v>
      </c>
      <c r="F110" s="135" t="s">
        <v>2713</v>
      </c>
      <c r="G110" s="136" t="s">
        <v>156</v>
      </c>
      <c r="H110" s="137">
        <v>15</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485</v>
      </c>
    </row>
    <row r="111" spans="2:65" s="11" customFormat="1" ht="26" customHeight="1">
      <c r="B111" s="120"/>
      <c r="D111" s="121" t="s">
        <v>70</v>
      </c>
      <c r="E111" s="122" t="s">
        <v>1809</v>
      </c>
      <c r="F111" s="122" t="s">
        <v>2714</v>
      </c>
      <c r="I111" s="123"/>
      <c r="J111" s="124">
        <f>BK111</f>
        <v>0</v>
      </c>
      <c r="L111" s="120"/>
      <c r="M111" s="125"/>
      <c r="P111" s="126">
        <f>SUM(P112:P113)</f>
        <v>0</v>
      </c>
      <c r="R111" s="126">
        <f>SUM(R112:R113)</f>
        <v>0</v>
      </c>
      <c r="T111" s="127">
        <f>SUM(T112:T113)</f>
        <v>0</v>
      </c>
      <c r="AR111" s="121" t="s">
        <v>15</v>
      </c>
      <c r="AT111" s="128" t="s">
        <v>70</v>
      </c>
      <c r="AU111" s="128" t="s">
        <v>71</v>
      </c>
      <c r="AY111" s="121" t="s">
        <v>151</v>
      </c>
      <c r="BK111" s="129">
        <f>SUM(BK112:BK113)</f>
        <v>0</v>
      </c>
    </row>
    <row r="112" spans="2:65" s="1" customFormat="1" ht="16.5" customHeight="1">
      <c r="B112" s="132"/>
      <c r="C112" s="133" t="s">
        <v>306</v>
      </c>
      <c r="D112" s="133" t="s">
        <v>153</v>
      </c>
      <c r="E112" s="134" t="s">
        <v>2715</v>
      </c>
      <c r="F112" s="135" t="s">
        <v>2716</v>
      </c>
      <c r="G112" s="136" t="s">
        <v>2717</v>
      </c>
      <c r="H112" s="137">
        <v>12</v>
      </c>
      <c r="I112" s="138"/>
      <c r="J112" s="139">
        <f>ROUND(I112*H112,2)</f>
        <v>0</v>
      </c>
      <c r="K112" s="135" t="s">
        <v>3</v>
      </c>
      <c r="L112" s="33"/>
      <c r="M112" s="140" t="s">
        <v>3</v>
      </c>
      <c r="N112" s="141" t="s">
        <v>42</v>
      </c>
      <c r="P112" s="142">
        <f>O112*H112</f>
        <v>0</v>
      </c>
      <c r="Q112" s="142">
        <v>0</v>
      </c>
      <c r="R112" s="142">
        <f>Q112*H112</f>
        <v>0</v>
      </c>
      <c r="S112" s="142">
        <v>0</v>
      </c>
      <c r="T112" s="143">
        <f>S112*H112</f>
        <v>0</v>
      </c>
      <c r="AR112" s="144" t="s">
        <v>90</v>
      </c>
      <c r="AT112" s="144" t="s">
        <v>153</v>
      </c>
      <c r="AU112" s="144" t="s">
        <v>15</v>
      </c>
      <c r="AY112" s="18" t="s">
        <v>151</v>
      </c>
      <c r="BE112" s="145">
        <f>IF(N112="základní",J112,0)</f>
        <v>0</v>
      </c>
      <c r="BF112" s="145">
        <f>IF(N112="snížená",J112,0)</f>
        <v>0</v>
      </c>
      <c r="BG112" s="145">
        <f>IF(N112="zákl. přenesená",J112,0)</f>
        <v>0</v>
      </c>
      <c r="BH112" s="145">
        <f>IF(N112="sníž. přenesená",J112,0)</f>
        <v>0</v>
      </c>
      <c r="BI112" s="145">
        <f>IF(N112="nulová",J112,0)</f>
        <v>0</v>
      </c>
      <c r="BJ112" s="18" t="s">
        <v>15</v>
      </c>
      <c r="BK112" s="145">
        <f>ROUND(I112*H112,2)</f>
        <v>0</v>
      </c>
      <c r="BL112" s="18" t="s">
        <v>90</v>
      </c>
      <c r="BM112" s="144" t="s">
        <v>502</v>
      </c>
    </row>
    <row r="113" spans="2:65" s="1" customFormat="1" ht="16.5" customHeight="1">
      <c r="B113" s="132"/>
      <c r="C113" s="133" t="s">
        <v>310</v>
      </c>
      <c r="D113" s="133" t="s">
        <v>153</v>
      </c>
      <c r="E113" s="134" t="s">
        <v>2718</v>
      </c>
      <c r="F113" s="135" t="s">
        <v>2719</v>
      </c>
      <c r="G113" s="136" t="s">
        <v>2717</v>
      </c>
      <c r="H113" s="137">
        <v>15</v>
      </c>
      <c r="I113" s="138"/>
      <c r="J113" s="139">
        <f>ROUND(I113*H113,2)</f>
        <v>0</v>
      </c>
      <c r="K113" s="135" t="s">
        <v>3</v>
      </c>
      <c r="L113" s="33"/>
      <c r="M113" s="195" t="s">
        <v>3</v>
      </c>
      <c r="N113" s="196" t="s">
        <v>42</v>
      </c>
      <c r="O113" s="193"/>
      <c r="P113" s="197">
        <f>O113*H113</f>
        <v>0</v>
      </c>
      <c r="Q113" s="197">
        <v>0</v>
      </c>
      <c r="R113" s="197">
        <f>Q113*H113</f>
        <v>0</v>
      </c>
      <c r="S113" s="197">
        <v>0</v>
      </c>
      <c r="T113" s="198">
        <f>S113*H113</f>
        <v>0</v>
      </c>
      <c r="AR113" s="144" t="s">
        <v>90</v>
      </c>
      <c r="AT113" s="144" t="s">
        <v>153</v>
      </c>
      <c r="AU113" s="144" t="s">
        <v>15</v>
      </c>
      <c r="AY113" s="18" t="s">
        <v>151</v>
      </c>
      <c r="BE113" s="145">
        <f>IF(N113="základní",J113,0)</f>
        <v>0</v>
      </c>
      <c r="BF113" s="145">
        <f>IF(N113="snížená",J113,0)</f>
        <v>0</v>
      </c>
      <c r="BG113" s="145">
        <f>IF(N113="zákl. přenesená",J113,0)</f>
        <v>0</v>
      </c>
      <c r="BH113" s="145">
        <f>IF(N113="sníž. přenesená",J113,0)</f>
        <v>0</v>
      </c>
      <c r="BI113" s="145">
        <f>IF(N113="nulová",J113,0)</f>
        <v>0</v>
      </c>
      <c r="BJ113" s="18" t="s">
        <v>15</v>
      </c>
      <c r="BK113" s="145">
        <f>ROUND(I113*H113,2)</f>
        <v>0</v>
      </c>
      <c r="BL113" s="18" t="s">
        <v>90</v>
      </c>
      <c r="BM113" s="144" t="s">
        <v>883</v>
      </c>
    </row>
    <row r="114" spans="2:65" s="1" customFormat="1" ht="7" customHeight="1">
      <c r="B114" s="42"/>
      <c r="C114" s="43"/>
      <c r="D114" s="43"/>
      <c r="E114" s="43"/>
      <c r="F114" s="43"/>
      <c r="G114" s="43"/>
      <c r="H114" s="43"/>
      <c r="I114" s="43"/>
      <c r="J114" s="43"/>
      <c r="K114" s="43"/>
      <c r="L114" s="33"/>
    </row>
  </sheetData>
  <autoFilter ref="C86:K113" xr:uid="{00000000-0009-0000-0000-00000A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93"/>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108</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2732</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ROUND(J86,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ROUND((SUM(BE86:BE92)),  2)</f>
        <v>0</v>
      </c>
      <c r="I35" s="94">
        <v>0.21</v>
      </c>
      <c r="J35" s="84">
        <f>ROUND(((SUM(BE86:BE92))*I35),  2)</f>
        <v>0</v>
      </c>
      <c r="L35" s="33"/>
    </row>
    <row r="36" spans="2:12" s="1" customFormat="1" ht="14.5" customHeight="1">
      <c r="B36" s="33"/>
      <c r="E36" s="28" t="s">
        <v>43</v>
      </c>
      <c r="F36" s="84">
        <f>ROUND((SUM(BF86:BF92)),  2)</f>
        <v>0</v>
      </c>
      <c r="I36" s="94">
        <v>0.12</v>
      </c>
      <c r="J36" s="84">
        <f>ROUND(((SUM(BF86:BF92))*I36),  2)</f>
        <v>0</v>
      </c>
      <c r="L36" s="33"/>
    </row>
    <row r="37" spans="2:12" s="1" customFormat="1" ht="14.5" hidden="1" customHeight="1">
      <c r="B37" s="33"/>
      <c r="E37" s="28" t="s">
        <v>44</v>
      </c>
      <c r="F37" s="84">
        <f>ROUND((SUM(BG86:BG92)),  2)</f>
        <v>0</v>
      </c>
      <c r="I37" s="94">
        <v>0.21</v>
      </c>
      <c r="J37" s="84">
        <f>0</f>
        <v>0</v>
      </c>
      <c r="L37" s="33"/>
    </row>
    <row r="38" spans="2:12" s="1" customFormat="1" ht="14.5" hidden="1" customHeight="1">
      <c r="B38" s="33"/>
      <c r="E38" s="28" t="s">
        <v>45</v>
      </c>
      <c r="F38" s="84">
        <f>ROUND((SUM(BH86:BH92)),  2)</f>
        <v>0</v>
      </c>
      <c r="I38" s="94">
        <v>0.12</v>
      </c>
      <c r="J38" s="84">
        <f>0</f>
        <v>0</v>
      </c>
      <c r="L38" s="33"/>
    </row>
    <row r="39" spans="2:12" s="1" customFormat="1" ht="14.5" hidden="1" customHeight="1">
      <c r="B39" s="33"/>
      <c r="E39" s="28" t="s">
        <v>46</v>
      </c>
      <c r="F39" s="84">
        <f>ROUND((SUM(BI86:BI92)),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5 - VZT-5</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J86</f>
        <v>0</v>
      </c>
      <c r="L63" s="33"/>
      <c r="AU63" s="18" t="s">
        <v>122</v>
      </c>
    </row>
    <row r="64" spans="2:47" s="8" customFormat="1" ht="25" customHeight="1">
      <c r="B64" s="104"/>
      <c r="D64" s="105" t="s">
        <v>2733</v>
      </c>
      <c r="E64" s="106"/>
      <c r="F64" s="106"/>
      <c r="G64" s="106"/>
      <c r="H64" s="106"/>
      <c r="I64" s="106"/>
      <c r="J64" s="107">
        <f>J87</f>
        <v>0</v>
      </c>
      <c r="L64" s="104"/>
    </row>
    <row r="65" spans="2:12" s="1" customFormat="1" ht="21.75" customHeight="1">
      <c r="B65" s="33"/>
      <c r="L65" s="33"/>
    </row>
    <row r="66" spans="2:12" s="1" customFormat="1" ht="7" customHeight="1">
      <c r="B66" s="42"/>
      <c r="C66" s="43"/>
      <c r="D66" s="43"/>
      <c r="E66" s="43"/>
      <c r="F66" s="43"/>
      <c r="G66" s="43"/>
      <c r="H66" s="43"/>
      <c r="I66" s="43"/>
      <c r="J66" s="43"/>
      <c r="K66" s="43"/>
      <c r="L66" s="33"/>
    </row>
    <row r="70" spans="2:12" s="1" customFormat="1" ht="7" customHeight="1">
      <c r="B70" s="44"/>
      <c r="C70" s="45"/>
      <c r="D70" s="45"/>
      <c r="E70" s="45"/>
      <c r="F70" s="45"/>
      <c r="G70" s="45"/>
      <c r="H70" s="45"/>
      <c r="I70" s="45"/>
      <c r="J70" s="45"/>
      <c r="K70" s="45"/>
      <c r="L70" s="33"/>
    </row>
    <row r="71" spans="2:12" s="1" customFormat="1" ht="25" customHeight="1">
      <c r="B71" s="33"/>
      <c r="C71" s="22" t="s">
        <v>136</v>
      </c>
      <c r="L71" s="33"/>
    </row>
    <row r="72" spans="2:12" s="1" customFormat="1" ht="7" customHeight="1">
      <c r="B72" s="33"/>
      <c r="L72" s="33"/>
    </row>
    <row r="73" spans="2:12" s="1" customFormat="1" ht="12" customHeight="1">
      <c r="B73" s="33"/>
      <c r="C73" s="28" t="s">
        <v>17</v>
      </c>
      <c r="L73" s="33"/>
    </row>
    <row r="74" spans="2:12" s="1" customFormat="1" ht="16.5" customHeight="1">
      <c r="B74" s="33"/>
      <c r="E74" s="331" t="str">
        <f>E7</f>
        <v>Snížení energetické náročnosti 5. MŠ Dobříš</v>
      </c>
      <c r="F74" s="332"/>
      <c r="G74" s="332"/>
      <c r="H74" s="332"/>
      <c r="L74" s="33"/>
    </row>
    <row r="75" spans="2:12" ht="12" customHeight="1">
      <c r="B75" s="21"/>
      <c r="C75" s="28" t="s">
        <v>115</v>
      </c>
      <c r="L75" s="21"/>
    </row>
    <row r="76" spans="2:12" s="1" customFormat="1" ht="16.5" customHeight="1">
      <c r="B76" s="33"/>
      <c r="E76" s="331" t="s">
        <v>2664</v>
      </c>
      <c r="F76" s="330"/>
      <c r="G76" s="330"/>
      <c r="H76" s="330"/>
      <c r="L76" s="33"/>
    </row>
    <row r="77" spans="2:12" s="1" customFormat="1" ht="12" customHeight="1">
      <c r="B77" s="33"/>
      <c r="C77" s="28" t="s">
        <v>117</v>
      </c>
      <c r="L77" s="33"/>
    </row>
    <row r="78" spans="2:12" s="1" customFormat="1" ht="16.5" customHeight="1">
      <c r="B78" s="33"/>
      <c r="E78" s="293" t="str">
        <f>E11</f>
        <v>5 - VZT-5</v>
      </c>
      <c r="F78" s="330"/>
      <c r="G78" s="330"/>
      <c r="H78" s="330"/>
      <c r="L78" s="33"/>
    </row>
    <row r="79" spans="2:12" s="1" customFormat="1" ht="7" customHeight="1">
      <c r="B79" s="33"/>
      <c r="L79" s="33"/>
    </row>
    <row r="80" spans="2:12" s="1" customFormat="1" ht="12" customHeight="1">
      <c r="B80" s="33"/>
      <c r="C80" s="28" t="s">
        <v>21</v>
      </c>
      <c r="F80" s="26" t="str">
        <f>F14</f>
        <v xml:space="preserve"> </v>
      </c>
      <c r="I80" s="28" t="s">
        <v>23</v>
      </c>
      <c r="J80" s="50" t="str">
        <f>IF(J14="","",J14)</f>
        <v>10. 4. 2025</v>
      </c>
      <c r="L80" s="33"/>
    </row>
    <row r="81" spans="2:65" s="1" customFormat="1" ht="7" customHeight="1">
      <c r="B81" s="33"/>
      <c r="L81" s="33"/>
    </row>
    <row r="82" spans="2:65" s="1" customFormat="1" ht="25.75" customHeight="1">
      <c r="B82" s="33"/>
      <c r="C82" s="28" t="s">
        <v>25</v>
      </c>
      <c r="F82" s="26" t="str">
        <f>E17</f>
        <v>Město Dobříš</v>
      </c>
      <c r="I82" s="28" t="s">
        <v>31</v>
      </c>
      <c r="J82" s="31" t="str">
        <f>E23</f>
        <v>Energy Benefit Centre a.s.</v>
      </c>
      <c r="L82" s="33"/>
    </row>
    <row r="83" spans="2:65" s="1" customFormat="1" ht="15.25" customHeight="1">
      <c r="B83" s="33"/>
      <c r="C83" s="28" t="s">
        <v>29</v>
      </c>
      <c r="F83" s="26" t="str">
        <f>IF(E20="","",E20)</f>
        <v>Vyplň údaj</v>
      </c>
      <c r="I83" s="28" t="s">
        <v>34</v>
      </c>
      <c r="J83" s="31" t="str">
        <f>E26</f>
        <v xml:space="preserve"> </v>
      </c>
      <c r="L83" s="33"/>
    </row>
    <row r="84" spans="2:65" s="1" customFormat="1" ht="10.25" customHeight="1">
      <c r="B84" s="33"/>
      <c r="L84" s="33"/>
    </row>
    <row r="85" spans="2:65" s="10" customFormat="1" ht="29.25" customHeight="1">
      <c r="B85" s="112"/>
      <c r="C85" s="113" t="s">
        <v>137</v>
      </c>
      <c r="D85" s="114" t="s">
        <v>56</v>
      </c>
      <c r="E85" s="114" t="s">
        <v>52</v>
      </c>
      <c r="F85" s="114" t="s">
        <v>53</v>
      </c>
      <c r="G85" s="114" t="s">
        <v>138</v>
      </c>
      <c r="H85" s="114" t="s">
        <v>139</v>
      </c>
      <c r="I85" s="114" t="s">
        <v>140</v>
      </c>
      <c r="J85" s="114" t="s">
        <v>121</v>
      </c>
      <c r="K85" s="115" t="s">
        <v>141</v>
      </c>
      <c r="L85" s="112"/>
      <c r="M85" s="57" t="s">
        <v>3</v>
      </c>
      <c r="N85" s="58" t="s">
        <v>41</v>
      </c>
      <c r="O85" s="58" t="s">
        <v>142</v>
      </c>
      <c r="P85" s="58" t="s">
        <v>143</v>
      </c>
      <c r="Q85" s="58" t="s">
        <v>144</v>
      </c>
      <c r="R85" s="58" t="s">
        <v>145</v>
      </c>
      <c r="S85" s="58" t="s">
        <v>146</v>
      </c>
      <c r="T85" s="59" t="s">
        <v>147</v>
      </c>
    </row>
    <row r="86" spans="2:65" s="1" customFormat="1" ht="23" customHeight="1">
      <c r="B86" s="33"/>
      <c r="C86" s="62" t="s">
        <v>148</v>
      </c>
      <c r="J86" s="116">
        <f>BK86</f>
        <v>0</v>
      </c>
      <c r="L86" s="33"/>
      <c r="M86" s="60"/>
      <c r="N86" s="51"/>
      <c r="O86" s="51"/>
      <c r="P86" s="117">
        <f>P87</f>
        <v>0</v>
      </c>
      <c r="Q86" s="51"/>
      <c r="R86" s="117">
        <f>R87</f>
        <v>0</v>
      </c>
      <c r="S86" s="51"/>
      <c r="T86" s="118">
        <f>T87</f>
        <v>0</v>
      </c>
      <c r="AT86" s="18" t="s">
        <v>70</v>
      </c>
      <c r="AU86" s="18" t="s">
        <v>122</v>
      </c>
      <c r="BK86" s="119">
        <f>BK87</f>
        <v>0</v>
      </c>
    </row>
    <row r="87" spans="2:65" s="11" customFormat="1" ht="26" customHeight="1">
      <c r="B87" s="120"/>
      <c r="D87" s="121" t="s">
        <v>70</v>
      </c>
      <c r="E87" s="122" t="s">
        <v>2414</v>
      </c>
      <c r="F87" s="122" t="s">
        <v>2734</v>
      </c>
      <c r="I87" s="123"/>
      <c r="J87" s="124">
        <f>BK87</f>
        <v>0</v>
      </c>
      <c r="L87" s="120"/>
      <c r="M87" s="125"/>
      <c r="P87" s="126">
        <f>SUM(P88:P92)</f>
        <v>0</v>
      </c>
      <c r="R87" s="126">
        <f>SUM(R88:R92)</f>
        <v>0</v>
      </c>
      <c r="T87" s="127">
        <f>SUM(T88:T92)</f>
        <v>0</v>
      </c>
      <c r="AR87" s="121" t="s">
        <v>15</v>
      </c>
      <c r="AT87" s="128" t="s">
        <v>70</v>
      </c>
      <c r="AU87" s="128" t="s">
        <v>71</v>
      </c>
      <c r="AY87" s="121" t="s">
        <v>151</v>
      </c>
      <c r="BK87" s="129">
        <f>SUM(BK88:BK92)</f>
        <v>0</v>
      </c>
    </row>
    <row r="88" spans="2:65" s="1" customFormat="1" ht="16.5" customHeight="1">
      <c r="B88" s="132"/>
      <c r="C88" s="133" t="s">
        <v>71</v>
      </c>
      <c r="D88" s="133" t="s">
        <v>153</v>
      </c>
      <c r="E88" s="134" t="s">
        <v>2735</v>
      </c>
      <c r="F88" s="135" t="s">
        <v>2736</v>
      </c>
      <c r="G88" s="136" t="s">
        <v>156</v>
      </c>
      <c r="H88" s="137">
        <v>80.64</v>
      </c>
      <c r="I88" s="138"/>
      <c r="J88" s="139">
        <f>ROUND(I88*H88,2)</f>
        <v>0</v>
      </c>
      <c r="K88" s="135" t="s">
        <v>3</v>
      </c>
      <c r="L88" s="33"/>
      <c r="M88" s="140" t="s">
        <v>3</v>
      </c>
      <c r="N88" s="141" t="s">
        <v>42</v>
      </c>
      <c r="P88" s="142">
        <f>O88*H88</f>
        <v>0</v>
      </c>
      <c r="Q88" s="142">
        <v>0</v>
      </c>
      <c r="R88" s="142">
        <f>Q88*H88</f>
        <v>0</v>
      </c>
      <c r="S88" s="142">
        <v>0</v>
      </c>
      <c r="T88" s="143">
        <f>S88*H88</f>
        <v>0</v>
      </c>
      <c r="AR88" s="144" t="s">
        <v>90</v>
      </c>
      <c r="AT88" s="144" t="s">
        <v>153</v>
      </c>
      <c r="AU88" s="144" t="s">
        <v>15</v>
      </c>
      <c r="AY88" s="18" t="s">
        <v>151</v>
      </c>
      <c r="BE88" s="145">
        <f>IF(N88="základní",J88,0)</f>
        <v>0</v>
      </c>
      <c r="BF88" s="145">
        <f>IF(N88="snížená",J88,0)</f>
        <v>0</v>
      </c>
      <c r="BG88" s="145">
        <f>IF(N88="zákl. přenesená",J88,0)</f>
        <v>0</v>
      </c>
      <c r="BH88" s="145">
        <f>IF(N88="sníž. přenesená",J88,0)</f>
        <v>0</v>
      </c>
      <c r="BI88" s="145">
        <f>IF(N88="nulová",J88,0)</f>
        <v>0</v>
      </c>
      <c r="BJ88" s="18" t="s">
        <v>15</v>
      </c>
      <c r="BK88" s="145">
        <f>ROUND(I88*H88,2)</f>
        <v>0</v>
      </c>
      <c r="BL88" s="18" t="s">
        <v>90</v>
      </c>
      <c r="BM88" s="144" t="s">
        <v>210</v>
      </c>
    </row>
    <row r="89" spans="2:65" s="1" customFormat="1" ht="38" customHeight="1">
      <c r="B89" s="132"/>
      <c r="C89" s="133" t="s">
        <v>71</v>
      </c>
      <c r="D89" s="133" t="s">
        <v>153</v>
      </c>
      <c r="E89" s="134" t="s">
        <v>2705</v>
      </c>
      <c r="F89" s="135" t="s">
        <v>2706</v>
      </c>
      <c r="G89" s="136" t="s">
        <v>2707</v>
      </c>
      <c r="H89" s="137">
        <v>14</v>
      </c>
      <c r="I89" s="138"/>
      <c r="J89" s="139">
        <f>ROUND(I89*H89,2)</f>
        <v>0</v>
      </c>
      <c r="K89" s="135" t="s">
        <v>3</v>
      </c>
      <c r="L89" s="33"/>
      <c r="M89" s="140" t="s">
        <v>3</v>
      </c>
      <c r="N89" s="141" t="s">
        <v>42</v>
      </c>
      <c r="P89" s="142">
        <f>O89*H89</f>
        <v>0</v>
      </c>
      <c r="Q89" s="142">
        <v>0</v>
      </c>
      <c r="R89" s="142">
        <f>Q89*H89</f>
        <v>0</v>
      </c>
      <c r="S89" s="142">
        <v>0</v>
      </c>
      <c r="T89" s="143">
        <f>S89*H89</f>
        <v>0</v>
      </c>
      <c r="AR89" s="144" t="s">
        <v>90</v>
      </c>
      <c r="AT89" s="144" t="s">
        <v>153</v>
      </c>
      <c r="AU89" s="144" t="s">
        <v>15</v>
      </c>
      <c r="AY89" s="18" t="s">
        <v>151</v>
      </c>
      <c r="BE89" s="145">
        <f>IF(N89="základní",J89,0)</f>
        <v>0</v>
      </c>
      <c r="BF89" s="145">
        <f>IF(N89="snížená",J89,0)</f>
        <v>0</v>
      </c>
      <c r="BG89" s="145">
        <f>IF(N89="zákl. přenesená",J89,0)</f>
        <v>0</v>
      </c>
      <c r="BH89" s="145">
        <f>IF(N89="sníž. přenesená",J89,0)</f>
        <v>0</v>
      </c>
      <c r="BI89" s="145">
        <f>IF(N89="nulová",J89,0)</f>
        <v>0</v>
      </c>
      <c r="BJ89" s="18" t="s">
        <v>15</v>
      </c>
      <c r="BK89" s="145">
        <f>ROUND(I89*H89,2)</f>
        <v>0</v>
      </c>
      <c r="BL89" s="18" t="s">
        <v>90</v>
      </c>
      <c r="BM89" s="144" t="s">
        <v>219</v>
      </c>
    </row>
    <row r="90" spans="2:65" s="1" customFormat="1" ht="24.25" customHeight="1">
      <c r="B90" s="132"/>
      <c r="C90" s="133" t="s">
        <v>71</v>
      </c>
      <c r="D90" s="133" t="s">
        <v>153</v>
      </c>
      <c r="E90" s="134" t="s">
        <v>2737</v>
      </c>
      <c r="F90" s="135" t="s">
        <v>2709</v>
      </c>
      <c r="G90" s="136" t="s">
        <v>2707</v>
      </c>
      <c r="H90" s="137">
        <v>15</v>
      </c>
      <c r="I90" s="138"/>
      <c r="J90" s="139">
        <f>ROUND(I90*H90,2)</f>
        <v>0</v>
      </c>
      <c r="K90" s="135" t="s">
        <v>3</v>
      </c>
      <c r="L90" s="33"/>
      <c r="M90" s="140" t="s">
        <v>3</v>
      </c>
      <c r="N90" s="141" t="s">
        <v>42</v>
      </c>
      <c r="P90" s="142">
        <f>O90*H90</f>
        <v>0</v>
      </c>
      <c r="Q90" s="142">
        <v>0</v>
      </c>
      <c r="R90" s="142">
        <f>Q90*H90</f>
        <v>0</v>
      </c>
      <c r="S90" s="142">
        <v>0</v>
      </c>
      <c r="T90" s="143">
        <f>S90*H90</f>
        <v>0</v>
      </c>
      <c r="AR90" s="144" t="s">
        <v>90</v>
      </c>
      <c r="AT90" s="144" t="s">
        <v>153</v>
      </c>
      <c r="AU90" s="144" t="s">
        <v>15</v>
      </c>
      <c r="AY90" s="18" t="s">
        <v>151</v>
      </c>
      <c r="BE90" s="145">
        <f>IF(N90="základní",J90,0)</f>
        <v>0</v>
      </c>
      <c r="BF90" s="145">
        <f>IF(N90="snížená",J90,0)</f>
        <v>0</v>
      </c>
      <c r="BG90" s="145">
        <f>IF(N90="zákl. přenesená",J90,0)</f>
        <v>0</v>
      </c>
      <c r="BH90" s="145">
        <f>IF(N90="sníž. přenesená",J90,0)</f>
        <v>0</v>
      </c>
      <c r="BI90" s="145">
        <f>IF(N90="nulová",J90,0)</f>
        <v>0</v>
      </c>
      <c r="BJ90" s="18" t="s">
        <v>15</v>
      </c>
      <c r="BK90" s="145">
        <f>ROUND(I90*H90,2)</f>
        <v>0</v>
      </c>
      <c r="BL90" s="18" t="s">
        <v>90</v>
      </c>
      <c r="BM90" s="144" t="s">
        <v>9</v>
      </c>
    </row>
    <row r="91" spans="2:65" s="1" customFormat="1" ht="16.5" customHeight="1">
      <c r="B91" s="132"/>
      <c r="C91" s="133" t="s">
        <v>71</v>
      </c>
      <c r="D91" s="133" t="s">
        <v>153</v>
      </c>
      <c r="E91" s="134" t="s">
        <v>2738</v>
      </c>
      <c r="F91" s="135" t="s">
        <v>2739</v>
      </c>
      <c r="G91" s="136" t="s">
        <v>1861</v>
      </c>
      <c r="H91" s="137">
        <v>1</v>
      </c>
      <c r="I91" s="138"/>
      <c r="J91" s="139">
        <f>ROUND(I91*H91,2)</f>
        <v>0</v>
      </c>
      <c r="K91" s="135" t="s">
        <v>3</v>
      </c>
      <c r="L91" s="33"/>
      <c r="M91" s="140" t="s">
        <v>3</v>
      </c>
      <c r="N91" s="141" t="s">
        <v>42</v>
      </c>
      <c r="P91" s="142">
        <f>O91*H91</f>
        <v>0</v>
      </c>
      <c r="Q91" s="142">
        <v>0</v>
      </c>
      <c r="R91" s="142">
        <f>Q91*H91</f>
        <v>0</v>
      </c>
      <c r="S91" s="142">
        <v>0</v>
      </c>
      <c r="T91" s="143">
        <f>S91*H91</f>
        <v>0</v>
      </c>
      <c r="AR91" s="144" t="s">
        <v>90</v>
      </c>
      <c r="AT91" s="144" t="s">
        <v>153</v>
      </c>
      <c r="AU91" s="144" t="s">
        <v>15</v>
      </c>
      <c r="AY91" s="18" t="s">
        <v>151</v>
      </c>
      <c r="BE91" s="145">
        <f>IF(N91="základní",J91,0)</f>
        <v>0</v>
      </c>
      <c r="BF91" s="145">
        <f>IF(N91="snížená",J91,0)</f>
        <v>0</v>
      </c>
      <c r="BG91" s="145">
        <f>IF(N91="zákl. přenesená",J91,0)</f>
        <v>0</v>
      </c>
      <c r="BH91" s="145">
        <f>IF(N91="sníž. přenesená",J91,0)</f>
        <v>0</v>
      </c>
      <c r="BI91" s="145">
        <f>IF(N91="nulová",J91,0)</f>
        <v>0</v>
      </c>
      <c r="BJ91" s="18" t="s">
        <v>15</v>
      </c>
      <c r="BK91" s="145">
        <f>ROUND(I91*H91,2)</f>
        <v>0</v>
      </c>
      <c r="BL91" s="18" t="s">
        <v>90</v>
      </c>
      <c r="BM91" s="144" t="s">
        <v>224</v>
      </c>
    </row>
    <row r="92" spans="2:65" s="1" customFormat="1" ht="21.75" customHeight="1">
      <c r="B92" s="132"/>
      <c r="C92" s="133" t="s">
        <v>71</v>
      </c>
      <c r="D92" s="133" t="s">
        <v>153</v>
      </c>
      <c r="E92" s="134" t="s">
        <v>2740</v>
      </c>
      <c r="F92" s="135" t="s">
        <v>2741</v>
      </c>
      <c r="G92" s="136" t="s">
        <v>2707</v>
      </c>
      <c r="H92" s="137">
        <v>14</v>
      </c>
      <c r="I92" s="138"/>
      <c r="J92" s="139">
        <f>ROUND(I92*H92,2)</f>
        <v>0</v>
      </c>
      <c r="K92" s="135" t="s">
        <v>3</v>
      </c>
      <c r="L92" s="33"/>
      <c r="M92" s="195" t="s">
        <v>3</v>
      </c>
      <c r="N92" s="196" t="s">
        <v>42</v>
      </c>
      <c r="O92" s="193"/>
      <c r="P92" s="197">
        <f>O92*H92</f>
        <v>0</v>
      </c>
      <c r="Q92" s="197">
        <v>0</v>
      </c>
      <c r="R92" s="197">
        <f>Q92*H92</f>
        <v>0</v>
      </c>
      <c r="S92" s="197">
        <v>0</v>
      </c>
      <c r="T92" s="198">
        <f>S92*H92</f>
        <v>0</v>
      </c>
      <c r="AR92" s="144" t="s">
        <v>90</v>
      </c>
      <c r="AT92" s="144" t="s">
        <v>153</v>
      </c>
      <c r="AU92" s="144" t="s">
        <v>15</v>
      </c>
      <c r="AY92" s="18" t="s">
        <v>151</v>
      </c>
      <c r="BE92" s="145">
        <f>IF(N92="základní",J92,0)</f>
        <v>0</v>
      </c>
      <c r="BF92" s="145">
        <f>IF(N92="snížená",J92,0)</f>
        <v>0</v>
      </c>
      <c r="BG92" s="145">
        <f>IF(N92="zákl. přenesená",J92,0)</f>
        <v>0</v>
      </c>
      <c r="BH92" s="145">
        <f>IF(N92="sníž. přenesená",J92,0)</f>
        <v>0</v>
      </c>
      <c r="BI92" s="145">
        <f>IF(N92="nulová",J92,0)</f>
        <v>0</v>
      </c>
      <c r="BJ92" s="18" t="s">
        <v>15</v>
      </c>
      <c r="BK92" s="145">
        <f>ROUND(I92*H92,2)</f>
        <v>0</v>
      </c>
      <c r="BL92" s="18" t="s">
        <v>90</v>
      </c>
      <c r="BM92" s="144" t="s">
        <v>257</v>
      </c>
    </row>
    <row r="93" spans="2:65" s="1" customFormat="1" ht="7" customHeight="1">
      <c r="B93" s="42"/>
      <c r="C93" s="43"/>
      <c r="D93" s="43"/>
      <c r="E93" s="43"/>
      <c r="F93" s="43"/>
      <c r="G93" s="43"/>
      <c r="H93" s="43"/>
      <c r="I93" s="43"/>
      <c r="J93" s="43"/>
      <c r="K93" s="43"/>
      <c r="L93" s="33"/>
    </row>
  </sheetData>
  <autoFilter ref="C85:K92" xr:uid="{00000000-0009-0000-0000-00000B000000}"/>
  <mergeCells count="12">
    <mergeCell ref="E78:H78"/>
    <mergeCell ref="L2:V2"/>
    <mergeCell ref="E50:H50"/>
    <mergeCell ref="E52:H52"/>
    <mergeCell ref="E54:H54"/>
    <mergeCell ref="E74:H74"/>
    <mergeCell ref="E76:H7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96"/>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110</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2742</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ROUND(J87,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ROUND((SUM(BE87:BE95)),  2)</f>
        <v>0</v>
      </c>
      <c r="I35" s="94">
        <v>0.21</v>
      </c>
      <c r="J35" s="84">
        <f>ROUND(((SUM(BE87:BE95))*I35),  2)</f>
        <v>0</v>
      </c>
      <c r="L35" s="33"/>
    </row>
    <row r="36" spans="2:12" s="1" customFormat="1" ht="14.5" customHeight="1">
      <c r="B36" s="33"/>
      <c r="E36" s="28" t="s">
        <v>43</v>
      </c>
      <c r="F36" s="84">
        <f>ROUND((SUM(BF87:BF95)),  2)</f>
        <v>0</v>
      </c>
      <c r="I36" s="94">
        <v>0.12</v>
      </c>
      <c r="J36" s="84">
        <f>ROUND(((SUM(BF87:BF95))*I36),  2)</f>
        <v>0</v>
      </c>
      <c r="L36" s="33"/>
    </row>
    <row r="37" spans="2:12" s="1" customFormat="1" ht="14.5" hidden="1" customHeight="1">
      <c r="B37" s="33"/>
      <c r="E37" s="28" t="s">
        <v>44</v>
      </c>
      <c r="F37" s="84">
        <f>ROUND((SUM(BG87:BG95)),  2)</f>
        <v>0</v>
      </c>
      <c r="I37" s="94">
        <v>0.21</v>
      </c>
      <c r="J37" s="84">
        <f>0</f>
        <v>0</v>
      </c>
      <c r="L37" s="33"/>
    </row>
    <row r="38" spans="2:12" s="1" customFormat="1" ht="14.5" hidden="1" customHeight="1">
      <c r="B38" s="33"/>
      <c r="E38" s="28" t="s">
        <v>45</v>
      </c>
      <c r="F38" s="84">
        <f>ROUND((SUM(BH87:BH95)),  2)</f>
        <v>0</v>
      </c>
      <c r="I38" s="94">
        <v>0.12</v>
      </c>
      <c r="J38" s="84">
        <f>0</f>
        <v>0</v>
      </c>
      <c r="L38" s="33"/>
    </row>
    <row r="39" spans="2:12" s="1" customFormat="1" ht="14.5" hidden="1" customHeight="1">
      <c r="B39" s="33"/>
      <c r="E39" s="28" t="s">
        <v>46</v>
      </c>
      <c r="F39" s="84">
        <f>ROUND((SUM(BI87:BI95)),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6 - Společné</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J87</f>
        <v>0</v>
      </c>
      <c r="L63" s="33"/>
      <c r="AU63" s="18" t="s">
        <v>122</v>
      </c>
    </row>
    <row r="64" spans="2:47" s="8" customFormat="1" ht="25" customHeight="1">
      <c r="B64" s="104"/>
      <c r="D64" s="105" t="s">
        <v>2743</v>
      </c>
      <c r="E64" s="106"/>
      <c r="F64" s="106"/>
      <c r="G64" s="106"/>
      <c r="H64" s="106"/>
      <c r="I64" s="106"/>
      <c r="J64" s="107">
        <f>J88</f>
        <v>0</v>
      </c>
      <c r="L64" s="104"/>
    </row>
    <row r="65" spans="2:12" s="8" customFormat="1" ht="25" customHeight="1">
      <c r="B65" s="104"/>
      <c r="D65" s="105" t="s">
        <v>2744</v>
      </c>
      <c r="E65" s="106"/>
      <c r="F65" s="106"/>
      <c r="G65" s="106"/>
      <c r="H65" s="106"/>
      <c r="I65" s="106"/>
      <c r="J65" s="107">
        <f>J92</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ht="12" customHeight="1">
      <c r="B76" s="21"/>
      <c r="C76" s="28" t="s">
        <v>115</v>
      </c>
      <c r="L76" s="21"/>
    </row>
    <row r="77" spans="2:12" s="1" customFormat="1" ht="16.5" customHeight="1">
      <c r="B77" s="33"/>
      <c r="E77" s="331" t="s">
        <v>2664</v>
      </c>
      <c r="F77" s="330"/>
      <c r="G77" s="330"/>
      <c r="H77" s="330"/>
      <c r="L77" s="33"/>
    </row>
    <row r="78" spans="2:12" s="1" customFormat="1" ht="12" customHeight="1">
      <c r="B78" s="33"/>
      <c r="C78" s="28" t="s">
        <v>117</v>
      </c>
      <c r="L78" s="33"/>
    </row>
    <row r="79" spans="2:12" s="1" customFormat="1" ht="16.5" customHeight="1">
      <c r="B79" s="33"/>
      <c r="E79" s="293" t="str">
        <f>E11</f>
        <v>6 - Společné</v>
      </c>
      <c r="F79" s="330"/>
      <c r="G79" s="330"/>
      <c r="H79" s="330"/>
      <c r="L79" s="33"/>
    </row>
    <row r="80" spans="2:12" s="1" customFormat="1" ht="7" customHeight="1">
      <c r="B80" s="33"/>
      <c r="L80" s="33"/>
    </row>
    <row r="81" spans="2:65" s="1" customFormat="1" ht="12" customHeight="1">
      <c r="B81" s="33"/>
      <c r="C81" s="28" t="s">
        <v>21</v>
      </c>
      <c r="F81" s="26" t="str">
        <f>F14</f>
        <v xml:space="preserve"> </v>
      </c>
      <c r="I81" s="28" t="s">
        <v>23</v>
      </c>
      <c r="J81" s="50" t="str">
        <f>IF(J14="","",J14)</f>
        <v>10. 4. 2025</v>
      </c>
      <c r="L81" s="33"/>
    </row>
    <row r="82" spans="2:65" s="1" customFormat="1" ht="7" customHeight="1">
      <c r="B82" s="33"/>
      <c r="L82" s="33"/>
    </row>
    <row r="83" spans="2:65" s="1" customFormat="1" ht="25.75" customHeight="1">
      <c r="B83" s="33"/>
      <c r="C83" s="28" t="s">
        <v>25</v>
      </c>
      <c r="F83" s="26" t="str">
        <f>E17</f>
        <v>Město Dobříš</v>
      </c>
      <c r="I83" s="28" t="s">
        <v>31</v>
      </c>
      <c r="J83" s="31" t="str">
        <f>E23</f>
        <v>Energy Benefit Centre a.s.</v>
      </c>
      <c r="L83" s="33"/>
    </row>
    <row r="84" spans="2:65" s="1" customFormat="1" ht="15.25" customHeight="1">
      <c r="B84" s="33"/>
      <c r="C84" s="28" t="s">
        <v>29</v>
      </c>
      <c r="F84" s="26" t="str">
        <f>IF(E20="","",E20)</f>
        <v>Vyplň údaj</v>
      </c>
      <c r="I84" s="28" t="s">
        <v>34</v>
      </c>
      <c r="J84" s="31" t="str">
        <f>E26</f>
        <v xml:space="preserve"> </v>
      </c>
      <c r="L84" s="33"/>
    </row>
    <row r="85" spans="2:65" s="1" customFormat="1" ht="10.25" customHeight="1">
      <c r="B85" s="33"/>
      <c r="L85" s="33"/>
    </row>
    <row r="86" spans="2:65" s="10" customFormat="1" ht="29.25" customHeight="1">
      <c r="B86" s="112"/>
      <c r="C86" s="113" t="s">
        <v>137</v>
      </c>
      <c r="D86" s="114" t="s">
        <v>56</v>
      </c>
      <c r="E86" s="114" t="s">
        <v>52</v>
      </c>
      <c r="F86" s="114" t="s">
        <v>53</v>
      </c>
      <c r="G86" s="114" t="s">
        <v>138</v>
      </c>
      <c r="H86" s="114" t="s">
        <v>139</v>
      </c>
      <c r="I86" s="114" t="s">
        <v>140</v>
      </c>
      <c r="J86" s="114" t="s">
        <v>121</v>
      </c>
      <c r="K86" s="115" t="s">
        <v>141</v>
      </c>
      <c r="L86" s="112"/>
      <c r="M86" s="57" t="s">
        <v>3</v>
      </c>
      <c r="N86" s="58" t="s">
        <v>41</v>
      </c>
      <c r="O86" s="58" t="s">
        <v>142</v>
      </c>
      <c r="P86" s="58" t="s">
        <v>143</v>
      </c>
      <c r="Q86" s="58" t="s">
        <v>144</v>
      </c>
      <c r="R86" s="58" t="s">
        <v>145</v>
      </c>
      <c r="S86" s="58" t="s">
        <v>146</v>
      </c>
      <c r="T86" s="59" t="s">
        <v>147</v>
      </c>
    </row>
    <row r="87" spans="2:65" s="1" customFormat="1" ht="23" customHeight="1">
      <c r="B87" s="33"/>
      <c r="C87" s="62" t="s">
        <v>148</v>
      </c>
      <c r="J87" s="116">
        <f>BK87</f>
        <v>0</v>
      </c>
      <c r="L87" s="33"/>
      <c r="M87" s="60"/>
      <c r="N87" s="51"/>
      <c r="O87" s="51"/>
      <c r="P87" s="117">
        <f>P88+P92</f>
        <v>0</v>
      </c>
      <c r="Q87" s="51"/>
      <c r="R87" s="117">
        <f>R88+R92</f>
        <v>0</v>
      </c>
      <c r="S87" s="51"/>
      <c r="T87" s="118">
        <f>T88+T92</f>
        <v>0</v>
      </c>
      <c r="AT87" s="18" t="s">
        <v>70</v>
      </c>
      <c r="AU87" s="18" t="s">
        <v>122</v>
      </c>
      <c r="BK87" s="119">
        <f>BK88+BK92</f>
        <v>0</v>
      </c>
    </row>
    <row r="88" spans="2:65" s="11" customFormat="1" ht="26" customHeight="1">
      <c r="B88" s="120"/>
      <c r="D88" s="121" t="s">
        <v>70</v>
      </c>
      <c r="E88" s="122" t="s">
        <v>1809</v>
      </c>
      <c r="F88" s="122" t="s">
        <v>2745</v>
      </c>
      <c r="I88" s="123"/>
      <c r="J88" s="124">
        <f>BK88</f>
        <v>0</v>
      </c>
      <c r="L88" s="120"/>
      <c r="M88" s="125"/>
      <c r="P88" s="126">
        <f>SUM(P89:P91)</f>
        <v>0</v>
      </c>
      <c r="R88" s="126">
        <f>SUM(R89:R91)</f>
        <v>0</v>
      </c>
      <c r="T88" s="127">
        <f>SUM(T89:T91)</f>
        <v>0</v>
      </c>
      <c r="AR88" s="121" t="s">
        <v>15</v>
      </c>
      <c r="AT88" s="128" t="s">
        <v>70</v>
      </c>
      <c r="AU88" s="128" t="s">
        <v>71</v>
      </c>
      <c r="AY88" s="121" t="s">
        <v>151</v>
      </c>
      <c r="BK88" s="129">
        <f>SUM(BK89:BK91)</f>
        <v>0</v>
      </c>
    </row>
    <row r="89" spans="2:65" s="1" customFormat="1" ht="16.5" customHeight="1">
      <c r="B89" s="132"/>
      <c r="C89" s="133" t="s">
        <v>15</v>
      </c>
      <c r="D89" s="133" t="s">
        <v>153</v>
      </c>
      <c r="E89" s="134" t="s">
        <v>2746</v>
      </c>
      <c r="F89" s="135" t="s">
        <v>2747</v>
      </c>
      <c r="G89" s="136" t="s">
        <v>332</v>
      </c>
      <c r="H89" s="137">
        <v>1</v>
      </c>
      <c r="I89" s="138"/>
      <c r="J89" s="139">
        <f>ROUND(I89*H89,2)</f>
        <v>0</v>
      </c>
      <c r="K89" s="135" t="s">
        <v>3</v>
      </c>
      <c r="L89" s="33"/>
      <c r="M89" s="140" t="s">
        <v>3</v>
      </c>
      <c r="N89" s="141" t="s">
        <v>42</v>
      </c>
      <c r="P89" s="142">
        <f>O89*H89</f>
        <v>0</v>
      </c>
      <c r="Q89" s="142">
        <v>0</v>
      </c>
      <c r="R89" s="142">
        <f>Q89*H89</f>
        <v>0</v>
      </c>
      <c r="S89" s="142">
        <v>0</v>
      </c>
      <c r="T89" s="143">
        <f>S89*H89</f>
        <v>0</v>
      </c>
      <c r="AR89" s="144" t="s">
        <v>90</v>
      </c>
      <c r="AT89" s="144" t="s">
        <v>153</v>
      </c>
      <c r="AU89" s="144" t="s">
        <v>15</v>
      </c>
      <c r="AY89" s="18" t="s">
        <v>151</v>
      </c>
      <c r="BE89" s="145">
        <f>IF(N89="základní",J89,0)</f>
        <v>0</v>
      </c>
      <c r="BF89" s="145">
        <f>IF(N89="snížená",J89,0)</f>
        <v>0</v>
      </c>
      <c r="BG89" s="145">
        <f>IF(N89="zákl. přenesená",J89,0)</f>
        <v>0</v>
      </c>
      <c r="BH89" s="145">
        <f>IF(N89="sníž. přenesená",J89,0)</f>
        <v>0</v>
      </c>
      <c r="BI89" s="145">
        <f>IF(N89="nulová",J89,0)</f>
        <v>0</v>
      </c>
      <c r="BJ89" s="18" t="s">
        <v>15</v>
      </c>
      <c r="BK89" s="145">
        <f>ROUND(I89*H89,2)</f>
        <v>0</v>
      </c>
      <c r="BL89" s="18" t="s">
        <v>90</v>
      </c>
      <c r="BM89" s="144" t="s">
        <v>78</v>
      </c>
    </row>
    <row r="90" spans="2:65" s="1" customFormat="1" ht="16.5" customHeight="1">
      <c r="B90" s="132"/>
      <c r="C90" s="133" t="s">
        <v>78</v>
      </c>
      <c r="D90" s="133" t="s">
        <v>153</v>
      </c>
      <c r="E90" s="134" t="s">
        <v>2748</v>
      </c>
      <c r="F90" s="135" t="s">
        <v>2749</v>
      </c>
      <c r="G90" s="136" t="s">
        <v>332</v>
      </c>
      <c r="H90" s="137">
        <v>1</v>
      </c>
      <c r="I90" s="138"/>
      <c r="J90" s="139">
        <f>ROUND(I90*H90,2)</f>
        <v>0</v>
      </c>
      <c r="K90" s="135" t="s">
        <v>3</v>
      </c>
      <c r="L90" s="33"/>
      <c r="M90" s="140" t="s">
        <v>3</v>
      </c>
      <c r="N90" s="141" t="s">
        <v>42</v>
      </c>
      <c r="P90" s="142">
        <f>O90*H90</f>
        <v>0</v>
      </c>
      <c r="Q90" s="142">
        <v>0</v>
      </c>
      <c r="R90" s="142">
        <f>Q90*H90</f>
        <v>0</v>
      </c>
      <c r="S90" s="142">
        <v>0</v>
      </c>
      <c r="T90" s="143">
        <f>S90*H90</f>
        <v>0</v>
      </c>
      <c r="AR90" s="144" t="s">
        <v>90</v>
      </c>
      <c r="AT90" s="144" t="s">
        <v>153</v>
      </c>
      <c r="AU90" s="144" t="s">
        <v>15</v>
      </c>
      <c r="AY90" s="18" t="s">
        <v>151</v>
      </c>
      <c r="BE90" s="145">
        <f>IF(N90="základní",J90,0)</f>
        <v>0</v>
      </c>
      <c r="BF90" s="145">
        <f>IF(N90="snížená",J90,0)</f>
        <v>0</v>
      </c>
      <c r="BG90" s="145">
        <f>IF(N90="zákl. přenesená",J90,0)</f>
        <v>0</v>
      </c>
      <c r="BH90" s="145">
        <f>IF(N90="sníž. přenesená",J90,0)</f>
        <v>0</v>
      </c>
      <c r="BI90" s="145">
        <f>IF(N90="nulová",J90,0)</f>
        <v>0</v>
      </c>
      <c r="BJ90" s="18" t="s">
        <v>15</v>
      </c>
      <c r="BK90" s="145">
        <f>ROUND(I90*H90,2)</f>
        <v>0</v>
      </c>
      <c r="BL90" s="18" t="s">
        <v>90</v>
      </c>
      <c r="BM90" s="144" t="s">
        <v>90</v>
      </c>
    </row>
    <row r="91" spans="2:65" s="1" customFormat="1" ht="24.25" customHeight="1">
      <c r="B91" s="132"/>
      <c r="C91" s="133" t="s">
        <v>87</v>
      </c>
      <c r="D91" s="133" t="s">
        <v>153</v>
      </c>
      <c r="E91" s="134" t="s">
        <v>2750</v>
      </c>
      <c r="F91" s="135" t="s">
        <v>2751</v>
      </c>
      <c r="G91" s="136" t="s">
        <v>332</v>
      </c>
      <c r="H91" s="137">
        <v>1</v>
      </c>
      <c r="I91" s="138"/>
      <c r="J91" s="139">
        <f>ROUND(I91*H91,2)</f>
        <v>0</v>
      </c>
      <c r="K91" s="135" t="s">
        <v>3</v>
      </c>
      <c r="L91" s="33"/>
      <c r="M91" s="140" t="s">
        <v>3</v>
      </c>
      <c r="N91" s="141" t="s">
        <v>42</v>
      </c>
      <c r="P91" s="142">
        <f>O91*H91</f>
        <v>0</v>
      </c>
      <c r="Q91" s="142">
        <v>0</v>
      </c>
      <c r="R91" s="142">
        <f>Q91*H91</f>
        <v>0</v>
      </c>
      <c r="S91" s="142">
        <v>0</v>
      </c>
      <c r="T91" s="143">
        <f>S91*H91</f>
        <v>0</v>
      </c>
      <c r="AR91" s="144" t="s">
        <v>90</v>
      </c>
      <c r="AT91" s="144" t="s">
        <v>153</v>
      </c>
      <c r="AU91" s="144" t="s">
        <v>15</v>
      </c>
      <c r="AY91" s="18" t="s">
        <v>151</v>
      </c>
      <c r="BE91" s="145">
        <f>IF(N91="základní",J91,0)</f>
        <v>0</v>
      </c>
      <c r="BF91" s="145">
        <f>IF(N91="snížená",J91,0)</f>
        <v>0</v>
      </c>
      <c r="BG91" s="145">
        <f>IF(N91="zákl. přenesená",J91,0)</f>
        <v>0</v>
      </c>
      <c r="BH91" s="145">
        <f>IF(N91="sníž. přenesená",J91,0)</f>
        <v>0</v>
      </c>
      <c r="BI91" s="145">
        <f>IF(N91="nulová",J91,0)</f>
        <v>0</v>
      </c>
      <c r="BJ91" s="18" t="s">
        <v>15</v>
      </c>
      <c r="BK91" s="145">
        <f>ROUND(I91*H91,2)</f>
        <v>0</v>
      </c>
      <c r="BL91" s="18" t="s">
        <v>90</v>
      </c>
      <c r="BM91" s="144" t="s">
        <v>96</v>
      </c>
    </row>
    <row r="92" spans="2:65" s="11" customFormat="1" ht="26" customHeight="1">
      <c r="B92" s="120"/>
      <c r="D92" s="121" t="s">
        <v>70</v>
      </c>
      <c r="E92" s="122" t="s">
        <v>1918</v>
      </c>
      <c r="F92" s="122" t="s">
        <v>2752</v>
      </c>
      <c r="I92" s="123"/>
      <c r="J92" s="124">
        <f>BK92</f>
        <v>0</v>
      </c>
      <c r="L92" s="120"/>
      <c r="M92" s="125"/>
      <c r="P92" s="126">
        <f>SUM(P93:P95)</f>
        <v>0</v>
      </c>
      <c r="R92" s="126">
        <f>SUM(R93:R95)</f>
        <v>0</v>
      </c>
      <c r="T92" s="127">
        <f>SUM(T93:T95)</f>
        <v>0</v>
      </c>
      <c r="AR92" s="121" t="s">
        <v>15</v>
      </c>
      <c r="AT92" s="128" t="s">
        <v>70</v>
      </c>
      <c r="AU92" s="128" t="s">
        <v>71</v>
      </c>
      <c r="AY92" s="121" t="s">
        <v>151</v>
      </c>
      <c r="BK92" s="129">
        <f>SUM(BK93:BK95)</f>
        <v>0</v>
      </c>
    </row>
    <row r="93" spans="2:65" s="1" customFormat="1" ht="21.75" customHeight="1">
      <c r="B93" s="132"/>
      <c r="C93" s="133" t="s">
        <v>90</v>
      </c>
      <c r="D93" s="133" t="s">
        <v>153</v>
      </c>
      <c r="E93" s="134" t="s">
        <v>2753</v>
      </c>
      <c r="F93" s="135" t="s">
        <v>2754</v>
      </c>
      <c r="G93" s="136" t="s">
        <v>332</v>
      </c>
      <c r="H93" s="137">
        <v>1</v>
      </c>
      <c r="I93" s="138"/>
      <c r="J93" s="139">
        <f>ROUND(I93*H93,2)</f>
        <v>0</v>
      </c>
      <c r="K93" s="135" t="s">
        <v>3</v>
      </c>
      <c r="L93" s="33"/>
      <c r="M93" s="140" t="s">
        <v>3</v>
      </c>
      <c r="N93" s="141" t="s">
        <v>42</v>
      </c>
      <c r="P93" s="142">
        <f>O93*H93</f>
        <v>0</v>
      </c>
      <c r="Q93" s="142">
        <v>0</v>
      </c>
      <c r="R93" s="142">
        <f>Q93*H93</f>
        <v>0</v>
      </c>
      <c r="S93" s="142">
        <v>0</v>
      </c>
      <c r="T93" s="143">
        <f>S93*H93</f>
        <v>0</v>
      </c>
      <c r="AR93" s="144" t="s">
        <v>90</v>
      </c>
      <c r="AT93" s="144" t="s">
        <v>153</v>
      </c>
      <c r="AU93" s="144" t="s">
        <v>15</v>
      </c>
      <c r="AY93" s="18" t="s">
        <v>151</v>
      </c>
      <c r="BE93" s="145">
        <f>IF(N93="základní",J93,0)</f>
        <v>0</v>
      </c>
      <c r="BF93" s="145">
        <f>IF(N93="snížená",J93,0)</f>
        <v>0</v>
      </c>
      <c r="BG93" s="145">
        <f>IF(N93="zákl. přenesená",J93,0)</f>
        <v>0</v>
      </c>
      <c r="BH93" s="145">
        <f>IF(N93="sníž. přenesená",J93,0)</f>
        <v>0</v>
      </c>
      <c r="BI93" s="145">
        <f>IF(N93="nulová",J93,0)</f>
        <v>0</v>
      </c>
      <c r="BJ93" s="18" t="s">
        <v>15</v>
      </c>
      <c r="BK93" s="145">
        <f>ROUND(I93*H93,2)</f>
        <v>0</v>
      </c>
      <c r="BL93" s="18" t="s">
        <v>90</v>
      </c>
      <c r="BM93" s="144" t="s">
        <v>210</v>
      </c>
    </row>
    <row r="94" spans="2:65" s="1" customFormat="1" ht="38" customHeight="1">
      <c r="B94" s="132"/>
      <c r="C94" s="133" t="s">
        <v>93</v>
      </c>
      <c r="D94" s="133" t="s">
        <v>153</v>
      </c>
      <c r="E94" s="134" t="s">
        <v>2755</v>
      </c>
      <c r="F94" s="135" t="s">
        <v>2756</v>
      </c>
      <c r="G94" s="136" t="s">
        <v>332</v>
      </c>
      <c r="H94" s="137">
        <v>1</v>
      </c>
      <c r="I94" s="138"/>
      <c r="J94" s="139">
        <f>ROUND(I94*H94,2)</f>
        <v>0</v>
      </c>
      <c r="K94" s="135" t="s">
        <v>3</v>
      </c>
      <c r="L94" s="33"/>
      <c r="M94" s="140" t="s">
        <v>3</v>
      </c>
      <c r="N94" s="141" t="s">
        <v>42</v>
      </c>
      <c r="P94" s="142">
        <f>O94*H94</f>
        <v>0</v>
      </c>
      <c r="Q94" s="142">
        <v>0</v>
      </c>
      <c r="R94" s="142">
        <f>Q94*H94</f>
        <v>0</v>
      </c>
      <c r="S94" s="142">
        <v>0</v>
      </c>
      <c r="T94" s="143">
        <f>S94*H94</f>
        <v>0</v>
      </c>
      <c r="AR94" s="144" t="s">
        <v>90</v>
      </c>
      <c r="AT94" s="144" t="s">
        <v>153</v>
      </c>
      <c r="AU94" s="144" t="s">
        <v>15</v>
      </c>
      <c r="AY94" s="18" t="s">
        <v>151</v>
      </c>
      <c r="BE94" s="145">
        <f>IF(N94="základní",J94,0)</f>
        <v>0</v>
      </c>
      <c r="BF94" s="145">
        <f>IF(N94="snížená",J94,0)</f>
        <v>0</v>
      </c>
      <c r="BG94" s="145">
        <f>IF(N94="zákl. přenesená",J94,0)</f>
        <v>0</v>
      </c>
      <c r="BH94" s="145">
        <f>IF(N94="sníž. přenesená",J94,0)</f>
        <v>0</v>
      </c>
      <c r="BI94" s="145">
        <f>IF(N94="nulová",J94,0)</f>
        <v>0</v>
      </c>
      <c r="BJ94" s="18" t="s">
        <v>15</v>
      </c>
      <c r="BK94" s="145">
        <f>ROUND(I94*H94,2)</f>
        <v>0</v>
      </c>
      <c r="BL94" s="18" t="s">
        <v>90</v>
      </c>
      <c r="BM94" s="144" t="s">
        <v>219</v>
      </c>
    </row>
    <row r="95" spans="2:65" s="1" customFormat="1" ht="21.75" customHeight="1">
      <c r="B95" s="132"/>
      <c r="C95" s="133" t="s">
        <v>96</v>
      </c>
      <c r="D95" s="133" t="s">
        <v>153</v>
      </c>
      <c r="E95" s="134" t="s">
        <v>2757</v>
      </c>
      <c r="F95" s="135" t="s">
        <v>2758</v>
      </c>
      <c r="G95" s="136" t="s">
        <v>332</v>
      </c>
      <c r="H95" s="137">
        <v>1</v>
      </c>
      <c r="I95" s="138"/>
      <c r="J95" s="139">
        <f>ROUND(I95*H95,2)</f>
        <v>0</v>
      </c>
      <c r="K95" s="135" t="s">
        <v>3</v>
      </c>
      <c r="L95" s="33"/>
      <c r="M95" s="195" t="s">
        <v>3</v>
      </c>
      <c r="N95" s="196" t="s">
        <v>42</v>
      </c>
      <c r="O95" s="193"/>
      <c r="P95" s="197">
        <f>O95*H95</f>
        <v>0</v>
      </c>
      <c r="Q95" s="197">
        <v>0</v>
      </c>
      <c r="R95" s="197">
        <f>Q95*H95</f>
        <v>0</v>
      </c>
      <c r="S95" s="197">
        <v>0</v>
      </c>
      <c r="T95" s="198">
        <f>S95*H95</f>
        <v>0</v>
      </c>
      <c r="AR95" s="144" t="s">
        <v>90</v>
      </c>
      <c r="AT95" s="144" t="s">
        <v>153</v>
      </c>
      <c r="AU95" s="144" t="s">
        <v>15</v>
      </c>
      <c r="AY95" s="18" t="s">
        <v>151</v>
      </c>
      <c r="BE95" s="145">
        <f>IF(N95="základní",J95,0)</f>
        <v>0</v>
      </c>
      <c r="BF95" s="145">
        <f>IF(N95="snížená",J95,0)</f>
        <v>0</v>
      </c>
      <c r="BG95" s="145">
        <f>IF(N95="zákl. přenesená",J95,0)</f>
        <v>0</v>
      </c>
      <c r="BH95" s="145">
        <f>IF(N95="sníž. přenesená",J95,0)</f>
        <v>0</v>
      </c>
      <c r="BI95" s="145">
        <f>IF(N95="nulová",J95,0)</f>
        <v>0</v>
      </c>
      <c r="BJ95" s="18" t="s">
        <v>15</v>
      </c>
      <c r="BK95" s="145">
        <f>ROUND(I95*H95,2)</f>
        <v>0</v>
      </c>
      <c r="BL95" s="18" t="s">
        <v>90</v>
      </c>
      <c r="BM95" s="144" t="s">
        <v>9</v>
      </c>
    </row>
    <row r="96" spans="2:65" s="1" customFormat="1" ht="7" customHeight="1">
      <c r="B96" s="42"/>
      <c r="C96" s="43"/>
      <c r="D96" s="43"/>
      <c r="E96" s="43"/>
      <c r="F96" s="43"/>
      <c r="G96" s="43"/>
      <c r="H96" s="43"/>
      <c r="I96" s="43"/>
      <c r="J96" s="43"/>
      <c r="K96" s="43"/>
      <c r="L96" s="33"/>
    </row>
  </sheetData>
  <autoFilter ref="C86:K95" xr:uid="{00000000-0009-0000-0000-00000C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93"/>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113</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s="1" customFormat="1" ht="12" customHeight="1">
      <c r="B8" s="33"/>
      <c r="D8" s="28" t="s">
        <v>115</v>
      </c>
      <c r="L8" s="33"/>
    </row>
    <row r="9" spans="2:46" s="1" customFormat="1" ht="16.5" customHeight="1">
      <c r="B9" s="33"/>
      <c r="E9" s="293" t="s">
        <v>2759</v>
      </c>
      <c r="F9" s="330"/>
      <c r="G9" s="330"/>
      <c r="H9" s="330"/>
      <c r="L9" s="33"/>
    </row>
    <row r="10" spans="2:46" s="1" customFormat="1">
      <c r="B10" s="33"/>
      <c r="L10" s="33"/>
    </row>
    <row r="11" spans="2:46" s="1" customFormat="1" ht="12" customHeight="1">
      <c r="B11" s="33"/>
      <c r="D11" s="28" t="s">
        <v>19</v>
      </c>
      <c r="F11" s="26" t="s">
        <v>3</v>
      </c>
      <c r="I11" s="28" t="s">
        <v>20</v>
      </c>
      <c r="J11" s="26" t="s">
        <v>3</v>
      </c>
      <c r="L11" s="33"/>
    </row>
    <row r="12" spans="2:46" s="1" customFormat="1" ht="12" customHeight="1">
      <c r="B12" s="33"/>
      <c r="D12" s="28" t="s">
        <v>21</v>
      </c>
      <c r="F12" s="26" t="s">
        <v>22</v>
      </c>
      <c r="I12" s="28" t="s">
        <v>23</v>
      </c>
      <c r="J12" s="50" t="str">
        <f>'Rekapitulace stavby'!AN8</f>
        <v>10. 4. 2025</v>
      </c>
      <c r="L12" s="33"/>
    </row>
    <row r="13" spans="2:46" s="1" customFormat="1" ht="11" customHeight="1">
      <c r="B13" s="33"/>
      <c r="L13" s="33"/>
    </row>
    <row r="14" spans="2:46" s="1" customFormat="1" ht="12" customHeight="1">
      <c r="B14" s="33"/>
      <c r="D14" s="28" t="s">
        <v>25</v>
      </c>
      <c r="I14" s="28" t="s">
        <v>26</v>
      </c>
      <c r="J14" s="26" t="str">
        <f>IF('Rekapitulace stavby'!AN10="","",'Rekapitulace stavby'!AN10)</f>
        <v/>
      </c>
      <c r="L14" s="33"/>
    </row>
    <row r="15" spans="2:46" s="1" customFormat="1" ht="18" customHeight="1">
      <c r="B15" s="33"/>
      <c r="E15" s="26" t="str">
        <f>IF('Rekapitulace stavby'!E11="","",'Rekapitulace stavby'!E11)</f>
        <v>Město Dobříš</v>
      </c>
      <c r="I15" s="28" t="s">
        <v>28</v>
      </c>
      <c r="J15" s="26" t="str">
        <f>IF('Rekapitulace stavby'!AN11="","",'Rekapitulace stavby'!AN11)</f>
        <v/>
      </c>
      <c r="L15" s="33"/>
    </row>
    <row r="16" spans="2:46" s="1" customFormat="1" ht="7"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33" t="str">
        <f>'Rekapitulace stavby'!E14</f>
        <v>Vyplň údaj</v>
      </c>
      <c r="F18" s="303"/>
      <c r="G18" s="303"/>
      <c r="H18" s="303"/>
      <c r="I18" s="28" t="s">
        <v>28</v>
      </c>
      <c r="J18" s="29" t="str">
        <f>'Rekapitulace stavby'!AN14</f>
        <v>Vyplň údaj</v>
      </c>
      <c r="L18" s="33"/>
    </row>
    <row r="19" spans="2:12" s="1" customFormat="1" ht="7" customHeight="1">
      <c r="B19" s="33"/>
      <c r="L19" s="33"/>
    </row>
    <row r="20" spans="2:12" s="1" customFormat="1" ht="12" customHeight="1">
      <c r="B20" s="33"/>
      <c r="D20" s="28" t="s">
        <v>31</v>
      </c>
      <c r="I20" s="28" t="s">
        <v>26</v>
      </c>
      <c r="J20" s="26" t="str">
        <f>IF('Rekapitulace stavby'!AN16="","",'Rekapitulace stavby'!AN16)</f>
        <v/>
      </c>
      <c r="L20" s="33"/>
    </row>
    <row r="21" spans="2:12" s="1" customFormat="1" ht="18" customHeight="1">
      <c r="B21" s="33"/>
      <c r="E21" s="26" t="str">
        <f>IF('Rekapitulace stavby'!E17="","",'Rekapitulace stavby'!E17)</f>
        <v>Energy Benefit Centre a.s.</v>
      </c>
      <c r="I21" s="28" t="s">
        <v>28</v>
      </c>
      <c r="J21" s="26" t="str">
        <f>IF('Rekapitulace stavby'!AN17="","",'Rekapitulace stavby'!AN17)</f>
        <v/>
      </c>
      <c r="L21" s="33"/>
    </row>
    <row r="22" spans="2:12" s="1" customFormat="1" ht="7" customHeight="1">
      <c r="B22" s="33"/>
      <c r="L22" s="33"/>
    </row>
    <row r="23" spans="2:12" s="1" customFormat="1" ht="12" customHeight="1">
      <c r="B23" s="33"/>
      <c r="D23" s="28" t="s">
        <v>34</v>
      </c>
      <c r="I23" s="28" t="s">
        <v>26</v>
      </c>
      <c r="J23" s="26" t="str">
        <f>IF('Rekapitulace stavby'!AN19="","",'Rekapitulace stavby'!AN19)</f>
        <v/>
      </c>
      <c r="L23" s="33"/>
    </row>
    <row r="24" spans="2:12" s="1" customFormat="1" ht="18" customHeight="1">
      <c r="B24" s="33"/>
      <c r="E24" s="26" t="str">
        <f>IF('Rekapitulace stavby'!E20="","",'Rekapitulace stavby'!E20)</f>
        <v xml:space="preserve"> </v>
      </c>
      <c r="I24" s="28" t="s">
        <v>28</v>
      </c>
      <c r="J24" s="26" t="str">
        <f>IF('Rekapitulace stavby'!AN20="","",'Rekapitulace stavby'!AN20)</f>
        <v/>
      </c>
      <c r="L24" s="33"/>
    </row>
    <row r="25" spans="2:12" s="1" customFormat="1" ht="7" customHeight="1">
      <c r="B25" s="33"/>
      <c r="L25" s="33"/>
    </row>
    <row r="26" spans="2:12" s="1" customFormat="1" ht="12" customHeight="1">
      <c r="B26" s="33"/>
      <c r="D26" s="28" t="s">
        <v>35</v>
      </c>
      <c r="L26" s="33"/>
    </row>
    <row r="27" spans="2:12" s="7" customFormat="1" ht="16.5" customHeight="1">
      <c r="B27" s="92"/>
      <c r="E27" s="308" t="s">
        <v>3</v>
      </c>
      <c r="F27" s="308"/>
      <c r="G27" s="308"/>
      <c r="H27" s="308"/>
      <c r="L27" s="92"/>
    </row>
    <row r="28" spans="2:12" s="1" customFormat="1" ht="7" customHeight="1">
      <c r="B28" s="33"/>
      <c r="L28" s="33"/>
    </row>
    <row r="29" spans="2:12" s="1" customFormat="1" ht="7" customHeight="1">
      <c r="B29" s="33"/>
      <c r="D29" s="51"/>
      <c r="E29" s="51"/>
      <c r="F29" s="51"/>
      <c r="G29" s="51"/>
      <c r="H29" s="51"/>
      <c r="I29" s="51"/>
      <c r="J29" s="51"/>
      <c r="K29" s="51"/>
      <c r="L29" s="33"/>
    </row>
    <row r="30" spans="2:12" s="1" customFormat="1" ht="25.25" customHeight="1">
      <c r="B30" s="33"/>
      <c r="D30" s="93" t="s">
        <v>37</v>
      </c>
      <c r="J30" s="64">
        <f>ROUND(J80, 2)</f>
        <v>0</v>
      </c>
      <c r="L30" s="33"/>
    </row>
    <row r="31" spans="2:12" s="1" customFormat="1" ht="7" customHeight="1">
      <c r="B31" s="33"/>
      <c r="D31" s="51"/>
      <c r="E31" s="51"/>
      <c r="F31" s="51"/>
      <c r="G31" s="51"/>
      <c r="H31" s="51"/>
      <c r="I31" s="51"/>
      <c r="J31" s="51"/>
      <c r="K31" s="51"/>
      <c r="L31" s="33"/>
    </row>
    <row r="32" spans="2:12" s="1" customFormat="1" ht="14.5" customHeight="1">
      <c r="B32" s="33"/>
      <c r="F32" s="36" t="s">
        <v>39</v>
      </c>
      <c r="I32" s="36" t="s">
        <v>38</v>
      </c>
      <c r="J32" s="36" t="s">
        <v>40</v>
      </c>
      <c r="L32" s="33"/>
    </row>
    <row r="33" spans="2:12" s="1" customFormat="1" ht="14.5" customHeight="1">
      <c r="B33" s="33"/>
      <c r="D33" s="53" t="s">
        <v>41</v>
      </c>
      <c r="E33" s="28" t="s">
        <v>42</v>
      </c>
      <c r="F33" s="84">
        <f>ROUND((SUM(BE80:BE92)),  2)</f>
        <v>0</v>
      </c>
      <c r="I33" s="94">
        <v>0.21</v>
      </c>
      <c r="J33" s="84">
        <f>ROUND(((SUM(BE80:BE92))*I33),  2)</f>
        <v>0</v>
      </c>
      <c r="L33" s="33"/>
    </row>
    <row r="34" spans="2:12" s="1" customFormat="1" ht="14.5" customHeight="1">
      <c r="B34" s="33"/>
      <c r="E34" s="28" t="s">
        <v>43</v>
      </c>
      <c r="F34" s="84">
        <f>ROUND((SUM(BF80:BF92)),  2)</f>
        <v>0</v>
      </c>
      <c r="I34" s="94">
        <v>0.12</v>
      </c>
      <c r="J34" s="84">
        <f>ROUND(((SUM(BF80:BF92))*I34),  2)</f>
        <v>0</v>
      </c>
      <c r="L34" s="33"/>
    </row>
    <row r="35" spans="2:12" s="1" customFormat="1" ht="14.5" hidden="1" customHeight="1">
      <c r="B35" s="33"/>
      <c r="E35" s="28" t="s">
        <v>44</v>
      </c>
      <c r="F35" s="84">
        <f>ROUND((SUM(BG80:BG92)),  2)</f>
        <v>0</v>
      </c>
      <c r="I35" s="94">
        <v>0.21</v>
      </c>
      <c r="J35" s="84">
        <f>0</f>
        <v>0</v>
      </c>
      <c r="L35" s="33"/>
    </row>
    <row r="36" spans="2:12" s="1" customFormat="1" ht="14.5" hidden="1" customHeight="1">
      <c r="B36" s="33"/>
      <c r="E36" s="28" t="s">
        <v>45</v>
      </c>
      <c r="F36" s="84">
        <f>ROUND((SUM(BH80:BH92)),  2)</f>
        <v>0</v>
      </c>
      <c r="I36" s="94">
        <v>0.12</v>
      </c>
      <c r="J36" s="84">
        <f>0</f>
        <v>0</v>
      </c>
      <c r="L36" s="33"/>
    </row>
    <row r="37" spans="2:12" s="1" customFormat="1" ht="14.5" hidden="1" customHeight="1">
      <c r="B37" s="33"/>
      <c r="E37" s="28" t="s">
        <v>46</v>
      </c>
      <c r="F37" s="84">
        <f>ROUND((SUM(BI80:BI92)),  2)</f>
        <v>0</v>
      </c>
      <c r="I37" s="94">
        <v>0</v>
      </c>
      <c r="J37" s="84">
        <f>0</f>
        <v>0</v>
      </c>
      <c r="L37" s="33"/>
    </row>
    <row r="38" spans="2:12" s="1" customFormat="1" ht="7" customHeight="1">
      <c r="B38" s="33"/>
      <c r="L38" s="33"/>
    </row>
    <row r="39" spans="2:12" s="1" customFormat="1" ht="25.25" customHeight="1">
      <c r="B39" s="33"/>
      <c r="C39" s="95"/>
      <c r="D39" s="96" t="s">
        <v>47</v>
      </c>
      <c r="E39" s="55"/>
      <c r="F39" s="55"/>
      <c r="G39" s="97" t="s">
        <v>48</v>
      </c>
      <c r="H39" s="98" t="s">
        <v>49</v>
      </c>
      <c r="I39" s="55"/>
      <c r="J39" s="99">
        <f>SUM(J30:J37)</f>
        <v>0</v>
      </c>
      <c r="K39" s="100"/>
      <c r="L39" s="33"/>
    </row>
    <row r="40" spans="2:12" s="1" customFormat="1" ht="14.5" customHeight="1">
      <c r="B40" s="42"/>
      <c r="C40" s="43"/>
      <c r="D40" s="43"/>
      <c r="E40" s="43"/>
      <c r="F40" s="43"/>
      <c r="G40" s="43"/>
      <c r="H40" s="43"/>
      <c r="I40" s="43"/>
      <c r="J40" s="43"/>
      <c r="K40" s="43"/>
      <c r="L40" s="33"/>
    </row>
    <row r="44" spans="2:12" s="1" customFormat="1" ht="7" customHeight="1">
      <c r="B44" s="44"/>
      <c r="C44" s="45"/>
      <c r="D44" s="45"/>
      <c r="E44" s="45"/>
      <c r="F44" s="45"/>
      <c r="G44" s="45"/>
      <c r="H44" s="45"/>
      <c r="I44" s="45"/>
      <c r="J44" s="45"/>
      <c r="K44" s="45"/>
      <c r="L44" s="33"/>
    </row>
    <row r="45" spans="2:12" s="1" customFormat="1" ht="25" customHeight="1">
      <c r="B45" s="33"/>
      <c r="C45" s="22" t="s">
        <v>119</v>
      </c>
      <c r="L45" s="33"/>
    </row>
    <row r="46" spans="2:12" s="1" customFormat="1" ht="7" customHeight="1">
      <c r="B46" s="33"/>
      <c r="L46" s="33"/>
    </row>
    <row r="47" spans="2:12" s="1" customFormat="1" ht="12" customHeight="1">
      <c r="B47" s="33"/>
      <c r="C47" s="28" t="s">
        <v>17</v>
      </c>
      <c r="L47" s="33"/>
    </row>
    <row r="48" spans="2:12" s="1" customFormat="1" ht="16.5" customHeight="1">
      <c r="B48" s="33"/>
      <c r="E48" s="331" t="str">
        <f>E7</f>
        <v>Snížení energetické náročnosti 5. MŠ Dobříš</v>
      </c>
      <c r="F48" s="332"/>
      <c r="G48" s="332"/>
      <c r="H48" s="332"/>
      <c r="L48" s="33"/>
    </row>
    <row r="49" spans="2:47" s="1" customFormat="1" ht="12" customHeight="1">
      <c r="B49" s="33"/>
      <c r="C49" s="28" t="s">
        <v>115</v>
      </c>
      <c r="L49" s="33"/>
    </row>
    <row r="50" spans="2:47" s="1" customFormat="1" ht="16.5" customHeight="1">
      <c r="B50" s="33"/>
      <c r="E50" s="293" t="str">
        <f>E9</f>
        <v>VRN - Ostatní a vedlejší náklady</v>
      </c>
      <c r="F50" s="330"/>
      <c r="G50" s="330"/>
      <c r="H50" s="330"/>
      <c r="L50" s="33"/>
    </row>
    <row r="51" spans="2:47" s="1" customFormat="1" ht="7" customHeight="1">
      <c r="B51" s="33"/>
      <c r="L51" s="33"/>
    </row>
    <row r="52" spans="2:47" s="1" customFormat="1" ht="12" customHeight="1">
      <c r="B52" s="33"/>
      <c r="C52" s="28" t="s">
        <v>21</v>
      </c>
      <c r="F52" s="26" t="str">
        <f>F12</f>
        <v xml:space="preserve"> </v>
      </c>
      <c r="I52" s="28" t="s">
        <v>23</v>
      </c>
      <c r="J52" s="50" t="str">
        <f>IF(J12="","",J12)</f>
        <v>10. 4. 2025</v>
      </c>
      <c r="L52" s="33"/>
    </row>
    <row r="53" spans="2:47" s="1" customFormat="1" ht="7" customHeight="1">
      <c r="B53" s="33"/>
      <c r="L53" s="33"/>
    </row>
    <row r="54" spans="2:47" s="1" customFormat="1" ht="25.75" customHeight="1">
      <c r="B54" s="33"/>
      <c r="C54" s="28" t="s">
        <v>25</v>
      </c>
      <c r="F54" s="26" t="str">
        <f>E15</f>
        <v>Město Dobříš</v>
      </c>
      <c r="I54" s="28" t="s">
        <v>31</v>
      </c>
      <c r="J54" s="31" t="str">
        <f>E21</f>
        <v>Energy Benefit Centre a.s.</v>
      </c>
      <c r="L54" s="33"/>
    </row>
    <row r="55" spans="2:47" s="1" customFormat="1" ht="15.25" customHeight="1">
      <c r="B55" s="33"/>
      <c r="C55" s="28" t="s">
        <v>29</v>
      </c>
      <c r="F55" s="26" t="str">
        <f>IF(E18="","",E18)</f>
        <v>Vyplň údaj</v>
      </c>
      <c r="I55" s="28" t="s">
        <v>34</v>
      </c>
      <c r="J55" s="31" t="str">
        <f>E24</f>
        <v xml:space="preserve"> </v>
      </c>
      <c r="L55" s="33"/>
    </row>
    <row r="56" spans="2:47" s="1" customFormat="1" ht="10.25" customHeight="1">
      <c r="B56" s="33"/>
      <c r="L56" s="33"/>
    </row>
    <row r="57" spans="2:47" s="1" customFormat="1" ht="29.25" customHeight="1">
      <c r="B57" s="33"/>
      <c r="C57" s="101" t="s">
        <v>120</v>
      </c>
      <c r="D57" s="95"/>
      <c r="E57" s="95"/>
      <c r="F57" s="95"/>
      <c r="G57" s="95"/>
      <c r="H57" s="95"/>
      <c r="I57" s="95"/>
      <c r="J57" s="102" t="s">
        <v>121</v>
      </c>
      <c r="K57" s="95"/>
      <c r="L57" s="33"/>
    </row>
    <row r="58" spans="2:47" s="1" customFormat="1" ht="10.25" customHeight="1">
      <c r="B58" s="33"/>
      <c r="L58" s="33"/>
    </row>
    <row r="59" spans="2:47" s="1" customFormat="1" ht="23" customHeight="1">
      <c r="B59" s="33"/>
      <c r="C59" s="103" t="s">
        <v>69</v>
      </c>
      <c r="J59" s="64">
        <f>J80</f>
        <v>0</v>
      </c>
      <c r="L59" s="33"/>
      <c r="AU59" s="18" t="s">
        <v>122</v>
      </c>
    </row>
    <row r="60" spans="2:47" s="8" customFormat="1" ht="25" customHeight="1">
      <c r="B60" s="104"/>
      <c r="D60" s="105" t="s">
        <v>2760</v>
      </c>
      <c r="E60" s="106"/>
      <c r="F60" s="106"/>
      <c r="G60" s="106"/>
      <c r="H60" s="106"/>
      <c r="I60" s="106"/>
      <c r="J60" s="107">
        <f>J81</f>
        <v>0</v>
      </c>
      <c r="L60" s="104"/>
    </row>
    <row r="61" spans="2:47" s="1" customFormat="1" ht="21.75" customHeight="1">
      <c r="B61" s="33"/>
      <c r="L61" s="33"/>
    </row>
    <row r="62" spans="2:47" s="1" customFormat="1" ht="7" customHeight="1">
      <c r="B62" s="42"/>
      <c r="C62" s="43"/>
      <c r="D62" s="43"/>
      <c r="E62" s="43"/>
      <c r="F62" s="43"/>
      <c r="G62" s="43"/>
      <c r="H62" s="43"/>
      <c r="I62" s="43"/>
      <c r="J62" s="43"/>
      <c r="K62" s="43"/>
      <c r="L62" s="33"/>
    </row>
    <row r="66" spans="2:63" s="1" customFormat="1" ht="7" customHeight="1">
      <c r="B66" s="44"/>
      <c r="C66" s="45"/>
      <c r="D66" s="45"/>
      <c r="E66" s="45"/>
      <c r="F66" s="45"/>
      <c r="G66" s="45"/>
      <c r="H66" s="45"/>
      <c r="I66" s="45"/>
      <c r="J66" s="45"/>
      <c r="K66" s="45"/>
      <c r="L66" s="33"/>
    </row>
    <row r="67" spans="2:63" s="1" customFormat="1" ht="25" customHeight="1">
      <c r="B67" s="33"/>
      <c r="C67" s="22" t="s">
        <v>136</v>
      </c>
      <c r="L67" s="33"/>
    </row>
    <row r="68" spans="2:63" s="1" customFormat="1" ht="7" customHeight="1">
      <c r="B68" s="33"/>
      <c r="L68" s="33"/>
    </row>
    <row r="69" spans="2:63" s="1" customFormat="1" ht="12" customHeight="1">
      <c r="B69" s="33"/>
      <c r="C69" s="28" t="s">
        <v>17</v>
      </c>
      <c r="L69" s="33"/>
    </row>
    <row r="70" spans="2:63" s="1" customFormat="1" ht="16.5" customHeight="1">
      <c r="B70" s="33"/>
      <c r="E70" s="331" t="str">
        <f>E7</f>
        <v>Snížení energetické náročnosti 5. MŠ Dobříš</v>
      </c>
      <c r="F70" s="332"/>
      <c r="G70" s="332"/>
      <c r="H70" s="332"/>
      <c r="L70" s="33"/>
    </row>
    <row r="71" spans="2:63" s="1" customFormat="1" ht="12" customHeight="1">
      <c r="B71" s="33"/>
      <c r="C71" s="28" t="s">
        <v>115</v>
      </c>
      <c r="L71" s="33"/>
    </row>
    <row r="72" spans="2:63" s="1" customFormat="1" ht="16.5" customHeight="1">
      <c r="B72" s="33"/>
      <c r="E72" s="293" t="str">
        <f>E9</f>
        <v>VRN - Ostatní a vedlejší náklady</v>
      </c>
      <c r="F72" s="330"/>
      <c r="G72" s="330"/>
      <c r="H72" s="330"/>
      <c r="L72" s="33"/>
    </row>
    <row r="73" spans="2:63" s="1" customFormat="1" ht="7" customHeight="1">
      <c r="B73" s="33"/>
      <c r="L73" s="33"/>
    </row>
    <row r="74" spans="2:63" s="1" customFormat="1" ht="12" customHeight="1">
      <c r="B74" s="33"/>
      <c r="C74" s="28" t="s">
        <v>21</v>
      </c>
      <c r="F74" s="26" t="str">
        <f>F12</f>
        <v xml:space="preserve"> </v>
      </c>
      <c r="I74" s="28" t="s">
        <v>23</v>
      </c>
      <c r="J74" s="50" t="str">
        <f>IF(J12="","",J12)</f>
        <v>10. 4. 2025</v>
      </c>
      <c r="L74" s="33"/>
    </row>
    <row r="75" spans="2:63" s="1" customFormat="1" ht="7" customHeight="1">
      <c r="B75" s="33"/>
      <c r="L75" s="33"/>
    </row>
    <row r="76" spans="2:63" s="1" customFormat="1" ht="25.75" customHeight="1">
      <c r="B76" s="33"/>
      <c r="C76" s="28" t="s">
        <v>25</v>
      </c>
      <c r="F76" s="26" t="str">
        <f>E15</f>
        <v>Město Dobříš</v>
      </c>
      <c r="I76" s="28" t="s">
        <v>31</v>
      </c>
      <c r="J76" s="31" t="str">
        <f>E21</f>
        <v>Energy Benefit Centre a.s.</v>
      </c>
      <c r="L76" s="33"/>
    </row>
    <row r="77" spans="2:63" s="1" customFormat="1" ht="15.25" customHeight="1">
      <c r="B77" s="33"/>
      <c r="C77" s="28" t="s">
        <v>29</v>
      </c>
      <c r="F77" s="26" t="str">
        <f>IF(E18="","",E18)</f>
        <v>Vyplň údaj</v>
      </c>
      <c r="I77" s="28" t="s">
        <v>34</v>
      </c>
      <c r="J77" s="31" t="str">
        <f>E24</f>
        <v xml:space="preserve"> </v>
      </c>
      <c r="L77" s="33"/>
    </row>
    <row r="78" spans="2:63" s="1" customFormat="1" ht="10.25" customHeight="1">
      <c r="B78" s="33"/>
      <c r="L78" s="33"/>
    </row>
    <row r="79" spans="2:63" s="10" customFormat="1" ht="29.25" customHeight="1">
      <c r="B79" s="112"/>
      <c r="C79" s="113" t="s">
        <v>137</v>
      </c>
      <c r="D79" s="114" t="s">
        <v>56</v>
      </c>
      <c r="E79" s="114" t="s">
        <v>52</v>
      </c>
      <c r="F79" s="114" t="s">
        <v>53</v>
      </c>
      <c r="G79" s="114" t="s">
        <v>138</v>
      </c>
      <c r="H79" s="114" t="s">
        <v>139</v>
      </c>
      <c r="I79" s="114" t="s">
        <v>140</v>
      </c>
      <c r="J79" s="114" t="s">
        <v>121</v>
      </c>
      <c r="K79" s="115" t="s">
        <v>141</v>
      </c>
      <c r="L79" s="112"/>
      <c r="M79" s="57" t="s">
        <v>3</v>
      </c>
      <c r="N79" s="58" t="s">
        <v>41</v>
      </c>
      <c r="O79" s="58" t="s">
        <v>142</v>
      </c>
      <c r="P79" s="58" t="s">
        <v>143</v>
      </c>
      <c r="Q79" s="58" t="s">
        <v>144</v>
      </c>
      <c r="R79" s="58" t="s">
        <v>145</v>
      </c>
      <c r="S79" s="58" t="s">
        <v>146</v>
      </c>
      <c r="T79" s="59" t="s">
        <v>147</v>
      </c>
    </row>
    <row r="80" spans="2:63" s="1" customFormat="1" ht="23" customHeight="1">
      <c r="B80" s="33"/>
      <c r="C80" s="62" t="s">
        <v>148</v>
      </c>
      <c r="J80" s="116">
        <f>BK80</f>
        <v>0</v>
      </c>
      <c r="L80" s="33"/>
      <c r="M80" s="60"/>
      <c r="N80" s="51"/>
      <c r="O80" s="51"/>
      <c r="P80" s="117">
        <f>P81</f>
        <v>0</v>
      </c>
      <c r="Q80" s="51"/>
      <c r="R80" s="117">
        <f>R81</f>
        <v>0</v>
      </c>
      <c r="S80" s="51"/>
      <c r="T80" s="118">
        <f>T81</f>
        <v>0</v>
      </c>
      <c r="AT80" s="18" t="s">
        <v>70</v>
      </c>
      <c r="AU80" s="18" t="s">
        <v>122</v>
      </c>
      <c r="BK80" s="119">
        <f>BK81</f>
        <v>0</v>
      </c>
    </row>
    <row r="81" spans="2:65" s="11" customFormat="1" ht="26" customHeight="1">
      <c r="B81" s="120"/>
      <c r="D81" s="121" t="s">
        <v>70</v>
      </c>
      <c r="E81" s="122" t="s">
        <v>111</v>
      </c>
      <c r="F81" s="122" t="s">
        <v>2761</v>
      </c>
      <c r="I81" s="123"/>
      <c r="J81" s="124">
        <f>BK81</f>
        <v>0</v>
      </c>
      <c r="L81" s="120"/>
      <c r="M81" s="125"/>
      <c r="P81" s="126">
        <f>SUM(P82:P92)</f>
        <v>0</v>
      </c>
      <c r="R81" s="126">
        <f>SUM(R82:R92)</f>
        <v>0</v>
      </c>
      <c r="T81" s="127">
        <f>SUM(T82:T92)</f>
        <v>0</v>
      </c>
      <c r="AR81" s="121" t="s">
        <v>93</v>
      </c>
      <c r="AT81" s="128" t="s">
        <v>70</v>
      </c>
      <c r="AU81" s="128" t="s">
        <v>71</v>
      </c>
      <c r="AY81" s="121" t="s">
        <v>151</v>
      </c>
      <c r="BK81" s="129">
        <f>SUM(BK82:BK92)</f>
        <v>0</v>
      </c>
    </row>
    <row r="82" spans="2:65" s="1" customFormat="1" ht="24.25" customHeight="1">
      <c r="B82" s="132"/>
      <c r="C82" s="133" t="s">
        <v>15</v>
      </c>
      <c r="D82" s="133" t="s">
        <v>153</v>
      </c>
      <c r="E82" s="134" t="s">
        <v>1327</v>
      </c>
      <c r="F82" s="135" t="s">
        <v>2762</v>
      </c>
      <c r="G82" s="136" t="s">
        <v>332</v>
      </c>
      <c r="H82" s="137">
        <v>1</v>
      </c>
      <c r="I82" s="138"/>
      <c r="J82" s="139">
        <f t="shared" ref="J82:J92" si="0">ROUND(I82*H82,2)</f>
        <v>0</v>
      </c>
      <c r="K82" s="135" t="s">
        <v>3</v>
      </c>
      <c r="L82" s="33"/>
      <c r="M82" s="140" t="s">
        <v>3</v>
      </c>
      <c r="N82" s="141" t="s">
        <v>42</v>
      </c>
      <c r="P82" s="142">
        <f t="shared" ref="P82:P92" si="1">O82*H82</f>
        <v>0</v>
      </c>
      <c r="Q82" s="142">
        <v>0</v>
      </c>
      <c r="R82" s="142">
        <f t="shared" ref="R82:R92" si="2">Q82*H82</f>
        <v>0</v>
      </c>
      <c r="S82" s="142">
        <v>0</v>
      </c>
      <c r="T82" s="143">
        <f t="shared" ref="T82:T92" si="3">S82*H82</f>
        <v>0</v>
      </c>
      <c r="AR82" s="144" t="s">
        <v>90</v>
      </c>
      <c r="AT82" s="144" t="s">
        <v>153</v>
      </c>
      <c r="AU82" s="144" t="s">
        <v>15</v>
      </c>
      <c r="AY82" s="18" t="s">
        <v>151</v>
      </c>
      <c r="BE82" s="145">
        <f t="shared" ref="BE82:BE92" si="4">IF(N82="základní",J82,0)</f>
        <v>0</v>
      </c>
      <c r="BF82" s="145">
        <f t="shared" ref="BF82:BF92" si="5">IF(N82="snížená",J82,0)</f>
        <v>0</v>
      </c>
      <c r="BG82" s="145">
        <f t="shared" ref="BG82:BG92" si="6">IF(N82="zákl. přenesená",J82,0)</f>
        <v>0</v>
      </c>
      <c r="BH82" s="145">
        <f t="shared" ref="BH82:BH92" si="7">IF(N82="sníž. přenesená",J82,0)</f>
        <v>0</v>
      </c>
      <c r="BI82" s="145">
        <f t="shared" ref="BI82:BI92" si="8">IF(N82="nulová",J82,0)</f>
        <v>0</v>
      </c>
      <c r="BJ82" s="18" t="s">
        <v>15</v>
      </c>
      <c r="BK82" s="145">
        <f t="shared" ref="BK82:BK92" si="9">ROUND(I82*H82,2)</f>
        <v>0</v>
      </c>
      <c r="BL82" s="18" t="s">
        <v>90</v>
      </c>
      <c r="BM82" s="144" t="s">
        <v>2763</v>
      </c>
    </row>
    <row r="83" spans="2:65" s="1" customFormat="1" ht="194.5" customHeight="1">
      <c r="B83" s="132"/>
      <c r="C83" s="133" t="s">
        <v>78</v>
      </c>
      <c r="D83" s="133" t="s">
        <v>153</v>
      </c>
      <c r="E83" s="134" t="s">
        <v>2764</v>
      </c>
      <c r="F83" s="135" t="s">
        <v>2765</v>
      </c>
      <c r="G83" s="136" t="s">
        <v>332</v>
      </c>
      <c r="H83" s="137">
        <v>1</v>
      </c>
      <c r="I83" s="138"/>
      <c r="J83" s="139">
        <f t="shared" si="0"/>
        <v>0</v>
      </c>
      <c r="K83" s="135" t="s">
        <v>3</v>
      </c>
      <c r="L83" s="33"/>
      <c r="M83" s="140" t="s">
        <v>3</v>
      </c>
      <c r="N83" s="141" t="s">
        <v>42</v>
      </c>
      <c r="P83" s="142">
        <f t="shared" si="1"/>
        <v>0</v>
      </c>
      <c r="Q83" s="142">
        <v>0</v>
      </c>
      <c r="R83" s="142">
        <f t="shared" si="2"/>
        <v>0</v>
      </c>
      <c r="S83" s="142">
        <v>0</v>
      </c>
      <c r="T83" s="143">
        <f t="shared" si="3"/>
        <v>0</v>
      </c>
      <c r="AR83" s="144" t="s">
        <v>90</v>
      </c>
      <c r="AT83" s="144" t="s">
        <v>153</v>
      </c>
      <c r="AU83" s="144" t="s">
        <v>15</v>
      </c>
      <c r="AY83" s="18" t="s">
        <v>151</v>
      </c>
      <c r="BE83" s="145">
        <f t="shared" si="4"/>
        <v>0</v>
      </c>
      <c r="BF83" s="145">
        <f t="shared" si="5"/>
        <v>0</v>
      </c>
      <c r="BG83" s="145">
        <f t="shared" si="6"/>
        <v>0</v>
      </c>
      <c r="BH83" s="145">
        <f t="shared" si="7"/>
        <v>0</v>
      </c>
      <c r="BI83" s="145">
        <f t="shared" si="8"/>
        <v>0</v>
      </c>
      <c r="BJ83" s="18" t="s">
        <v>15</v>
      </c>
      <c r="BK83" s="145">
        <f t="shared" si="9"/>
        <v>0</v>
      </c>
      <c r="BL83" s="18" t="s">
        <v>90</v>
      </c>
      <c r="BM83" s="144" t="s">
        <v>2766</v>
      </c>
    </row>
    <row r="84" spans="2:65" s="1" customFormat="1" ht="205" customHeight="1">
      <c r="B84" s="132"/>
      <c r="C84" s="133" t="s">
        <v>87</v>
      </c>
      <c r="D84" s="133" t="s">
        <v>153</v>
      </c>
      <c r="E84" s="134" t="s">
        <v>2767</v>
      </c>
      <c r="F84" s="135" t="s">
        <v>2768</v>
      </c>
      <c r="G84" s="136" t="s">
        <v>332</v>
      </c>
      <c r="H84" s="137">
        <v>1</v>
      </c>
      <c r="I84" s="138"/>
      <c r="J84" s="139">
        <f t="shared" si="0"/>
        <v>0</v>
      </c>
      <c r="K84" s="135" t="s">
        <v>3</v>
      </c>
      <c r="L84" s="33"/>
      <c r="M84" s="140" t="s">
        <v>3</v>
      </c>
      <c r="N84" s="141" t="s">
        <v>42</v>
      </c>
      <c r="P84" s="142">
        <f t="shared" si="1"/>
        <v>0</v>
      </c>
      <c r="Q84" s="142">
        <v>0</v>
      </c>
      <c r="R84" s="142">
        <f t="shared" si="2"/>
        <v>0</v>
      </c>
      <c r="S84" s="142">
        <v>0</v>
      </c>
      <c r="T84" s="143">
        <f t="shared" si="3"/>
        <v>0</v>
      </c>
      <c r="AR84" s="144" t="s">
        <v>90</v>
      </c>
      <c r="AT84" s="144" t="s">
        <v>153</v>
      </c>
      <c r="AU84" s="144" t="s">
        <v>15</v>
      </c>
      <c r="AY84" s="18" t="s">
        <v>151</v>
      </c>
      <c r="BE84" s="145">
        <f t="shared" si="4"/>
        <v>0</v>
      </c>
      <c r="BF84" s="145">
        <f t="shared" si="5"/>
        <v>0</v>
      </c>
      <c r="BG84" s="145">
        <f t="shared" si="6"/>
        <v>0</v>
      </c>
      <c r="BH84" s="145">
        <f t="shared" si="7"/>
        <v>0</v>
      </c>
      <c r="BI84" s="145">
        <f t="shared" si="8"/>
        <v>0</v>
      </c>
      <c r="BJ84" s="18" t="s">
        <v>15</v>
      </c>
      <c r="BK84" s="145">
        <f t="shared" si="9"/>
        <v>0</v>
      </c>
      <c r="BL84" s="18" t="s">
        <v>90</v>
      </c>
      <c r="BM84" s="144" t="s">
        <v>2769</v>
      </c>
    </row>
    <row r="85" spans="2:65" s="1" customFormat="1" ht="24.25" customHeight="1">
      <c r="B85" s="132"/>
      <c r="C85" s="133" t="s">
        <v>90</v>
      </c>
      <c r="D85" s="133" t="s">
        <v>153</v>
      </c>
      <c r="E85" s="134" t="s">
        <v>2770</v>
      </c>
      <c r="F85" s="135" t="s">
        <v>2771</v>
      </c>
      <c r="G85" s="136" t="s">
        <v>332</v>
      </c>
      <c r="H85" s="137">
        <v>1</v>
      </c>
      <c r="I85" s="138"/>
      <c r="J85" s="139">
        <f t="shared" si="0"/>
        <v>0</v>
      </c>
      <c r="K85" s="135" t="s">
        <v>3</v>
      </c>
      <c r="L85" s="33"/>
      <c r="M85" s="140" t="s">
        <v>3</v>
      </c>
      <c r="N85" s="141" t="s">
        <v>42</v>
      </c>
      <c r="P85" s="142">
        <f t="shared" si="1"/>
        <v>0</v>
      </c>
      <c r="Q85" s="142">
        <v>0</v>
      </c>
      <c r="R85" s="142">
        <f t="shared" si="2"/>
        <v>0</v>
      </c>
      <c r="S85" s="142">
        <v>0</v>
      </c>
      <c r="T85" s="143">
        <f t="shared" si="3"/>
        <v>0</v>
      </c>
      <c r="AR85" s="144" t="s">
        <v>90</v>
      </c>
      <c r="AT85" s="144" t="s">
        <v>153</v>
      </c>
      <c r="AU85" s="144" t="s">
        <v>15</v>
      </c>
      <c r="AY85" s="18" t="s">
        <v>151</v>
      </c>
      <c r="BE85" s="145">
        <f t="shared" si="4"/>
        <v>0</v>
      </c>
      <c r="BF85" s="145">
        <f t="shared" si="5"/>
        <v>0</v>
      </c>
      <c r="BG85" s="145">
        <f t="shared" si="6"/>
        <v>0</v>
      </c>
      <c r="BH85" s="145">
        <f t="shared" si="7"/>
        <v>0</v>
      </c>
      <c r="BI85" s="145">
        <f t="shared" si="8"/>
        <v>0</v>
      </c>
      <c r="BJ85" s="18" t="s">
        <v>15</v>
      </c>
      <c r="BK85" s="145">
        <f t="shared" si="9"/>
        <v>0</v>
      </c>
      <c r="BL85" s="18" t="s">
        <v>90</v>
      </c>
      <c r="BM85" s="144" t="s">
        <v>2772</v>
      </c>
    </row>
    <row r="86" spans="2:65" s="1" customFormat="1" ht="16.5" customHeight="1">
      <c r="B86" s="132"/>
      <c r="C86" s="133" t="s">
        <v>93</v>
      </c>
      <c r="D86" s="133" t="s">
        <v>153</v>
      </c>
      <c r="E86" s="134" t="s">
        <v>1269</v>
      </c>
      <c r="F86" s="135" t="s">
        <v>2773</v>
      </c>
      <c r="G86" s="136" t="s">
        <v>332</v>
      </c>
      <c r="H86" s="137">
        <v>1</v>
      </c>
      <c r="I86" s="138"/>
      <c r="J86" s="139">
        <f t="shared" si="0"/>
        <v>0</v>
      </c>
      <c r="K86" s="135" t="s">
        <v>3</v>
      </c>
      <c r="L86" s="33"/>
      <c r="M86" s="140" t="s">
        <v>3</v>
      </c>
      <c r="N86" s="141" t="s">
        <v>42</v>
      </c>
      <c r="P86" s="142">
        <f t="shared" si="1"/>
        <v>0</v>
      </c>
      <c r="Q86" s="142">
        <v>0</v>
      </c>
      <c r="R86" s="142">
        <f t="shared" si="2"/>
        <v>0</v>
      </c>
      <c r="S86" s="142">
        <v>0</v>
      </c>
      <c r="T86" s="143">
        <f t="shared" si="3"/>
        <v>0</v>
      </c>
      <c r="AR86" s="144" t="s">
        <v>90</v>
      </c>
      <c r="AT86" s="144" t="s">
        <v>153</v>
      </c>
      <c r="AU86" s="144" t="s">
        <v>15</v>
      </c>
      <c r="AY86" s="18" t="s">
        <v>151</v>
      </c>
      <c r="BE86" s="145">
        <f t="shared" si="4"/>
        <v>0</v>
      </c>
      <c r="BF86" s="145">
        <f t="shared" si="5"/>
        <v>0</v>
      </c>
      <c r="BG86" s="145">
        <f t="shared" si="6"/>
        <v>0</v>
      </c>
      <c r="BH86" s="145">
        <f t="shared" si="7"/>
        <v>0</v>
      </c>
      <c r="BI86" s="145">
        <f t="shared" si="8"/>
        <v>0</v>
      </c>
      <c r="BJ86" s="18" t="s">
        <v>15</v>
      </c>
      <c r="BK86" s="145">
        <f t="shared" si="9"/>
        <v>0</v>
      </c>
      <c r="BL86" s="18" t="s">
        <v>90</v>
      </c>
      <c r="BM86" s="144" t="s">
        <v>2774</v>
      </c>
    </row>
    <row r="87" spans="2:65" s="1" customFormat="1" ht="16.5" customHeight="1">
      <c r="B87" s="132"/>
      <c r="C87" s="133" t="s">
        <v>96</v>
      </c>
      <c r="D87" s="133" t="s">
        <v>153</v>
      </c>
      <c r="E87" s="134" t="s">
        <v>1285</v>
      </c>
      <c r="F87" s="135" t="s">
        <v>2775</v>
      </c>
      <c r="G87" s="136" t="s">
        <v>332</v>
      </c>
      <c r="H87" s="137">
        <v>1</v>
      </c>
      <c r="I87" s="138"/>
      <c r="J87" s="139">
        <f t="shared" si="0"/>
        <v>0</v>
      </c>
      <c r="K87" s="135" t="s">
        <v>3</v>
      </c>
      <c r="L87" s="33"/>
      <c r="M87" s="140" t="s">
        <v>3</v>
      </c>
      <c r="N87" s="141" t="s">
        <v>42</v>
      </c>
      <c r="P87" s="142">
        <f t="shared" si="1"/>
        <v>0</v>
      </c>
      <c r="Q87" s="142">
        <v>0</v>
      </c>
      <c r="R87" s="142">
        <f t="shared" si="2"/>
        <v>0</v>
      </c>
      <c r="S87" s="142">
        <v>0</v>
      </c>
      <c r="T87" s="143">
        <f t="shared" si="3"/>
        <v>0</v>
      </c>
      <c r="AR87" s="144" t="s">
        <v>90</v>
      </c>
      <c r="AT87" s="144" t="s">
        <v>153</v>
      </c>
      <c r="AU87" s="144" t="s">
        <v>15</v>
      </c>
      <c r="AY87" s="18" t="s">
        <v>151</v>
      </c>
      <c r="BE87" s="145">
        <f t="shared" si="4"/>
        <v>0</v>
      </c>
      <c r="BF87" s="145">
        <f t="shared" si="5"/>
        <v>0</v>
      </c>
      <c r="BG87" s="145">
        <f t="shared" si="6"/>
        <v>0</v>
      </c>
      <c r="BH87" s="145">
        <f t="shared" si="7"/>
        <v>0</v>
      </c>
      <c r="BI87" s="145">
        <f t="shared" si="8"/>
        <v>0</v>
      </c>
      <c r="BJ87" s="18" t="s">
        <v>15</v>
      </c>
      <c r="BK87" s="145">
        <f t="shared" si="9"/>
        <v>0</v>
      </c>
      <c r="BL87" s="18" t="s">
        <v>90</v>
      </c>
      <c r="BM87" s="144" t="s">
        <v>2776</v>
      </c>
    </row>
    <row r="88" spans="2:65" s="1" customFormat="1" ht="16.5" customHeight="1">
      <c r="B88" s="132"/>
      <c r="C88" s="133" t="s">
        <v>201</v>
      </c>
      <c r="D88" s="133" t="s">
        <v>153</v>
      </c>
      <c r="E88" s="134" t="s">
        <v>1317</v>
      </c>
      <c r="F88" s="135" t="s">
        <v>2777</v>
      </c>
      <c r="G88" s="136" t="s">
        <v>332</v>
      </c>
      <c r="H88" s="137">
        <v>1</v>
      </c>
      <c r="I88" s="138"/>
      <c r="J88" s="139">
        <f t="shared" si="0"/>
        <v>0</v>
      </c>
      <c r="K88" s="135" t="s">
        <v>3</v>
      </c>
      <c r="L88" s="33"/>
      <c r="M88" s="140" t="s">
        <v>3</v>
      </c>
      <c r="N88" s="141" t="s">
        <v>42</v>
      </c>
      <c r="P88" s="142">
        <f t="shared" si="1"/>
        <v>0</v>
      </c>
      <c r="Q88" s="142">
        <v>0</v>
      </c>
      <c r="R88" s="142">
        <f t="shared" si="2"/>
        <v>0</v>
      </c>
      <c r="S88" s="142">
        <v>0</v>
      </c>
      <c r="T88" s="143">
        <f t="shared" si="3"/>
        <v>0</v>
      </c>
      <c r="AR88" s="144" t="s">
        <v>90</v>
      </c>
      <c r="AT88" s="144" t="s">
        <v>153</v>
      </c>
      <c r="AU88" s="144" t="s">
        <v>15</v>
      </c>
      <c r="AY88" s="18" t="s">
        <v>151</v>
      </c>
      <c r="BE88" s="145">
        <f t="shared" si="4"/>
        <v>0</v>
      </c>
      <c r="BF88" s="145">
        <f t="shared" si="5"/>
        <v>0</v>
      </c>
      <c r="BG88" s="145">
        <f t="shared" si="6"/>
        <v>0</v>
      </c>
      <c r="BH88" s="145">
        <f t="shared" si="7"/>
        <v>0</v>
      </c>
      <c r="BI88" s="145">
        <f t="shared" si="8"/>
        <v>0</v>
      </c>
      <c r="BJ88" s="18" t="s">
        <v>15</v>
      </c>
      <c r="BK88" s="145">
        <f t="shared" si="9"/>
        <v>0</v>
      </c>
      <c r="BL88" s="18" t="s">
        <v>90</v>
      </c>
      <c r="BM88" s="144" t="s">
        <v>2778</v>
      </c>
    </row>
    <row r="89" spans="2:65" s="1" customFormat="1" ht="24.25" customHeight="1">
      <c r="B89" s="132"/>
      <c r="C89" s="133" t="s">
        <v>210</v>
      </c>
      <c r="D89" s="133" t="s">
        <v>153</v>
      </c>
      <c r="E89" s="134" t="s">
        <v>2779</v>
      </c>
      <c r="F89" s="135" t="s">
        <v>2780</v>
      </c>
      <c r="G89" s="136" t="s">
        <v>332</v>
      </c>
      <c r="H89" s="137">
        <v>1</v>
      </c>
      <c r="I89" s="138"/>
      <c r="J89" s="139">
        <f t="shared" si="0"/>
        <v>0</v>
      </c>
      <c r="K89" s="135" t="s">
        <v>3</v>
      </c>
      <c r="L89" s="33"/>
      <c r="M89" s="140" t="s">
        <v>3</v>
      </c>
      <c r="N89" s="141" t="s">
        <v>42</v>
      </c>
      <c r="P89" s="142">
        <f t="shared" si="1"/>
        <v>0</v>
      </c>
      <c r="Q89" s="142">
        <v>0</v>
      </c>
      <c r="R89" s="142">
        <f t="shared" si="2"/>
        <v>0</v>
      </c>
      <c r="S89" s="142">
        <v>0</v>
      </c>
      <c r="T89" s="143">
        <f t="shared" si="3"/>
        <v>0</v>
      </c>
      <c r="AR89" s="144" t="s">
        <v>90</v>
      </c>
      <c r="AT89" s="144" t="s">
        <v>153</v>
      </c>
      <c r="AU89" s="144" t="s">
        <v>15</v>
      </c>
      <c r="AY89" s="18" t="s">
        <v>151</v>
      </c>
      <c r="BE89" s="145">
        <f t="shared" si="4"/>
        <v>0</v>
      </c>
      <c r="BF89" s="145">
        <f t="shared" si="5"/>
        <v>0</v>
      </c>
      <c r="BG89" s="145">
        <f t="shared" si="6"/>
        <v>0</v>
      </c>
      <c r="BH89" s="145">
        <f t="shared" si="7"/>
        <v>0</v>
      </c>
      <c r="BI89" s="145">
        <f t="shared" si="8"/>
        <v>0</v>
      </c>
      <c r="BJ89" s="18" t="s">
        <v>15</v>
      </c>
      <c r="BK89" s="145">
        <f t="shared" si="9"/>
        <v>0</v>
      </c>
      <c r="BL89" s="18" t="s">
        <v>90</v>
      </c>
      <c r="BM89" s="144" t="s">
        <v>2781</v>
      </c>
    </row>
    <row r="90" spans="2:65" s="1" customFormat="1" ht="44.25" customHeight="1">
      <c r="B90" s="132"/>
      <c r="C90" s="133" t="s">
        <v>167</v>
      </c>
      <c r="D90" s="133" t="s">
        <v>153</v>
      </c>
      <c r="E90" s="134" t="s">
        <v>2782</v>
      </c>
      <c r="F90" s="135" t="s">
        <v>2783</v>
      </c>
      <c r="G90" s="136" t="s">
        <v>332</v>
      </c>
      <c r="H90" s="137">
        <v>1</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15</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2784</v>
      </c>
    </row>
    <row r="91" spans="2:65" s="1" customFormat="1" ht="167.75" customHeight="1">
      <c r="B91" s="132"/>
      <c r="C91" s="133" t="s">
        <v>219</v>
      </c>
      <c r="D91" s="133" t="s">
        <v>153</v>
      </c>
      <c r="E91" s="134" t="s">
        <v>2785</v>
      </c>
      <c r="F91" s="135" t="s">
        <v>2786</v>
      </c>
      <c r="G91" s="136" t="s">
        <v>332</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15</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2787</v>
      </c>
    </row>
    <row r="92" spans="2:65" s="1" customFormat="1" ht="38" customHeight="1">
      <c r="B92" s="132"/>
      <c r="C92" s="133" t="s">
        <v>226</v>
      </c>
      <c r="D92" s="133" t="s">
        <v>153</v>
      </c>
      <c r="E92" s="134" t="s">
        <v>2788</v>
      </c>
      <c r="F92" s="135" t="s">
        <v>2789</v>
      </c>
      <c r="G92" s="136" t="s">
        <v>332</v>
      </c>
      <c r="H92" s="137">
        <v>1</v>
      </c>
      <c r="I92" s="138"/>
      <c r="J92" s="139">
        <f t="shared" si="0"/>
        <v>0</v>
      </c>
      <c r="K92" s="135" t="s">
        <v>3</v>
      </c>
      <c r="L92" s="33"/>
      <c r="M92" s="195" t="s">
        <v>3</v>
      </c>
      <c r="N92" s="196" t="s">
        <v>42</v>
      </c>
      <c r="O92" s="193"/>
      <c r="P92" s="197">
        <f t="shared" si="1"/>
        <v>0</v>
      </c>
      <c r="Q92" s="197">
        <v>0</v>
      </c>
      <c r="R92" s="197">
        <f t="shared" si="2"/>
        <v>0</v>
      </c>
      <c r="S92" s="197">
        <v>0</v>
      </c>
      <c r="T92" s="198">
        <f t="shared" si="3"/>
        <v>0</v>
      </c>
      <c r="AR92" s="144" t="s">
        <v>90</v>
      </c>
      <c r="AT92" s="144" t="s">
        <v>153</v>
      </c>
      <c r="AU92" s="144" t="s">
        <v>15</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2790</v>
      </c>
    </row>
    <row r="93" spans="2:65" s="1" customFormat="1" ht="7" customHeight="1">
      <c r="B93" s="42"/>
      <c r="C93" s="43"/>
      <c r="D93" s="43"/>
      <c r="E93" s="43"/>
      <c r="F93" s="43"/>
      <c r="G93" s="43"/>
      <c r="H93" s="43"/>
      <c r="I93" s="43"/>
      <c r="J93" s="43"/>
      <c r="K93" s="43"/>
      <c r="L93" s="33"/>
    </row>
  </sheetData>
  <autoFilter ref="C79:K92" xr:uid="{00000000-0009-0000-0000-00000D00000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219"/>
  <sheetViews>
    <sheetView showGridLines="0" topLeftCell="A43" zoomScale="110" zoomScaleNormal="110" workbookViewId="0"/>
  </sheetViews>
  <sheetFormatPr baseColWidth="10" defaultColWidth="8.75" defaultRowHeight="11"/>
  <cols>
    <col min="1" max="1" width="8.25" style="203" customWidth="1"/>
    <col min="2" max="2" width="1.75" style="203" customWidth="1"/>
    <col min="3" max="4" width="5" style="203" customWidth="1"/>
    <col min="5" max="5" width="11.75" style="203" customWidth="1"/>
    <col min="6" max="6" width="9.25" style="203" customWidth="1"/>
    <col min="7" max="7" width="5" style="203" customWidth="1"/>
    <col min="8" max="8" width="77.75" style="203" customWidth="1"/>
    <col min="9" max="10" width="20" style="203" customWidth="1"/>
    <col min="11" max="11" width="1.75" style="203" customWidth="1"/>
  </cols>
  <sheetData>
    <row r="1" spans="2:11" customFormat="1" ht="37.5" customHeight="1"/>
    <row r="2" spans="2:11" customFormat="1" ht="7.5" customHeight="1">
      <c r="B2" s="204"/>
      <c r="C2" s="205"/>
      <c r="D2" s="205"/>
      <c r="E2" s="205"/>
      <c r="F2" s="205"/>
      <c r="G2" s="205"/>
      <c r="H2" s="205"/>
      <c r="I2" s="205"/>
      <c r="J2" s="205"/>
      <c r="K2" s="206"/>
    </row>
    <row r="3" spans="2:11" s="16" customFormat="1" ht="45" customHeight="1">
      <c r="B3" s="207"/>
      <c r="C3" s="336" t="s">
        <v>2791</v>
      </c>
      <c r="D3" s="336"/>
      <c r="E3" s="336"/>
      <c r="F3" s="336"/>
      <c r="G3" s="336"/>
      <c r="H3" s="336"/>
      <c r="I3" s="336"/>
      <c r="J3" s="336"/>
      <c r="K3" s="208"/>
    </row>
    <row r="4" spans="2:11" customFormat="1" ht="25.5" customHeight="1">
      <c r="B4" s="209"/>
      <c r="C4" s="335" t="s">
        <v>2792</v>
      </c>
      <c r="D4" s="335"/>
      <c r="E4" s="335"/>
      <c r="F4" s="335"/>
      <c r="G4" s="335"/>
      <c r="H4" s="335"/>
      <c r="I4" s="335"/>
      <c r="J4" s="335"/>
      <c r="K4" s="210"/>
    </row>
    <row r="5" spans="2:11" customFormat="1" ht="5.25" customHeight="1">
      <c r="B5" s="209"/>
      <c r="C5" s="211"/>
      <c r="D5" s="211"/>
      <c r="E5" s="211"/>
      <c r="F5" s="211"/>
      <c r="G5" s="211"/>
      <c r="H5" s="211"/>
      <c r="I5" s="211"/>
      <c r="J5" s="211"/>
      <c r="K5" s="210"/>
    </row>
    <row r="6" spans="2:11" customFormat="1" ht="15" customHeight="1">
      <c r="B6" s="209"/>
      <c r="C6" s="334" t="s">
        <v>2793</v>
      </c>
      <c r="D6" s="334"/>
      <c r="E6" s="334"/>
      <c r="F6" s="334"/>
      <c r="G6" s="334"/>
      <c r="H6" s="334"/>
      <c r="I6" s="334"/>
      <c r="J6" s="334"/>
      <c r="K6" s="210"/>
    </row>
    <row r="7" spans="2:11" customFormat="1" ht="15" customHeight="1">
      <c r="B7" s="213"/>
      <c r="C7" s="334" t="s">
        <v>2794</v>
      </c>
      <c r="D7" s="334"/>
      <c r="E7" s="334"/>
      <c r="F7" s="334"/>
      <c r="G7" s="334"/>
      <c r="H7" s="334"/>
      <c r="I7" s="334"/>
      <c r="J7" s="334"/>
      <c r="K7" s="210"/>
    </row>
    <row r="8" spans="2:11" customFormat="1" ht="12.75" customHeight="1">
      <c r="B8" s="213"/>
      <c r="C8" s="212"/>
      <c r="D8" s="212"/>
      <c r="E8" s="212"/>
      <c r="F8" s="212"/>
      <c r="G8" s="212"/>
      <c r="H8" s="212"/>
      <c r="I8" s="212"/>
      <c r="J8" s="212"/>
      <c r="K8" s="210"/>
    </row>
    <row r="9" spans="2:11" customFormat="1" ht="15" customHeight="1">
      <c r="B9" s="213"/>
      <c r="C9" s="334" t="s">
        <v>2795</v>
      </c>
      <c r="D9" s="334"/>
      <c r="E9" s="334"/>
      <c r="F9" s="334"/>
      <c r="G9" s="334"/>
      <c r="H9" s="334"/>
      <c r="I9" s="334"/>
      <c r="J9" s="334"/>
      <c r="K9" s="210"/>
    </row>
    <row r="10" spans="2:11" customFormat="1" ht="15" customHeight="1">
      <c r="B10" s="213"/>
      <c r="C10" s="212"/>
      <c r="D10" s="334" t="s">
        <v>2796</v>
      </c>
      <c r="E10" s="334"/>
      <c r="F10" s="334"/>
      <c r="G10" s="334"/>
      <c r="H10" s="334"/>
      <c r="I10" s="334"/>
      <c r="J10" s="334"/>
      <c r="K10" s="210"/>
    </row>
    <row r="11" spans="2:11" customFormat="1" ht="15" customHeight="1">
      <c r="B11" s="213"/>
      <c r="C11" s="214"/>
      <c r="D11" s="334" t="s">
        <v>2797</v>
      </c>
      <c r="E11" s="334"/>
      <c r="F11" s="334"/>
      <c r="G11" s="334"/>
      <c r="H11" s="334"/>
      <c r="I11" s="334"/>
      <c r="J11" s="334"/>
      <c r="K11" s="210"/>
    </row>
    <row r="12" spans="2:11" customFormat="1" ht="15" customHeight="1">
      <c r="B12" s="213"/>
      <c r="C12" s="214"/>
      <c r="D12" s="212"/>
      <c r="E12" s="212"/>
      <c r="F12" s="212"/>
      <c r="G12" s="212"/>
      <c r="H12" s="212"/>
      <c r="I12" s="212"/>
      <c r="J12" s="212"/>
      <c r="K12" s="210"/>
    </row>
    <row r="13" spans="2:11" customFormat="1" ht="15" customHeight="1">
      <c r="B13" s="213"/>
      <c r="C13" s="214"/>
      <c r="D13" s="215" t="s">
        <v>2798</v>
      </c>
      <c r="E13" s="212"/>
      <c r="F13" s="212"/>
      <c r="G13" s="212"/>
      <c r="H13" s="212"/>
      <c r="I13" s="212"/>
      <c r="J13" s="212"/>
      <c r="K13" s="210"/>
    </row>
    <row r="14" spans="2:11" customFormat="1" ht="12.75" customHeight="1">
      <c r="B14" s="213"/>
      <c r="C14" s="214"/>
      <c r="D14" s="214"/>
      <c r="E14" s="214"/>
      <c r="F14" s="214"/>
      <c r="G14" s="214"/>
      <c r="H14" s="214"/>
      <c r="I14" s="214"/>
      <c r="J14" s="214"/>
      <c r="K14" s="210"/>
    </row>
    <row r="15" spans="2:11" customFormat="1" ht="15" customHeight="1">
      <c r="B15" s="213"/>
      <c r="C15" s="214"/>
      <c r="D15" s="334" t="s">
        <v>2799</v>
      </c>
      <c r="E15" s="334"/>
      <c r="F15" s="334"/>
      <c r="G15" s="334"/>
      <c r="H15" s="334"/>
      <c r="I15" s="334"/>
      <c r="J15" s="334"/>
      <c r="K15" s="210"/>
    </row>
    <row r="16" spans="2:11" customFormat="1" ht="15" customHeight="1">
      <c r="B16" s="213"/>
      <c r="C16" s="214"/>
      <c r="D16" s="334" t="s">
        <v>2800</v>
      </c>
      <c r="E16" s="334"/>
      <c r="F16" s="334"/>
      <c r="G16" s="334"/>
      <c r="H16" s="334"/>
      <c r="I16" s="334"/>
      <c r="J16" s="334"/>
      <c r="K16" s="210"/>
    </row>
    <row r="17" spans="2:11" customFormat="1" ht="15" customHeight="1">
      <c r="B17" s="213"/>
      <c r="C17" s="214"/>
      <c r="D17" s="334" t="s">
        <v>2801</v>
      </c>
      <c r="E17" s="334"/>
      <c r="F17" s="334"/>
      <c r="G17" s="334"/>
      <c r="H17" s="334"/>
      <c r="I17" s="334"/>
      <c r="J17" s="334"/>
      <c r="K17" s="210"/>
    </row>
    <row r="18" spans="2:11" customFormat="1" ht="15" customHeight="1">
      <c r="B18" s="213"/>
      <c r="C18" s="214"/>
      <c r="D18" s="214"/>
      <c r="E18" s="216" t="s">
        <v>76</v>
      </c>
      <c r="F18" s="334" t="s">
        <v>2802</v>
      </c>
      <c r="G18" s="334"/>
      <c r="H18" s="334"/>
      <c r="I18" s="334"/>
      <c r="J18" s="334"/>
      <c r="K18" s="210"/>
    </row>
    <row r="19" spans="2:11" customFormat="1" ht="15" customHeight="1">
      <c r="B19" s="213"/>
      <c r="C19" s="214"/>
      <c r="D19" s="214"/>
      <c r="E19" s="216" t="s">
        <v>2803</v>
      </c>
      <c r="F19" s="334" t="s">
        <v>2804</v>
      </c>
      <c r="G19" s="334"/>
      <c r="H19" s="334"/>
      <c r="I19" s="334"/>
      <c r="J19" s="334"/>
      <c r="K19" s="210"/>
    </row>
    <row r="20" spans="2:11" customFormat="1" ht="15" customHeight="1">
      <c r="B20" s="213"/>
      <c r="C20" s="214"/>
      <c r="D20" s="214"/>
      <c r="E20" s="216" t="s">
        <v>2805</v>
      </c>
      <c r="F20" s="334" t="s">
        <v>2806</v>
      </c>
      <c r="G20" s="334"/>
      <c r="H20" s="334"/>
      <c r="I20" s="334"/>
      <c r="J20" s="334"/>
      <c r="K20" s="210"/>
    </row>
    <row r="21" spans="2:11" customFormat="1" ht="15" customHeight="1">
      <c r="B21" s="213"/>
      <c r="C21" s="214"/>
      <c r="D21" s="214"/>
      <c r="E21" s="216" t="s">
        <v>2807</v>
      </c>
      <c r="F21" s="334" t="s">
        <v>2808</v>
      </c>
      <c r="G21" s="334"/>
      <c r="H21" s="334"/>
      <c r="I21" s="334"/>
      <c r="J21" s="334"/>
      <c r="K21" s="210"/>
    </row>
    <row r="22" spans="2:11" customFormat="1" ht="15" customHeight="1">
      <c r="B22" s="213"/>
      <c r="C22" s="214"/>
      <c r="D22" s="214"/>
      <c r="E22" s="216" t="s">
        <v>2809</v>
      </c>
      <c r="F22" s="334" t="s">
        <v>2810</v>
      </c>
      <c r="G22" s="334"/>
      <c r="H22" s="334"/>
      <c r="I22" s="334"/>
      <c r="J22" s="334"/>
      <c r="K22" s="210"/>
    </row>
    <row r="23" spans="2:11" customFormat="1" ht="15" customHeight="1">
      <c r="B23" s="213"/>
      <c r="C23" s="214"/>
      <c r="D23" s="214"/>
      <c r="E23" s="216" t="s">
        <v>81</v>
      </c>
      <c r="F23" s="334" t="s">
        <v>2811</v>
      </c>
      <c r="G23" s="334"/>
      <c r="H23" s="334"/>
      <c r="I23" s="334"/>
      <c r="J23" s="334"/>
      <c r="K23" s="210"/>
    </row>
    <row r="24" spans="2:11" customFormat="1" ht="12.75" customHeight="1">
      <c r="B24" s="213"/>
      <c r="C24" s="214"/>
      <c r="D24" s="214"/>
      <c r="E24" s="214"/>
      <c r="F24" s="214"/>
      <c r="G24" s="214"/>
      <c r="H24" s="214"/>
      <c r="I24" s="214"/>
      <c r="J24" s="214"/>
      <c r="K24" s="210"/>
    </row>
    <row r="25" spans="2:11" customFormat="1" ht="15" customHeight="1">
      <c r="B25" s="213"/>
      <c r="C25" s="334" t="s">
        <v>2812</v>
      </c>
      <c r="D25" s="334"/>
      <c r="E25" s="334"/>
      <c r="F25" s="334"/>
      <c r="G25" s="334"/>
      <c r="H25" s="334"/>
      <c r="I25" s="334"/>
      <c r="J25" s="334"/>
      <c r="K25" s="210"/>
    </row>
    <row r="26" spans="2:11" customFormat="1" ht="15" customHeight="1">
      <c r="B26" s="213"/>
      <c r="C26" s="334" t="s">
        <v>2813</v>
      </c>
      <c r="D26" s="334"/>
      <c r="E26" s="334"/>
      <c r="F26" s="334"/>
      <c r="G26" s="334"/>
      <c r="H26" s="334"/>
      <c r="I26" s="334"/>
      <c r="J26" s="334"/>
      <c r="K26" s="210"/>
    </row>
    <row r="27" spans="2:11" customFormat="1" ht="15" customHeight="1">
      <c r="B27" s="213"/>
      <c r="C27" s="212"/>
      <c r="D27" s="334" t="s">
        <v>2814</v>
      </c>
      <c r="E27" s="334"/>
      <c r="F27" s="334"/>
      <c r="G27" s="334"/>
      <c r="H27" s="334"/>
      <c r="I27" s="334"/>
      <c r="J27" s="334"/>
      <c r="K27" s="210"/>
    </row>
    <row r="28" spans="2:11" customFormat="1" ht="15" customHeight="1">
      <c r="B28" s="213"/>
      <c r="C28" s="214"/>
      <c r="D28" s="334" t="s">
        <v>2815</v>
      </c>
      <c r="E28" s="334"/>
      <c r="F28" s="334"/>
      <c r="G28" s="334"/>
      <c r="H28" s="334"/>
      <c r="I28" s="334"/>
      <c r="J28" s="334"/>
      <c r="K28" s="210"/>
    </row>
    <row r="29" spans="2:11" customFormat="1" ht="12.75" customHeight="1">
      <c r="B29" s="213"/>
      <c r="C29" s="214"/>
      <c r="D29" s="214"/>
      <c r="E29" s="214"/>
      <c r="F29" s="214"/>
      <c r="G29" s="214"/>
      <c r="H29" s="214"/>
      <c r="I29" s="214"/>
      <c r="J29" s="214"/>
      <c r="K29" s="210"/>
    </row>
    <row r="30" spans="2:11" customFormat="1" ht="15" customHeight="1">
      <c r="B30" s="213"/>
      <c r="C30" s="214"/>
      <c r="D30" s="334" t="s">
        <v>2816</v>
      </c>
      <c r="E30" s="334"/>
      <c r="F30" s="334"/>
      <c r="G30" s="334"/>
      <c r="H30" s="334"/>
      <c r="I30" s="334"/>
      <c r="J30" s="334"/>
      <c r="K30" s="210"/>
    </row>
    <row r="31" spans="2:11" customFormat="1" ht="15" customHeight="1">
      <c r="B31" s="213"/>
      <c r="C31" s="214"/>
      <c r="D31" s="334" t="s">
        <v>2817</v>
      </c>
      <c r="E31" s="334"/>
      <c r="F31" s="334"/>
      <c r="G31" s="334"/>
      <c r="H31" s="334"/>
      <c r="I31" s="334"/>
      <c r="J31" s="334"/>
      <c r="K31" s="210"/>
    </row>
    <row r="32" spans="2:11" customFormat="1" ht="12.75" customHeight="1">
      <c r="B32" s="213"/>
      <c r="C32" s="214"/>
      <c r="D32" s="214"/>
      <c r="E32" s="214"/>
      <c r="F32" s="214"/>
      <c r="G32" s="214"/>
      <c r="H32" s="214"/>
      <c r="I32" s="214"/>
      <c r="J32" s="214"/>
      <c r="K32" s="210"/>
    </row>
    <row r="33" spans="2:11" customFormat="1" ht="15" customHeight="1">
      <c r="B33" s="213"/>
      <c r="C33" s="214"/>
      <c r="D33" s="334" t="s">
        <v>2818</v>
      </c>
      <c r="E33" s="334"/>
      <c r="F33" s="334"/>
      <c r="G33" s="334"/>
      <c r="H33" s="334"/>
      <c r="I33" s="334"/>
      <c r="J33" s="334"/>
      <c r="K33" s="210"/>
    </row>
    <row r="34" spans="2:11" customFormat="1" ht="15" customHeight="1">
      <c r="B34" s="213"/>
      <c r="C34" s="214"/>
      <c r="D34" s="334" t="s">
        <v>2819</v>
      </c>
      <c r="E34" s="334"/>
      <c r="F34" s="334"/>
      <c r="G34" s="334"/>
      <c r="H34" s="334"/>
      <c r="I34" s="334"/>
      <c r="J34" s="334"/>
      <c r="K34" s="210"/>
    </row>
    <row r="35" spans="2:11" customFormat="1" ht="15" customHeight="1">
      <c r="B35" s="213"/>
      <c r="C35" s="214"/>
      <c r="D35" s="334" t="s">
        <v>2820</v>
      </c>
      <c r="E35" s="334"/>
      <c r="F35" s="334"/>
      <c r="G35" s="334"/>
      <c r="H35" s="334"/>
      <c r="I35" s="334"/>
      <c r="J35" s="334"/>
      <c r="K35" s="210"/>
    </row>
    <row r="36" spans="2:11" customFormat="1" ht="15" customHeight="1">
      <c r="B36" s="213"/>
      <c r="C36" s="214"/>
      <c r="D36" s="212"/>
      <c r="E36" s="215" t="s">
        <v>137</v>
      </c>
      <c r="F36" s="212"/>
      <c r="G36" s="334" t="s">
        <v>2821</v>
      </c>
      <c r="H36" s="334"/>
      <c r="I36" s="334"/>
      <c r="J36" s="334"/>
      <c r="K36" s="210"/>
    </row>
    <row r="37" spans="2:11" customFormat="1" ht="30.75" customHeight="1">
      <c r="B37" s="213"/>
      <c r="C37" s="214"/>
      <c r="D37" s="212"/>
      <c r="E37" s="215" t="s">
        <v>2822</v>
      </c>
      <c r="F37" s="212"/>
      <c r="G37" s="334" t="s">
        <v>2823</v>
      </c>
      <c r="H37" s="334"/>
      <c r="I37" s="334"/>
      <c r="J37" s="334"/>
      <c r="K37" s="210"/>
    </row>
    <row r="38" spans="2:11" customFormat="1" ht="15" customHeight="1">
      <c r="B38" s="213"/>
      <c r="C38" s="214"/>
      <c r="D38" s="212"/>
      <c r="E38" s="215" t="s">
        <v>52</v>
      </c>
      <c r="F38" s="212"/>
      <c r="G38" s="334" t="s">
        <v>2824</v>
      </c>
      <c r="H38" s="334"/>
      <c r="I38" s="334"/>
      <c r="J38" s="334"/>
      <c r="K38" s="210"/>
    </row>
    <row r="39" spans="2:11" customFormat="1" ht="15" customHeight="1">
      <c r="B39" s="213"/>
      <c r="C39" s="214"/>
      <c r="D39" s="212"/>
      <c r="E39" s="215" t="s">
        <v>53</v>
      </c>
      <c r="F39" s="212"/>
      <c r="G39" s="334" t="s">
        <v>2825</v>
      </c>
      <c r="H39" s="334"/>
      <c r="I39" s="334"/>
      <c r="J39" s="334"/>
      <c r="K39" s="210"/>
    </row>
    <row r="40" spans="2:11" customFormat="1" ht="15" customHeight="1">
      <c r="B40" s="213"/>
      <c r="C40" s="214"/>
      <c r="D40" s="212"/>
      <c r="E40" s="215" t="s">
        <v>138</v>
      </c>
      <c r="F40" s="212"/>
      <c r="G40" s="334" t="s">
        <v>2826</v>
      </c>
      <c r="H40" s="334"/>
      <c r="I40" s="334"/>
      <c r="J40" s="334"/>
      <c r="K40" s="210"/>
    </row>
    <row r="41" spans="2:11" customFormat="1" ht="15" customHeight="1">
      <c r="B41" s="213"/>
      <c r="C41" s="214"/>
      <c r="D41" s="212"/>
      <c r="E41" s="215" t="s">
        <v>139</v>
      </c>
      <c r="F41" s="212"/>
      <c r="G41" s="334" t="s">
        <v>2827</v>
      </c>
      <c r="H41" s="334"/>
      <c r="I41" s="334"/>
      <c r="J41" s="334"/>
      <c r="K41" s="210"/>
    </row>
    <row r="42" spans="2:11" customFormat="1" ht="15" customHeight="1">
      <c r="B42" s="213"/>
      <c r="C42" s="214"/>
      <c r="D42" s="212"/>
      <c r="E42" s="215" t="s">
        <v>2828</v>
      </c>
      <c r="F42" s="212"/>
      <c r="G42" s="334" t="s">
        <v>2829</v>
      </c>
      <c r="H42" s="334"/>
      <c r="I42" s="334"/>
      <c r="J42" s="334"/>
      <c r="K42" s="210"/>
    </row>
    <row r="43" spans="2:11" customFormat="1" ht="15" customHeight="1">
      <c r="B43" s="213"/>
      <c r="C43" s="214"/>
      <c r="D43" s="212"/>
      <c r="E43" s="215"/>
      <c r="F43" s="212"/>
      <c r="G43" s="334" t="s">
        <v>2830</v>
      </c>
      <c r="H43" s="334"/>
      <c r="I43" s="334"/>
      <c r="J43" s="334"/>
      <c r="K43" s="210"/>
    </row>
    <row r="44" spans="2:11" customFormat="1" ht="15" customHeight="1">
      <c r="B44" s="213"/>
      <c r="C44" s="214"/>
      <c r="D44" s="212"/>
      <c r="E44" s="215" t="s">
        <v>2831</v>
      </c>
      <c r="F44" s="212"/>
      <c r="G44" s="334" t="s">
        <v>2832</v>
      </c>
      <c r="H44" s="334"/>
      <c r="I44" s="334"/>
      <c r="J44" s="334"/>
      <c r="K44" s="210"/>
    </row>
    <row r="45" spans="2:11" customFormat="1" ht="15" customHeight="1">
      <c r="B45" s="213"/>
      <c r="C45" s="214"/>
      <c r="D45" s="212"/>
      <c r="E45" s="215" t="s">
        <v>141</v>
      </c>
      <c r="F45" s="212"/>
      <c r="G45" s="334" t="s">
        <v>2833</v>
      </c>
      <c r="H45" s="334"/>
      <c r="I45" s="334"/>
      <c r="J45" s="334"/>
      <c r="K45" s="210"/>
    </row>
    <row r="46" spans="2:11" customFormat="1" ht="12.75" customHeight="1">
      <c r="B46" s="213"/>
      <c r="C46" s="214"/>
      <c r="D46" s="212"/>
      <c r="E46" s="212"/>
      <c r="F46" s="212"/>
      <c r="G46" s="212"/>
      <c r="H46" s="212"/>
      <c r="I46" s="212"/>
      <c r="J46" s="212"/>
      <c r="K46" s="210"/>
    </row>
    <row r="47" spans="2:11" customFormat="1" ht="15" customHeight="1">
      <c r="B47" s="213"/>
      <c r="C47" s="214"/>
      <c r="D47" s="334" t="s">
        <v>2834</v>
      </c>
      <c r="E47" s="334"/>
      <c r="F47" s="334"/>
      <c r="G47" s="334"/>
      <c r="H47" s="334"/>
      <c r="I47" s="334"/>
      <c r="J47" s="334"/>
      <c r="K47" s="210"/>
    </row>
    <row r="48" spans="2:11" customFormat="1" ht="15" customHeight="1">
      <c r="B48" s="213"/>
      <c r="C48" s="214"/>
      <c r="D48" s="214"/>
      <c r="E48" s="334" t="s">
        <v>2835</v>
      </c>
      <c r="F48" s="334"/>
      <c r="G48" s="334"/>
      <c r="H48" s="334"/>
      <c r="I48" s="334"/>
      <c r="J48" s="334"/>
      <c r="K48" s="210"/>
    </row>
    <row r="49" spans="2:11" customFormat="1" ht="15" customHeight="1">
      <c r="B49" s="213"/>
      <c r="C49" s="214"/>
      <c r="D49" s="214"/>
      <c r="E49" s="334" t="s">
        <v>2836</v>
      </c>
      <c r="F49" s="334"/>
      <c r="G49" s="334"/>
      <c r="H49" s="334"/>
      <c r="I49" s="334"/>
      <c r="J49" s="334"/>
      <c r="K49" s="210"/>
    </row>
    <row r="50" spans="2:11" customFormat="1" ht="15" customHeight="1">
      <c r="B50" s="213"/>
      <c r="C50" s="214"/>
      <c r="D50" s="214"/>
      <c r="E50" s="334" t="s">
        <v>2837</v>
      </c>
      <c r="F50" s="334"/>
      <c r="G50" s="334"/>
      <c r="H50" s="334"/>
      <c r="I50" s="334"/>
      <c r="J50" s="334"/>
      <c r="K50" s="210"/>
    </row>
    <row r="51" spans="2:11" customFormat="1" ht="15" customHeight="1">
      <c r="B51" s="213"/>
      <c r="C51" s="214"/>
      <c r="D51" s="334" t="s">
        <v>2838</v>
      </c>
      <c r="E51" s="334"/>
      <c r="F51" s="334"/>
      <c r="G51" s="334"/>
      <c r="H51" s="334"/>
      <c r="I51" s="334"/>
      <c r="J51" s="334"/>
      <c r="K51" s="210"/>
    </row>
    <row r="52" spans="2:11" customFormat="1" ht="25.5" customHeight="1">
      <c r="B52" s="209"/>
      <c r="C52" s="335" t="s">
        <v>2839</v>
      </c>
      <c r="D52" s="335"/>
      <c r="E52" s="335"/>
      <c r="F52" s="335"/>
      <c r="G52" s="335"/>
      <c r="H52" s="335"/>
      <c r="I52" s="335"/>
      <c r="J52" s="335"/>
      <c r="K52" s="210"/>
    </row>
    <row r="53" spans="2:11" customFormat="1" ht="5.25" customHeight="1">
      <c r="B53" s="209"/>
      <c r="C53" s="211"/>
      <c r="D53" s="211"/>
      <c r="E53" s="211"/>
      <c r="F53" s="211"/>
      <c r="G53" s="211"/>
      <c r="H53" s="211"/>
      <c r="I53" s="211"/>
      <c r="J53" s="211"/>
      <c r="K53" s="210"/>
    </row>
    <row r="54" spans="2:11" customFormat="1" ht="15" customHeight="1">
      <c r="B54" s="209"/>
      <c r="C54" s="334" t="s">
        <v>2840</v>
      </c>
      <c r="D54" s="334"/>
      <c r="E54" s="334"/>
      <c r="F54" s="334"/>
      <c r="G54" s="334"/>
      <c r="H54" s="334"/>
      <c r="I54" s="334"/>
      <c r="J54" s="334"/>
      <c r="K54" s="210"/>
    </row>
    <row r="55" spans="2:11" customFormat="1" ht="15" customHeight="1">
      <c r="B55" s="209"/>
      <c r="C55" s="334" t="s">
        <v>2841</v>
      </c>
      <c r="D55" s="334"/>
      <c r="E55" s="334"/>
      <c r="F55" s="334"/>
      <c r="G55" s="334"/>
      <c r="H55" s="334"/>
      <c r="I55" s="334"/>
      <c r="J55" s="334"/>
      <c r="K55" s="210"/>
    </row>
    <row r="56" spans="2:11" customFormat="1" ht="12.75" customHeight="1">
      <c r="B56" s="209"/>
      <c r="C56" s="212"/>
      <c r="D56" s="212"/>
      <c r="E56" s="212"/>
      <c r="F56" s="212"/>
      <c r="G56" s="212"/>
      <c r="H56" s="212"/>
      <c r="I56" s="212"/>
      <c r="J56" s="212"/>
      <c r="K56" s="210"/>
    </row>
    <row r="57" spans="2:11" customFormat="1" ht="15" customHeight="1">
      <c r="B57" s="209"/>
      <c r="C57" s="334" t="s">
        <v>2842</v>
      </c>
      <c r="D57" s="334"/>
      <c r="E57" s="334"/>
      <c r="F57" s="334"/>
      <c r="G57" s="334"/>
      <c r="H57" s="334"/>
      <c r="I57" s="334"/>
      <c r="J57" s="334"/>
      <c r="K57" s="210"/>
    </row>
    <row r="58" spans="2:11" customFormat="1" ht="15" customHeight="1">
      <c r="B58" s="209"/>
      <c r="C58" s="214"/>
      <c r="D58" s="334" t="s">
        <v>2843</v>
      </c>
      <c r="E58" s="334"/>
      <c r="F58" s="334"/>
      <c r="G58" s="334"/>
      <c r="H58" s="334"/>
      <c r="I58" s="334"/>
      <c r="J58" s="334"/>
      <c r="K58" s="210"/>
    </row>
    <row r="59" spans="2:11" customFormat="1" ht="15" customHeight="1">
      <c r="B59" s="209"/>
      <c r="C59" s="214"/>
      <c r="D59" s="334" t="s">
        <v>2844</v>
      </c>
      <c r="E59" s="334"/>
      <c r="F59" s="334"/>
      <c r="G59" s="334"/>
      <c r="H59" s="334"/>
      <c r="I59" s="334"/>
      <c r="J59" s="334"/>
      <c r="K59" s="210"/>
    </row>
    <row r="60" spans="2:11" customFormat="1" ht="15" customHeight="1">
      <c r="B60" s="209"/>
      <c r="C60" s="214"/>
      <c r="D60" s="334" t="s">
        <v>2845</v>
      </c>
      <c r="E60" s="334"/>
      <c r="F60" s="334"/>
      <c r="G60" s="334"/>
      <c r="H60" s="334"/>
      <c r="I60" s="334"/>
      <c r="J60" s="334"/>
      <c r="K60" s="210"/>
    </row>
    <row r="61" spans="2:11" customFormat="1" ht="15" customHeight="1">
      <c r="B61" s="209"/>
      <c r="C61" s="214"/>
      <c r="D61" s="334" t="s">
        <v>2846</v>
      </c>
      <c r="E61" s="334"/>
      <c r="F61" s="334"/>
      <c r="G61" s="334"/>
      <c r="H61" s="334"/>
      <c r="I61" s="334"/>
      <c r="J61" s="334"/>
      <c r="K61" s="210"/>
    </row>
    <row r="62" spans="2:11" customFormat="1" ht="15" customHeight="1">
      <c r="B62" s="209"/>
      <c r="C62" s="214"/>
      <c r="D62" s="337" t="s">
        <v>2847</v>
      </c>
      <c r="E62" s="337"/>
      <c r="F62" s="337"/>
      <c r="G62" s="337"/>
      <c r="H62" s="337"/>
      <c r="I62" s="337"/>
      <c r="J62" s="337"/>
      <c r="K62" s="210"/>
    </row>
    <row r="63" spans="2:11" customFormat="1" ht="15" customHeight="1">
      <c r="B63" s="209"/>
      <c r="C63" s="214"/>
      <c r="D63" s="334" t="s">
        <v>2848</v>
      </c>
      <c r="E63" s="334"/>
      <c r="F63" s="334"/>
      <c r="G63" s="334"/>
      <c r="H63" s="334"/>
      <c r="I63" s="334"/>
      <c r="J63" s="334"/>
      <c r="K63" s="210"/>
    </row>
    <row r="64" spans="2:11" customFormat="1" ht="12.75" customHeight="1">
      <c r="B64" s="209"/>
      <c r="C64" s="214"/>
      <c r="D64" s="214"/>
      <c r="E64" s="217"/>
      <c r="F64" s="214"/>
      <c r="G64" s="214"/>
      <c r="H64" s="214"/>
      <c r="I64" s="214"/>
      <c r="J64" s="214"/>
      <c r="K64" s="210"/>
    </row>
    <row r="65" spans="2:11" customFormat="1" ht="15" customHeight="1">
      <c r="B65" s="209"/>
      <c r="C65" s="214"/>
      <c r="D65" s="334" t="s">
        <v>2849</v>
      </c>
      <c r="E65" s="334"/>
      <c r="F65" s="334"/>
      <c r="G65" s="334"/>
      <c r="H65" s="334"/>
      <c r="I65" s="334"/>
      <c r="J65" s="334"/>
      <c r="K65" s="210"/>
    </row>
    <row r="66" spans="2:11" customFormat="1" ht="15" customHeight="1">
      <c r="B66" s="209"/>
      <c r="C66" s="214"/>
      <c r="D66" s="337" t="s">
        <v>2850</v>
      </c>
      <c r="E66" s="337"/>
      <c r="F66" s="337"/>
      <c r="G66" s="337"/>
      <c r="H66" s="337"/>
      <c r="I66" s="337"/>
      <c r="J66" s="337"/>
      <c r="K66" s="210"/>
    </row>
    <row r="67" spans="2:11" customFormat="1" ht="15" customHeight="1">
      <c r="B67" s="209"/>
      <c r="C67" s="214"/>
      <c r="D67" s="334" t="s">
        <v>2851</v>
      </c>
      <c r="E67" s="334"/>
      <c r="F67" s="334"/>
      <c r="G67" s="334"/>
      <c r="H67" s="334"/>
      <c r="I67" s="334"/>
      <c r="J67" s="334"/>
      <c r="K67" s="210"/>
    </row>
    <row r="68" spans="2:11" customFormat="1" ht="15" customHeight="1">
      <c r="B68" s="209"/>
      <c r="C68" s="214"/>
      <c r="D68" s="334" t="s">
        <v>2852</v>
      </c>
      <c r="E68" s="334"/>
      <c r="F68" s="334"/>
      <c r="G68" s="334"/>
      <c r="H68" s="334"/>
      <c r="I68" s="334"/>
      <c r="J68" s="334"/>
      <c r="K68" s="210"/>
    </row>
    <row r="69" spans="2:11" customFormat="1" ht="15" customHeight="1">
      <c r="B69" s="209"/>
      <c r="C69" s="214"/>
      <c r="D69" s="334" t="s">
        <v>2853</v>
      </c>
      <c r="E69" s="334"/>
      <c r="F69" s="334"/>
      <c r="G69" s="334"/>
      <c r="H69" s="334"/>
      <c r="I69" s="334"/>
      <c r="J69" s="334"/>
      <c r="K69" s="210"/>
    </row>
    <row r="70" spans="2:11" customFormat="1" ht="15" customHeight="1">
      <c r="B70" s="209"/>
      <c r="C70" s="214"/>
      <c r="D70" s="334" t="s">
        <v>2854</v>
      </c>
      <c r="E70" s="334"/>
      <c r="F70" s="334"/>
      <c r="G70" s="334"/>
      <c r="H70" s="334"/>
      <c r="I70" s="334"/>
      <c r="J70" s="334"/>
      <c r="K70" s="210"/>
    </row>
    <row r="71" spans="2:11" customFormat="1" ht="12.75" customHeight="1">
      <c r="B71" s="218"/>
      <c r="C71" s="219"/>
      <c r="D71" s="219"/>
      <c r="E71" s="219"/>
      <c r="F71" s="219"/>
      <c r="G71" s="219"/>
      <c r="H71" s="219"/>
      <c r="I71" s="219"/>
      <c r="J71" s="219"/>
      <c r="K71" s="220"/>
    </row>
    <row r="72" spans="2:11" customFormat="1" ht="18.75" customHeight="1">
      <c r="B72" s="221"/>
      <c r="C72" s="221"/>
      <c r="D72" s="221"/>
      <c r="E72" s="221"/>
      <c r="F72" s="221"/>
      <c r="G72" s="221"/>
      <c r="H72" s="221"/>
      <c r="I72" s="221"/>
      <c r="J72" s="221"/>
      <c r="K72" s="222"/>
    </row>
    <row r="73" spans="2:11" customFormat="1" ht="18.75" customHeight="1">
      <c r="B73" s="222"/>
      <c r="C73" s="222"/>
      <c r="D73" s="222"/>
      <c r="E73" s="222"/>
      <c r="F73" s="222"/>
      <c r="G73" s="222"/>
      <c r="H73" s="222"/>
      <c r="I73" s="222"/>
      <c r="J73" s="222"/>
      <c r="K73" s="222"/>
    </row>
    <row r="74" spans="2:11" customFormat="1" ht="7.5" customHeight="1">
      <c r="B74" s="223"/>
      <c r="C74" s="224"/>
      <c r="D74" s="224"/>
      <c r="E74" s="224"/>
      <c r="F74" s="224"/>
      <c r="G74" s="224"/>
      <c r="H74" s="224"/>
      <c r="I74" s="224"/>
      <c r="J74" s="224"/>
      <c r="K74" s="225"/>
    </row>
    <row r="75" spans="2:11" customFormat="1" ht="45" customHeight="1">
      <c r="B75" s="226"/>
      <c r="C75" s="338" t="s">
        <v>2855</v>
      </c>
      <c r="D75" s="338"/>
      <c r="E75" s="338"/>
      <c r="F75" s="338"/>
      <c r="G75" s="338"/>
      <c r="H75" s="338"/>
      <c r="I75" s="338"/>
      <c r="J75" s="338"/>
      <c r="K75" s="227"/>
    </row>
    <row r="76" spans="2:11" customFormat="1" ht="17.25" customHeight="1">
      <c r="B76" s="226"/>
      <c r="C76" s="228" t="s">
        <v>2856</v>
      </c>
      <c r="D76" s="228"/>
      <c r="E76" s="228"/>
      <c r="F76" s="228" t="s">
        <v>2857</v>
      </c>
      <c r="G76" s="229"/>
      <c r="H76" s="228" t="s">
        <v>53</v>
      </c>
      <c r="I76" s="228" t="s">
        <v>56</v>
      </c>
      <c r="J76" s="228" t="s">
        <v>2858</v>
      </c>
      <c r="K76" s="227"/>
    </row>
    <row r="77" spans="2:11" customFormat="1" ht="17.25" customHeight="1">
      <c r="B77" s="226"/>
      <c r="C77" s="230" t="s">
        <v>2859</v>
      </c>
      <c r="D77" s="230"/>
      <c r="E77" s="230"/>
      <c r="F77" s="231" t="s">
        <v>2860</v>
      </c>
      <c r="G77" s="232"/>
      <c r="H77" s="230"/>
      <c r="I77" s="230"/>
      <c r="J77" s="230" t="s">
        <v>2861</v>
      </c>
      <c r="K77" s="227"/>
    </row>
    <row r="78" spans="2:11" customFormat="1" ht="5.25" customHeight="1">
      <c r="B78" s="226"/>
      <c r="C78" s="233"/>
      <c r="D78" s="233"/>
      <c r="E78" s="233"/>
      <c r="F78" s="233"/>
      <c r="G78" s="234"/>
      <c r="H78" s="233"/>
      <c r="I78" s="233"/>
      <c r="J78" s="233"/>
      <c r="K78" s="227"/>
    </row>
    <row r="79" spans="2:11" customFormat="1" ht="15" customHeight="1">
      <c r="B79" s="226"/>
      <c r="C79" s="215" t="s">
        <v>52</v>
      </c>
      <c r="D79" s="235"/>
      <c r="E79" s="235"/>
      <c r="F79" s="236" t="s">
        <v>2862</v>
      </c>
      <c r="G79" s="237"/>
      <c r="H79" s="215" t="s">
        <v>2863</v>
      </c>
      <c r="I79" s="215" t="s">
        <v>2864</v>
      </c>
      <c r="J79" s="215">
        <v>20</v>
      </c>
      <c r="K79" s="227"/>
    </row>
    <row r="80" spans="2:11" customFormat="1" ht="15" customHeight="1">
      <c r="B80" s="226"/>
      <c r="C80" s="215" t="s">
        <v>2459</v>
      </c>
      <c r="D80" s="215"/>
      <c r="E80" s="215"/>
      <c r="F80" s="236" t="s">
        <v>2862</v>
      </c>
      <c r="G80" s="237"/>
      <c r="H80" s="215" t="s">
        <v>2865</v>
      </c>
      <c r="I80" s="215" t="s">
        <v>2864</v>
      </c>
      <c r="J80" s="215">
        <v>120</v>
      </c>
      <c r="K80" s="227"/>
    </row>
    <row r="81" spans="2:11" customFormat="1" ht="15" customHeight="1">
      <c r="B81" s="238"/>
      <c r="C81" s="215" t="s">
        <v>2866</v>
      </c>
      <c r="D81" s="215"/>
      <c r="E81" s="215"/>
      <c r="F81" s="236" t="s">
        <v>2867</v>
      </c>
      <c r="G81" s="237"/>
      <c r="H81" s="215" t="s">
        <v>2868</v>
      </c>
      <c r="I81" s="215" t="s">
        <v>2864</v>
      </c>
      <c r="J81" s="215">
        <v>50</v>
      </c>
      <c r="K81" s="227"/>
    </row>
    <row r="82" spans="2:11" customFormat="1" ht="15" customHeight="1">
      <c r="B82" s="238"/>
      <c r="C82" s="215" t="s">
        <v>2869</v>
      </c>
      <c r="D82" s="215"/>
      <c r="E82" s="215"/>
      <c r="F82" s="236" t="s">
        <v>2862</v>
      </c>
      <c r="G82" s="237"/>
      <c r="H82" s="215" t="s">
        <v>2870</v>
      </c>
      <c r="I82" s="215" t="s">
        <v>2871</v>
      </c>
      <c r="J82" s="215"/>
      <c r="K82" s="227"/>
    </row>
    <row r="83" spans="2:11" customFormat="1" ht="15" customHeight="1">
      <c r="B83" s="238"/>
      <c r="C83" s="215" t="s">
        <v>2872</v>
      </c>
      <c r="D83" s="215"/>
      <c r="E83" s="215"/>
      <c r="F83" s="236" t="s">
        <v>2867</v>
      </c>
      <c r="G83" s="215"/>
      <c r="H83" s="215" t="s">
        <v>2873</v>
      </c>
      <c r="I83" s="215" t="s">
        <v>2864</v>
      </c>
      <c r="J83" s="215">
        <v>15</v>
      </c>
      <c r="K83" s="227"/>
    </row>
    <row r="84" spans="2:11" customFormat="1" ht="15" customHeight="1">
      <c r="B84" s="238"/>
      <c r="C84" s="215" t="s">
        <v>2874</v>
      </c>
      <c r="D84" s="215"/>
      <c r="E84" s="215"/>
      <c r="F84" s="236" t="s">
        <v>2867</v>
      </c>
      <c r="G84" s="215"/>
      <c r="H84" s="215" t="s">
        <v>2875</v>
      </c>
      <c r="I84" s="215" t="s">
        <v>2864</v>
      </c>
      <c r="J84" s="215">
        <v>15</v>
      </c>
      <c r="K84" s="227"/>
    </row>
    <row r="85" spans="2:11" customFormat="1" ht="15" customHeight="1">
      <c r="B85" s="238"/>
      <c r="C85" s="215" t="s">
        <v>2876</v>
      </c>
      <c r="D85" s="215"/>
      <c r="E85" s="215"/>
      <c r="F85" s="236" t="s">
        <v>2867</v>
      </c>
      <c r="G85" s="215"/>
      <c r="H85" s="215" t="s">
        <v>2877</v>
      </c>
      <c r="I85" s="215" t="s">
        <v>2864</v>
      </c>
      <c r="J85" s="215">
        <v>20</v>
      </c>
      <c r="K85" s="227"/>
    </row>
    <row r="86" spans="2:11" customFormat="1" ht="15" customHeight="1">
      <c r="B86" s="238"/>
      <c r="C86" s="215" t="s">
        <v>2878</v>
      </c>
      <c r="D86" s="215"/>
      <c r="E86" s="215"/>
      <c r="F86" s="236" t="s">
        <v>2867</v>
      </c>
      <c r="G86" s="215"/>
      <c r="H86" s="215" t="s">
        <v>2879</v>
      </c>
      <c r="I86" s="215" t="s">
        <v>2864</v>
      </c>
      <c r="J86" s="215">
        <v>20</v>
      </c>
      <c r="K86" s="227"/>
    </row>
    <row r="87" spans="2:11" customFormat="1" ht="15" customHeight="1">
      <c r="B87" s="238"/>
      <c r="C87" s="215" t="s">
        <v>2880</v>
      </c>
      <c r="D87" s="215"/>
      <c r="E87" s="215"/>
      <c r="F87" s="236" t="s">
        <v>2867</v>
      </c>
      <c r="G87" s="237"/>
      <c r="H87" s="215" t="s">
        <v>2881</v>
      </c>
      <c r="I87" s="215" t="s">
        <v>2864</v>
      </c>
      <c r="J87" s="215">
        <v>50</v>
      </c>
      <c r="K87" s="227"/>
    </row>
    <row r="88" spans="2:11" customFormat="1" ht="15" customHeight="1">
      <c r="B88" s="238"/>
      <c r="C88" s="215" t="s">
        <v>2882</v>
      </c>
      <c r="D88" s="215"/>
      <c r="E88" s="215"/>
      <c r="F88" s="236" t="s">
        <v>2867</v>
      </c>
      <c r="G88" s="237"/>
      <c r="H88" s="215" t="s">
        <v>2883</v>
      </c>
      <c r="I88" s="215" t="s">
        <v>2864</v>
      </c>
      <c r="J88" s="215">
        <v>20</v>
      </c>
      <c r="K88" s="227"/>
    </row>
    <row r="89" spans="2:11" customFormat="1" ht="15" customHeight="1">
      <c r="B89" s="238"/>
      <c r="C89" s="215" t="s">
        <v>2884</v>
      </c>
      <c r="D89" s="215"/>
      <c r="E89" s="215"/>
      <c r="F89" s="236" t="s">
        <v>2867</v>
      </c>
      <c r="G89" s="237"/>
      <c r="H89" s="215" t="s">
        <v>2885</v>
      </c>
      <c r="I89" s="215" t="s">
        <v>2864</v>
      </c>
      <c r="J89" s="215">
        <v>20</v>
      </c>
      <c r="K89" s="227"/>
    </row>
    <row r="90" spans="2:11" customFormat="1" ht="15" customHeight="1">
      <c r="B90" s="238"/>
      <c r="C90" s="215" t="s">
        <v>2886</v>
      </c>
      <c r="D90" s="215"/>
      <c r="E90" s="215"/>
      <c r="F90" s="236" t="s">
        <v>2867</v>
      </c>
      <c r="G90" s="237"/>
      <c r="H90" s="215" t="s">
        <v>2887</v>
      </c>
      <c r="I90" s="215" t="s">
        <v>2864</v>
      </c>
      <c r="J90" s="215">
        <v>50</v>
      </c>
      <c r="K90" s="227"/>
    </row>
    <row r="91" spans="2:11" customFormat="1" ht="15" customHeight="1">
      <c r="B91" s="238"/>
      <c r="C91" s="215" t="s">
        <v>2888</v>
      </c>
      <c r="D91" s="215"/>
      <c r="E91" s="215"/>
      <c r="F91" s="236" t="s">
        <v>2867</v>
      </c>
      <c r="G91" s="237"/>
      <c r="H91" s="215" t="s">
        <v>2888</v>
      </c>
      <c r="I91" s="215" t="s">
        <v>2864</v>
      </c>
      <c r="J91" s="215">
        <v>50</v>
      </c>
      <c r="K91" s="227"/>
    </row>
    <row r="92" spans="2:11" customFormat="1" ht="15" customHeight="1">
      <c r="B92" s="238"/>
      <c r="C92" s="215" t="s">
        <v>2889</v>
      </c>
      <c r="D92" s="215"/>
      <c r="E92" s="215"/>
      <c r="F92" s="236" t="s">
        <v>2867</v>
      </c>
      <c r="G92" s="237"/>
      <c r="H92" s="215" t="s">
        <v>2890</v>
      </c>
      <c r="I92" s="215" t="s">
        <v>2864</v>
      </c>
      <c r="J92" s="215">
        <v>255</v>
      </c>
      <c r="K92" s="227"/>
    </row>
    <row r="93" spans="2:11" customFormat="1" ht="15" customHeight="1">
      <c r="B93" s="238"/>
      <c r="C93" s="215" t="s">
        <v>2891</v>
      </c>
      <c r="D93" s="215"/>
      <c r="E93" s="215"/>
      <c r="F93" s="236" t="s">
        <v>2862</v>
      </c>
      <c r="G93" s="237"/>
      <c r="H93" s="215" t="s">
        <v>2892</v>
      </c>
      <c r="I93" s="215" t="s">
        <v>2893</v>
      </c>
      <c r="J93" s="215"/>
      <c r="K93" s="227"/>
    </row>
    <row r="94" spans="2:11" customFormat="1" ht="15" customHeight="1">
      <c r="B94" s="238"/>
      <c r="C94" s="215" t="s">
        <v>2894</v>
      </c>
      <c r="D94" s="215"/>
      <c r="E94" s="215"/>
      <c r="F94" s="236" t="s">
        <v>2862</v>
      </c>
      <c r="G94" s="237"/>
      <c r="H94" s="215" t="s">
        <v>2895</v>
      </c>
      <c r="I94" s="215" t="s">
        <v>2896</v>
      </c>
      <c r="J94" s="215"/>
      <c r="K94" s="227"/>
    </row>
    <row r="95" spans="2:11" customFormat="1" ht="15" customHeight="1">
      <c r="B95" s="238"/>
      <c r="C95" s="215" t="s">
        <v>2897</v>
      </c>
      <c r="D95" s="215"/>
      <c r="E95" s="215"/>
      <c r="F95" s="236" t="s">
        <v>2862</v>
      </c>
      <c r="G95" s="237"/>
      <c r="H95" s="215" t="s">
        <v>2897</v>
      </c>
      <c r="I95" s="215" t="s">
        <v>2896</v>
      </c>
      <c r="J95" s="215"/>
      <c r="K95" s="227"/>
    </row>
    <row r="96" spans="2:11" customFormat="1" ht="15" customHeight="1">
      <c r="B96" s="238"/>
      <c r="C96" s="215" t="s">
        <v>37</v>
      </c>
      <c r="D96" s="215"/>
      <c r="E96" s="215"/>
      <c r="F96" s="236" t="s">
        <v>2862</v>
      </c>
      <c r="G96" s="237"/>
      <c r="H96" s="215" t="s">
        <v>2898</v>
      </c>
      <c r="I96" s="215" t="s">
        <v>2896</v>
      </c>
      <c r="J96" s="215"/>
      <c r="K96" s="227"/>
    </row>
    <row r="97" spans="2:11" customFormat="1" ht="15" customHeight="1">
      <c r="B97" s="238"/>
      <c r="C97" s="215" t="s">
        <v>47</v>
      </c>
      <c r="D97" s="215"/>
      <c r="E97" s="215"/>
      <c r="F97" s="236" t="s">
        <v>2862</v>
      </c>
      <c r="G97" s="237"/>
      <c r="H97" s="215" t="s">
        <v>2899</v>
      </c>
      <c r="I97" s="215" t="s">
        <v>2896</v>
      </c>
      <c r="J97" s="215"/>
      <c r="K97" s="227"/>
    </row>
    <row r="98" spans="2:11" customFormat="1" ht="15" customHeight="1">
      <c r="B98" s="239"/>
      <c r="C98" s="240"/>
      <c r="D98" s="240"/>
      <c r="E98" s="240"/>
      <c r="F98" s="240"/>
      <c r="G98" s="240"/>
      <c r="H98" s="240"/>
      <c r="I98" s="240"/>
      <c r="J98" s="240"/>
      <c r="K98" s="241"/>
    </row>
    <row r="99" spans="2:11" customFormat="1" ht="18.75" customHeight="1">
      <c r="B99" s="242"/>
      <c r="C99" s="243"/>
      <c r="D99" s="243"/>
      <c r="E99" s="243"/>
      <c r="F99" s="243"/>
      <c r="G99" s="243"/>
      <c r="H99" s="243"/>
      <c r="I99" s="243"/>
      <c r="J99" s="243"/>
      <c r="K99" s="242"/>
    </row>
    <row r="100" spans="2:11" customFormat="1" ht="18.75" customHeight="1">
      <c r="B100" s="222"/>
      <c r="C100" s="222"/>
      <c r="D100" s="222"/>
      <c r="E100" s="222"/>
      <c r="F100" s="222"/>
      <c r="G100" s="222"/>
      <c r="H100" s="222"/>
      <c r="I100" s="222"/>
      <c r="J100" s="222"/>
      <c r="K100" s="222"/>
    </row>
    <row r="101" spans="2:11" customFormat="1" ht="7.5" customHeight="1">
      <c r="B101" s="223"/>
      <c r="C101" s="224"/>
      <c r="D101" s="224"/>
      <c r="E101" s="224"/>
      <c r="F101" s="224"/>
      <c r="G101" s="224"/>
      <c r="H101" s="224"/>
      <c r="I101" s="224"/>
      <c r="J101" s="224"/>
      <c r="K101" s="225"/>
    </row>
    <row r="102" spans="2:11" customFormat="1" ht="45" customHeight="1">
      <c r="B102" s="226"/>
      <c r="C102" s="338" t="s">
        <v>2900</v>
      </c>
      <c r="D102" s="338"/>
      <c r="E102" s="338"/>
      <c r="F102" s="338"/>
      <c r="G102" s="338"/>
      <c r="H102" s="338"/>
      <c r="I102" s="338"/>
      <c r="J102" s="338"/>
      <c r="K102" s="227"/>
    </row>
    <row r="103" spans="2:11" customFormat="1" ht="17.25" customHeight="1">
      <c r="B103" s="226"/>
      <c r="C103" s="228" t="s">
        <v>2856</v>
      </c>
      <c r="D103" s="228"/>
      <c r="E103" s="228"/>
      <c r="F103" s="228" t="s">
        <v>2857</v>
      </c>
      <c r="G103" s="229"/>
      <c r="H103" s="228" t="s">
        <v>53</v>
      </c>
      <c r="I103" s="228" t="s">
        <v>56</v>
      </c>
      <c r="J103" s="228" t="s">
        <v>2858</v>
      </c>
      <c r="K103" s="227"/>
    </row>
    <row r="104" spans="2:11" customFormat="1" ht="17.25" customHeight="1">
      <c r="B104" s="226"/>
      <c r="C104" s="230" t="s">
        <v>2859</v>
      </c>
      <c r="D104" s="230"/>
      <c r="E104" s="230"/>
      <c r="F104" s="231" t="s">
        <v>2860</v>
      </c>
      <c r="G104" s="232"/>
      <c r="H104" s="230"/>
      <c r="I104" s="230"/>
      <c r="J104" s="230" t="s">
        <v>2861</v>
      </c>
      <c r="K104" s="227"/>
    </row>
    <row r="105" spans="2:11" customFormat="1" ht="5.25" customHeight="1">
      <c r="B105" s="226"/>
      <c r="C105" s="228"/>
      <c r="D105" s="228"/>
      <c r="E105" s="228"/>
      <c r="F105" s="228"/>
      <c r="G105" s="244"/>
      <c r="H105" s="228"/>
      <c r="I105" s="228"/>
      <c r="J105" s="228"/>
      <c r="K105" s="227"/>
    </row>
    <row r="106" spans="2:11" customFormat="1" ht="15" customHeight="1">
      <c r="B106" s="226"/>
      <c r="C106" s="215" t="s">
        <v>52</v>
      </c>
      <c r="D106" s="235"/>
      <c r="E106" s="235"/>
      <c r="F106" s="236" t="s">
        <v>2862</v>
      </c>
      <c r="G106" s="215"/>
      <c r="H106" s="215" t="s">
        <v>2901</v>
      </c>
      <c r="I106" s="215" t="s">
        <v>2864</v>
      </c>
      <c r="J106" s="215">
        <v>20</v>
      </c>
      <c r="K106" s="227"/>
    </row>
    <row r="107" spans="2:11" customFormat="1" ht="15" customHeight="1">
      <c r="B107" s="226"/>
      <c r="C107" s="215" t="s">
        <v>2459</v>
      </c>
      <c r="D107" s="215"/>
      <c r="E107" s="215"/>
      <c r="F107" s="236" t="s">
        <v>2862</v>
      </c>
      <c r="G107" s="215"/>
      <c r="H107" s="215" t="s">
        <v>2901</v>
      </c>
      <c r="I107" s="215" t="s">
        <v>2864</v>
      </c>
      <c r="J107" s="215">
        <v>120</v>
      </c>
      <c r="K107" s="227"/>
    </row>
    <row r="108" spans="2:11" customFormat="1" ht="15" customHeight="1">
      <c r="B108" s="238"/>
      <c r="C108" s="215" t="s">
        <v>2866</v>
      </c>
      <c r="D108" s="215"/>
      <c r="E108" s="215"/>
      <c r="F108" s="236" t="s">
        <v>2867</v>
      </c>
      <c r="G108" s="215"/>
      <c r="H108" s="215" t="s">
        <v>2901</v>
      </c>
      <c r="I108" s="215" t="s">
        <v>2864</v>
      </c>
      <c r="J108" s="215">
        <v>50</v>
      </c>
      <c r="K108" s="227"/>
    </row>
    <row r="109" spans="2:11" customFormat="1" ht="15" customHeight="1">
      <c r="B109" s="238"/>
      <c r="C109" s="215" t="s">
        <v>2869</v>
      </c>
      <c r="D109" s="215"/>
      <c r="E109" s="215"/>
      <c r="F109" s="236" t="s">
        <v>2862</v>
      </c>
      <c r="G109" s="215"/>
      <c r="H109" s="215" t="s">
        <v>2901</v>
      </c>
      <c r="I109" s="215" t="s">
        <v>2871</v>
      </c>
      <c r="J109" s="215"/>
      <c r="K109" s="227"/>
    </row>
    <row r="110" spans="2:11" customFormat="1" ht="15" customHeight="1">
      <c r="B110" s="238"/>
      <c r="C110" s="215" t="s">
        <v>2880</v>
      </c>
      <c r="D110" s="215"/>
      <c r="E110" s="215"/>
      <c r="F110" s="236" t="s">
        <v>2867</v>
      </c>
      <c r="G110" s="215"/>
      <c r="H110" s="215" t="s">
        <v>2901</v>
      </c>
      <c r="I110" s="215" t="s">
        <v>2864</v>
      </c>
      <c r="J110" s="215">
        <v>50</v>
      </c>
      <c r="K110" s="227"/>
    </row>
    <row r="111" spans="2:11" customFormat="1" ht="15" customHeight="1">
      <c r="B111" s="238"/>
      <c r="C111" s="215" t="s">
        <v>2888</v>
      </c>
      <c r="D111" s="215"/>
      <c r="E111" s="215"/>
      <c r="F111" s="236" t="s">
        <v>2867</v>
      </c>
      <c r="G111" s="215"/>
      <c r="H111" s="215" t="s">
        <v>2901</v>
      </c>
      <c r="I111" s="215" t="s">
        <v>2864</v>
      </c>
      <c r="J111" s="215">
        <v>50</v>
      </c>
      <c r="K111" s="227"/>
    </row>
    <row r="112" spans="2:11" customFormat="1" ht="15" customHeight="1">
      <c r="B112" s="238"/>
      <c r="C112" s="215" t="s">
        <v>2886</v>
      </c>
      <c r="D112" s="215"/>
      <c r="E112" s="215"/>
      <c r="F112" s="236" t="s">
        <v>2867</v>
      </c>
      <c r="G112" s="215"/>
      <c r="H112" s="215" t="s">
        <v>2901</v>
      </c>
      <c r="I112" s="215" t="s">
        <v>2864</v>
      </c>
      <c r="J112" s="215">
        <v>50</v>
      </c>
      <c r="K112" s="227"/>
    </row>
    <row r="113" spans="2:11" customFormat="1" ht="15" customHeight="1">
      <c r="B113" s="238"/>
      <c r="C113" s="215" t="s">
        <v>52</v>
      </c>
      <c r="D113" s="215"/>
      <c r="E113" s="215"/>
      <c r="F113" s="236" t="s">
        <v>2862</v>
      </c>
      <c r="G113" s="215"/>
      <c r="H113" s="215" t="s">
        <v>2902</v>
      </c>
      <c r="I113" s="215" t="s">
        <v>2864</v>
      </c>
      <c r="J113" s="215">
        <v>20</v>
      </c>
      <c r="K113" s="227"/>
    </row>
    <row r="114" spans="2:11" customFormat="1" ht="15" customHeight="1">
      <c r="B114" s="238"/>
      <c r="C114" s="215" t="s">
        <v>2903</v>
      </c>
      <c r="D114" s="215"/>
      <c r="E114" s="215"/>
      <c r="F114" s="236" t="s">
        <v>2862</v>
      </c>
      <c r="G114" s="215"/>
      <c r="H114" s="215" t="s">
        <v>2904</v>
      </c>
      <c r="I114" s="215" t="s">
        <v>2864</v>
      </c>
      <c r="J114" s="215">
        <v>120</v>
      </c>
      <c r="K114" s="227"/>
    </row>
    <row r="115" spans="2:11" customFormat="1" ht="15" customHeight="1">
      <c r="B115" s="238"/>
      <c r="C115" s="215" t="s">
        <v>37</v>
      </c>
      <c r="D115" s="215"/>
      <c r="E115" s="215"/>
      <c r="F115" s="236" t="s">
        <v>2862</v>
      </c>
      <c r="G115" s="215"/>
      <c r="H115" s="215" t="s">
        <v>2905</v>
      </c>
      <c r="I115" s="215" t="s">
        <v>2896</v>
      </c>
      <c r="J115" s="215"/>
      <c r="K115" s="227"/>
    </row>
    <row r="116" spans="2:11" customFormat="1" ht="15" customHeight="1">
      <c r="B116" s="238"/>
      <c r="C116" s="215" t="s">
        <v>47</v>
      </c>
      <c r="D116" s="215"/>
      <c r="E116" s="215"/>
      <c r="F116" s="236" t="s">
        <v>2862</v>
      </c>
      <c r="G116" s="215"/>
      <c r="H116" s="215" t="s">
        <v>2906</v>
      </c>
      <c r="I116" s="215" t="s">
        <v>2896</v>
      </c>
      <c r="J116" s="215"/>
      <c r="K116" s="227"/>
    </row>
    <row r="117" spans="2:11" customFormat="1" ht="15" customHeight="1">
      <c r="B117" s="238"/>
      <c r="C117" s="215" t="s">
        <v>56</v>
      </c>
      <c r="D117" s="215"/>
      <c r="E117" s="215"/>
      <c r="F117" s="236" t="s">
        <v>2862</v>
      </c>
      <c r="G117" s="215"/>
      <c r="H117" s="215" t="s">
        <v>2907</v>
      </c>
      <c r="I117" s="215" t="s">
        <v>2908</v>
      </c>
      <c r="J117" s="215"/>
      <c r="K117" s="227"/>
    </row>
    <row r="118" spans="2:11" customFormat="1" ht="15" customHeight="1">
      <c r="B118" s="239"/>
      <c r="C118" s="245"/>
      <c r="D118" s="245"/>
      <c r="E118" s="245"/>
      <c r="F118" s="245"/>
      <c r="G118" s="245"/>
      <c r="H118" s="245"/>
      <c r="I118" s="245"/>
      <c r="J118" s="245"/>
      <c r="K118" s="241"/>
    </row>
    <row r="119" spans="2:11" customFormat="1" ht="18.75" customHeight="1">
      <c r="B119" s="246"/>
      <c r="C119" s="247"/>
      <c r="D119" s="247"/>
      <c r="E119" s="247"/>
      <c r="F119" s="248"/>
      <c r="G119" s="247"/>
      <c r="H119" s="247"/>
      <c r="I119" s="247"/>
      <c r="J119" s="247"/>
      <c r="K119" s="246"/>
    </row>
    <row r="120" spans="2:11" customFormat="1" ht="18.75" customHeight="1">
      <c r="B120" s="222"/>
      <c r="C120" s="222"/>
      <c r="D120" s="222"/>
      <c r="E120" s="222"/>
      <c r="F120" s="222"/>
      <c r="G120" s="222"/>
      <c r="H120" s="222"/>
      <c r="I120" s="222"/>
      <c r="J120" s="222"/>
      <c r="K120" s="222"/>
    </row>
    <row r="121" spans="2:11" customFormat="1" ht="7.5" customHeight="1">
      <c r="B121" s="249"/>
      <c r="C121" s="250"/>
      <c r="D121" s="250"/>
      <c r="E121" s="250"/>
      <c r="F121" s="250"/>
      <c r="G121" s="250"/>
      <c r="H121" s="250"/>
      <c r="I121" s="250"/>
      <c r="J121" s="250"/>
      <c r="K121" s="251"/>
    </row>
    <row r="122" spans="2:11" customFormat="1" ht="45" customHeight="1">
      <c r="B122" s="252"/>
      <c r="C122" s="336" t="s">
        <v>2909</v>
      </c>
      <c r="D122" s="336"/>
      <c r="E122" s="336"/>
      <c r="F122" s="336"/>
      <c r="G122" s="336"/>
      <c r="H122" s="336"/>
      <c r="I122" s="336"/>
      <c r="J122" s="336"/>
      <c r="K122" s="253"/>
    </row>
    <row r="123" spans="2:11" customFormat="1" ht="17.25" customHeight="1">
      <c r="B123" s="254"/>
      <c r="C123" s="228" t="s">
        <v>2856</v>
      </c>
      <c r="D123" s="228"/>
      <c r="E123" s="228"/>
      <c r="F123" s="228" t="s">
        <v>2857</v>
      </c>
      <c r="G123" s="229"/>
      <c r="H123" s="228" t="s">
        <v>53</v>
      </c>
      <c r="I123" s="228" t="s">
        <v>56</v>
      </c>
      <c r="J123" s="228" t="s">
        <v>2858</v>
      </c>
      <c r="K123" s="255"/>
    </row>
    <row r="124" spans="2:11" customFormat="1" ht="17.25" customHeight="1">
      <c r="B124" s="254"/>
      <c r="C124" s="230" t="s">
        <v>2859</v>
      </c>
      <c r="D124" s="230"/>
      <c r="E124" s="230"/>
      <c r="F124" s="231" t="s">
        <v>2860</v>
      </c>
      <c r="G124" s="232"/>
      <c r="H124" s="230"/>
      <c r="I124" s="230"/>
      <c r="J124" s="230" t="s">
        <v>2861</v>
      </c>
      <c r="K124" s="255"/>
    </row>
    <row r="125" spans="2:11" customFormat="1" ht="5.25" customHeight="1">
      <c r="B125" s="256"/>
      <c r="C125" s="233"/>
      <c r="D125" s="233"/>
      <c r="E125" s="233"/>
      <c r="F125" s="233"/>
      <c r="G125" s="257"/>
      <c r="H125" s="233"/>
      <c r="I125" s="233"/>
      <c r="J125" s="233"/>
      <c r="K125" s="258"/>
    </row>
    <row r="126" spans="2:11" customFormat="1" ht="15" customHeight="1">
      <c r="B126" s="256"/>
      <c r="C126" s="215" t="s">
        <v>2459</v>
      </c>
      <c r="D126" s="235"/>
      <c r="E126" s="235"/>
      <c r="F126" s="236" t="s">
        <v>2862</v>
      </c>
      <c r="G126" s="215"/>
      <c r="H126" s="215" t="s">
        <v>2901</v>
      </c>
      <c r="I126" s="215" t="s">
        <v>2864</v>
      </c>
      <c r="J126" s="215">
        <v>120</v>
      </c>
      <c r="K126" s="259"/>
    </row>
    <row r="127" spans="2:11" customFormat="1" ht="15" customHeight="1">
      <c r="B127" s="256"/>
      <c r="C127" s="215" t="s">
        <v>2910</v>
      </c>
      <c r="D127" s="215"/>
      <c r="E127" s="215"/>
      <c r="F127" s="236" t="s">
        <v>2862</v>
      </c>
      <c r="G127" s="215"/>
      <c r="H127" s="215" t="s">
        <v>2911</v>
      </c>
      <c r="I127" s="215" t="s">
        <v>2864</v>
      </c>
      <c r="J127" s="215" t="s">
        <v>2912</v>
      </c>
      <c r="K127" s="259"/>
    </row>
    <row r="128" spans="2:11" customFormat="1" ht="15" customHeight="1">
      <c r="B128" s="256"/>
      <c r="C128" s="215" t="s">
        <v>81</v>
      </c>
      <c r="D128" s="215"/>
      <c r="E128" s="215"/>
      <c r="F128" s="236" t="s">
        <v>2862</v>
      </c>
      <c r="G128" s="215"/>
      <c r="H128" s="215" t="s">
        <v>2913</v>
      </c>
      <c r="I128" s="215" t="s">
        <v>2864</v>
      </c>
      <c r="J128" s="215" t="s">
        <v>2912</v>
      </c>
      <c r="K128" s="259"/>
    </row>
    <row r="129" spans="2:11" customFormat="1" ht="15" customHeight="1">
      <c r="B129" s="256"/>
      <c r="C129" s="215" t="s">
        <v>2872</v>
      </c>
      <c r="D129" s="215"/>
      <c r="E129" s="215"/>
      <c r="F129" s="236" t="s">
        <v>2867</v>
      </c>
      <c r="G129" s="215"/>
      <c r="H129" s="215" t="s">
        <v>2873</v>
      </c>
      <c r="I129" s="215" t="s">
        <v>2864</v>
      </c>
      <c r="J129" s="215">
        <v>15</v>
      </c>
      <c r="K129" s="259"/>
    </row>
    <row r="130" spans="2:11" customFormat="1" ht="15" customHeight="1">
      <c r="B130" s="256"/>
      <c r="C130" s="215" t="s">
        <v>2874</v>
      </c>
      <c r="D130" s="215"/>
      <c r="E130" s="215"/>
      <c r="F130" s="236" t="s">
        <v>2867</v>
      </c>
      <c r="G130" s="215"/>
      <c r="H130" s="215" t="s">
        <v>2875</v>
      </c>
      <c r="I130" s="215" t="s">
        <v>2864</v>
      </c>
      <c r="J130" s="215">
        <v>15</v>
      </c>
      <c r="K130" s="259"/>
    </row>
    <row r="131" spans="2:11" customFormat="1" ht="15" customHeight="1">
      <c r="B131" s="256"/>
      <c r="C131" s="215" t="s">
        <v>2876</v>
      </c>
      <c r="D131" s="215"/>
      <c r="E131" s="215"/>
      <c r="F131" s="236" t="s">
        <v>2867</v>
      </c>
      <c r="G131" s="215"/>
      <c r="H131" s="215" t="s">
        <v>2877</v>
      </c>
      <c r="I131" s="215" t="s">
        <v>2864</v>
      </c>
      <c r="J131" s="215">
        <v>20</v>
      </c>
      <c r="K131" s="259"/>
    </row>
    <row r="132" spans="2:11" customFormat="1" ht="15" customHeight="1">
      <c r="B132" s="256"/>
      <c r="C132" s="215" t="s">
        <v>2878</v>
      </c>
      <c r="D132" s="215"/>
      <c r="E132" s="215"/>
      <c r="F132" s="236" t="s">
        <v>2867</v>
      </c>
      <c r="G132" s="215"/>
      <c r="H132" s="215" t="s">
        <v>2879</v>
      </c>
      <c r="I132" s="215" t="s">
        <v>2864</v>
      </c>
      <c r="J132" s="215">
        <v>20</v>
      </c>
      <c r="K132" s="259"/>
    </row>
    <row r="133" spans="2:11" customFormat="1" ht="15" customHeight="1">
      <c r="B133" s="256"/>
      <c r="C133" s="215" t="s">
        <v>2866</v>
      </c>
      <c r="D133" s="215"/>
      <c r="E133" s="215"/>
      <c r="F133" s="236" t="s">
        <v>2867</v>
      </c>
      <c r="G133" s="215"/>
      <c r="H133" s="215" t="s">
        <v>2901</v>
      </c>
      <c r="I133" s="215" t="s">
        <v>2864</v>
      </c>
      <c r="J133" s="215">
        <v>50</v>
      </c>
      <c r="K133" s="259"/>
    </row>
    <row r="134" spans="2:11" customFormat="1" ht="15" customHeight="1">
      <c r="B134" s="256"/>
      <c r="C134" s="215" t="s">
        <v>2880</v>
      </c>
      <c r="D134" s="215"/>
      <c r="E134" s="215"/>
      <c r="F134" s="236" t="s">
        <v>2867</v>
      </c>
      <c r="G134" s="215"/>
      <c r="H134" s="215" t="s">
        <v>2901</v>
      </c>
      <c r="I134" s="215" t="s">
        <v>2864</v>
      </c>
      <c r="J134" s="215">
        <v>50</v>
      </c>
      <c r="K134" s="259"/>
    </row>
    <row r="135" spans="2:11" customFormat="1" ht="15" customHeight="1">
      <c r="B135" s="256"/>
      <c r="C135" s="215" t="s">
        <v>2886</v>
      </c>
      <c r="D135" s="215"/>
      <c r="E135" s="215"/>
      <c r="F135" s="236" t="s">
        <v>2867</v>
      </c>
      <c r="G135" s="215"/>
      <c r="H135" s="215" t="s">
        <v>2901</v>
      </c>
      <c r="I135" s="215" t="s">
        <v>2864</v>
      </c>
      <c r="J135" s="215">
        <v>50</v>
      </c>
      <c r="K135" s="259"/>
    </row>
    <row r="136" spans="2:11" customFormat="1" ht="15" customHeight="1">
      <c r="B136" s="256"/>
      <c r="C136" s="215" t="s">
        <v>2888</v>
      </c>
      <c r="D136" s="215"/>
      <c r="E136" s="215"/>
      <c r="F136" s="236" t="s">
        <v>2867</v>
      </c>
      <c r="G136" s="215"/>
      <c r="H136" s="215" t="s">
        <v>2901</v>
      </c>
      <c r="I136" s="215" t="s">
        <v>2864</v>
      </c>
      <c r="J136" s="215">
        <v>50</v>
      </c>
      <c r="K136" s="259"/>
    </row>
    <row r="137" spans="2:11" customFormat="1" ht="15" customHeight="1">
      <c r="B137" s="256"/>
      <c r="C137" s="215" t="s">
        <v>2889</v>
      </c>
      <c r="D137" s="215"/>
      <c r="E137" s="215"/>
      <c r="F137" s="236" t="s">
        <v>2867</v>
      </c>
      <c r="G137" s="215"/>
      <c r="H137" s="215" t="s">
        <v>2914</v>
      </c>
      <c r="I137" s="215" t="s">
        <v>2864</v>
      </c>
      <c r="J137" s="215">
        <v>255</v>
      </c>
      <c r="K137" s="259"/>
    </row>
    <row r="138" spans="2:11" customFormat="1" ht="15" customHeight="1">
      <c r="B138" s="256"/>
      <c r="C138" s="215" t="s">
        <v>2891</v>
      </c>
      <c r="D138" s="215"/>
      <c r="E138" s="215"/>
      <c r="F138" s="236" t="s">
        <v>2862</v>
      </c>
      <c r="G138" s="215"/>
      <c r="H138" s="215" t="s">
        <v>2915</v>
      </c>
      <c r="I138" s="215" t="s">
        <v>2893</v>
      </c>
      <c r="J138" s="215"/>
      <c r="K138" s="259"/>
    </row>
    <row r="139" spans="2:11" customFormat="1" ht="15" customHeight="1">
      <c r="B139" s="256"/>
      <c r="C139" s="215" t="s">
        <v>2894</v>
      </c>
      <c r="D139" s="215"/>
      <c r="E139" s="215"/>
      <c r="F139" s="236" t="s">
        <v>2862</v>
      </c>
      <c r="G139" s="215"/>
      <c r="H139" s="215" t="s">
        <v>2916</v>
      </c>
      <c r="I139" s="215" t="s">
        <v>2896</v>
      </c>
      <c r="J139" s="215"/>
      <c r="K139" s="259"/>
    </row>
    <row r="140" spans="2:11" customFormat="1" ht="15" customHeight="1">
      <c r="B140" s="256"/>
      <c r="C140" s="215" t="s">
        <v>2897</v>
      </c>
      <c r="D140" s="215"/>
      <c r="E140" s="215"/>
      <c r="F140" s="236" t="s">
        <v>2862</v>
      </c>
      <c r="G140" s="215"/>
      <c r="H140" s="215" t="s">
        <v>2897</v>
      </c>
      <c r="I140" s="215" t="s">
        <v>2896</v>
      </c>
      <c r="J140" s="215"/>
      <c r="K140" s="259"/>
    </row>
    <row r="141" spans="2:11" customFormat="1" ht="15" customHeight="1">
      <c r="B141" s="256"/>
      <c r="C141" s="215" t="s">
        <v>37</v>
      </c>
      <c r="D141" s="215"/>
      <c r="E141" s="215"/>
      <c r="F141" s="236" t="s">
        <v>2862</v>
      </c>
      <c r="G141" s="215"/>
      <c r="H141" s="215" t="s">
        <v>2917</v>
      </c>
      <c r="I141" s="215" t="s">
        <v>2896</v>
      </c>
      <c r="J141" s="215"/>
      <c r="K141" s="259"/>
    </row>
    <row r="142" spans="2:11" customFormat="1" ht="15" customHeight="1">
      <c r="B142" s="256"/>
      <c r="C142" s="215" t="s">
        <v>2918</v>
      </c>
      <c r="D142" s="215"/>
      <c r="E142" s="215"/>
      <c r="F142" s="236" t="s">
        <v>2862</v>
      </c>
      <c r="G142" s="215"/>
      <c r="H142" s="215" t="s">
        <v>2919</v>
      </c>
      <c r="I142" s="215" t="s">
        <v>2896</v>
      </c>
      <c r="J142" s="215"/>
      <c r="K142" s="259"/>
    </row>
    <row r="143" spans="2:11" customFormat="1" ht="15" customHeight="1">
      <c r="B143" s="260"/>
      <c r="C143" s="261"/>
      <c r="D143" s="261"/>
      <c r="E143" s="261"/>
      <c r="F143" s="261"/>
      <c r="G143" s="261"/>
      <c r="H143" s="261"/>
      <c r="I143" s="261"/>
      <c r="J143" s="261"/>
      <c r="K143" s="262"/>
    </row>
    <row r="144" spans="2:11" customFormat="1" ht="18.75" customHeight="1">
      <c r="B144" s="247"/>
      <c r="C144" s="247"/>
      <c r="D144" s="247"/>
      <c r="E144" s="247"/>
      <c r="F144" s="248"/>
      <c r="G144" s="247"/>
      <c r="H144" s="247"/>
      <c r="I144" s="247"/>
      <c r="J144" s="247"/>
      <c r="K144" s="247"/>
    </row>
    <row r="145" spans="2:11" customFormat="1" ht="18.75" customHeight="1">
      <c r="B145" s="222"/>
      <c r="C145" s="222"/>
      <c r="D145" s="222"/>
      <c r="E145" s="222"/>
      <c r="F145" s="222"/>
      <c r="G145" s="222"/>
      <c r="H145" s="222"/>
      <c r="I145" s="222"/>
      <c r="J145" s="222"/>
      <c r="K145" s="222"/>
    </row>
    <row r="146" spans="2:11" customFormat="1" ht="7.5" customHeight="1">
      <c r="B146" s="223"/>
      <c r="C146" s="224"/>
      <c r="D146" s="224"/>
      <c r="E146" s="224"/>
      <c r="F146" s="224"/>
      <c r="G146" s="224"/>
      <c r="H146" s="224"/>
      <c r="I146" s="224"/>
      <c r="J146" s="224"/>
      <c r="K146" s="225"/>
    </row>
    <row r="147" spans="2:11" customFormat="1" ht="45" customHeight="1">
      <c r="B147" s="226"/>
      <c r="C147" s="338" t="s">
        <v>2920</v>
      </c>
      <c r="D147" s="338"/>
      <c r="E147" s="338"/>
      <c r="F147" s="338"/>
      <c r="G147" s="338"/>
      <c r="H147" s="338"/>
      <c r="I147" s="338"/>
      <c r="J147" s="338"/>
      <c r="K147" s="227"/>
    </row>
    <row r="148" spans="2:11" customFormat="1" ht="17.25" customHeight="1">
      <c r="B148" s="226"/>
      <c r="C148" s="228" t="s">
        <v>2856</v>
      </c>
      <c r="D148" s="228"/>
      <c r="E148" s="228"/>
      <c r="F148" s="228" t="s">
        <v>2857</v>
      </c>
      <c r="G148" s="229"/>
      <c r="H148" s="228" t="s">
        <v>53</v>
      </c>
      <c r="I148" s="228" t="s">
        <v>56</v>
      </c>
      <c r="J148" s="228" t="s">
        <v>2858</v>
      </c>
      <c r="K148" s="227"/>
    </row>
    <row r="149" spans="2:11" customFormat="1" ht="17.25" customHeight="1">
      <c r="B149" s="226"/>
      <c r="C149" s="230" t="s">
        <v>2859</v>
      </c>
      <c r="D149" s="230"/>
      <c r="E149" s="230"/>
      <c r="F149" s="231" t="s">
        <v>2860</v>
      </c>
      <c r="G149" s="232"/>
      <c r="H149" s="230"/>
      <c r="I149" s="230"/>
      <c r="J149" s="230" t="s">
        <v>2861</v>
      </c>
      <c r="K149" s="227"/>
    </row>
    <row r="150" spans="2:11" customFormat="1" ht="5.25" customHeight="1">
      <c r="B150" s="238"/>
      <c r="C150" s="233"/>
      <c r="D150" s="233"/>
      <c r="E150" s="233"/>
      <c r="F150" s="233"/>
      <c r="G150" s="234"/>
      <c r="H150" s="233"/>
      <c r="I150" s="233"/>
      <c r="J150" s="233"/>
      <c r="K150" s="259"/>
    </row>
    <row r="151" spans="2:11" customFormat="1" ht="15" customHeight="1">
      <c r="B151" s="238"/>
      <c r="C151" s="263" t="s">
        <v>2459</v>
      </c>
      <c r="D151" s="215"/>
      <c r="E151" s="215"/>
      <c r="F151" s="264" t="s">
        <v>2862</v>
      </c>
      <c r="G151" s="215"/>
      <c r="H151" s="263" t="s">
        <v>2901</v>
      </c>
      <c r="I151" s="263" t="s">
        <v>2864</v>
      </c>
      <c r="J151" s="263">
        <v>120</v>
      </c>
      <c r="K151" s="259"/>
    </row>
    <row r="152" spans="2:11" customFormat="1" ht="15" customHeight="1">
      <c r="B152" s="238"/>
      <c r="C152" s="263" t="s">
        <v>2910</v>
      </c>
      <c r="D152" s="215"/>
      <c r="E152" s="215"/>
      <c r="F152" s="264" t="s">
        <v>2862</v>
      </c>
      <c r="G152" s="215"/>
      <c r="H152" s="263" t="s">
        <v>2921</v>
      </c>
      <c r="I152" s="263" t="s">
        <v>2864</v>
      </c>
      <c r="J152" s="263" t="s">
        <v>2912</v>
      </c>
      <c r="K152" s="259"/>
    </row>
    <row r="153" spans="2:11" customFormat="1" ht="15" customHeight="1">
      <c r="B153" s="238"/>
      <c r="C153" s="263" t="s">
        <v>81</v>
      </c>
      <c r="D153" s="215"/>
      <c r="E153" s="215"/>
      <c r="F153" s="264" t="s">
        <v>2862</v>
      </c>
      <c r="G153" s="215"/>
      <c r="H153" s="263" t="s">
        <v>2922</v>
      </c>
      <c r="I153" s="263" t="s">
        <v>2864</v>
      </c>
      <c r="J153" s="263" t="s">
        <v>2912</v>
      </c>
      <c r="K153" s="259"/>
    </row>
    <row r="154" spans="2:11" customFormat="1" ht="15" customHeight="1">
      <c r="B154" s="238"/>
      <c r="C154" s="263" t="s">
        <v>2866</v>
      </c>
      <c r="D154" s="215"/>
      <c r="E154" s="215"/>
      <c r="F154" s="264" t="s">
        <v>2867</v>
      </c>
      <c r="G154" s="215"/>
      <c r="H154" s="263" t="s">
        <v>2901</v>
      </c>
      <c r="I154" s="263" t="s">
        <v>2864</v>
      </c>
      <c r="J154" s="263">
        <v>50</v>
      </c>
      <c r="K154" s="259"/>
    </row>
    <row r="155" spans="2:11" customFormat="1" ht="15" customHeight="1">
      <c r="B155" s="238"/>
      <c r="C155" s="263" t="s">
        <v>2869</v>
      </c>
      <c r="D155" s="215"/>
      <c r="E155" s="215"/>
      <c r="F155" s="264" t="s">
        <v>2862</v>
      </c>
      <c r="G155" s="215"/>
      <c r="H155" s="263" t="s">
        <v>2901</v>
      </c>
      <c r="I155" s="263" t="s">
        <v>2871</v>
      </c>
      <c r="J155" s="263"/>
      <c r="K155" s="259"/>
    </row>
    <row r="156" spans="2:11" customFormat="1" ht="15" customHeight="1">
      <c r="B156" s="238"/>
      <c r="C156" s="263" t="s">
        <v>2880</v>
      </c>
      <c r="D156" s="215"/>
      <c r="E156" s="215"/>
      <c r="F156" s="264" t="s">
        <v>2867</v>
      </c>
      <c r="G156" s="215"/>
      <c r="H156" s="263" t="s">
        <v>2901</v>
      </c>
      <c r="I156" s="263" t="s">
        <v>2864</v>
      </c>
      <c r="J156" s="263">
        <v>50</v>
      </c>
      <c r="K156" s="259"/>
    </row>
    <row r="157" spans="2:11" customFormat="1" ht="15" customHeight="1">
      <c r="B157" s="238"/>
      <c r="C157" s="263" t="s">
        <v>2888</v>
      </c>
      <c r="D157" s="215"/>
      <c r="E157" s="215"/>
      <c r="F157" s="264" t="s">
        <v>2867</v>
      </c>
      <c r="G157" s="215"/>
      <c r="H157" s="263" t="s">
        <v>2901</v>
      </c>
      <c r="I157" s="263" t="s">
        <v>2864</v>
      </c>
      <c r="J157" s="263">
        <v>50</v>
      </c>
      <c r="K157" s="259"/>
    </row>
    <row r="158" spans="2:11" customFormat="1" ht="15" customHeight="1">
      <c r="B158" s="238"/>
      <c r="C158" s="263" t="s">
        <v>2886</v>
      </c>
      <c r="D158" s="215"/>
      <c r="E158" s="215"/>
      <c r="F158" s="264" t="s">
        <v>2867</v>
      </c>
      <c r="G158" s="215"/>
      <c r="H158" s="263" t="s">
        <v>2901</v>
      </c>
      <c r="I158" s="263" t="s">
        <v>2864</v>
      </c>
      <c r="J158" s="263">
        <v>50</v>
      </c>
      <c r="K158" s="259"/>
    </row>
    <row r="159" spans="2:11" customFormat="1" ht="15" customHeight="1">
      <c r="B159" s="238"/>
      <c r="C159" s="263" t="s">
        <v>120</v>
      </c>
      <c r="D159" s="215"/>
      <c r="E159" s="215"/>
      <c r="F159" s="264" t="s">
        <v>2862</v>
      </c>
      <c r="G159" s="215"/>
      <c r="H159" s="263" t="s">
        <v>2923</v>
      </c>
      <c r="I159" s="263" t="s">
        <v>2864</v>
      </c>
      <c r="J159" s="263" t="s">
        <v>2924</v>
      </c>
      <c r="K159" s="259"/>
    </row>
    <row r="160" spans="2:11" customFormat="1" ht="15" customHeight="1">
      <c r="B160" s="238"/>
      <c r="C160" s="263" t="s">
        <v>2925</v>
      </c>
      <c r="D160" s="215"/>
      <c r="E160" s="215"/>
      <c r="F160" s="264" t="s">
        <v>2862</v>
      </c>
      <c r="G160" s="215"/>
      <c r="H160" s="263" t="s">
        <v>2926</v>
      </c>
      <c r="I160" s="263" t="s">
        <v>2896</v>
      </c>
      <c r="J160" s="263"/>
      <c r="K160" s="259"/>
    </row>
    <row r="161" spans="2:11" customFormat="1" ht="15" customHeight="1">
      <c r="B161" s="265"/>
      <c r="C161" s="245"/>
      <c r="D161" s="245"/>
      <c r="E161" s="245"/>
      <c r="F161" s="245"/>
      <c r="G161" s="245"/>
      <c r="H161" s="245"/>
      <c r="I161" s="245"/>
      <c r="J161" s="245"/>
      <c r="K161" s="266"/>
    </row>
    <row r="162" spans="2:11" customFormat="1" ht="18.75" customHeight="1">
      <c r="B162" s="247"/>
      <c r="C162" s="257"/>
      <c r="D162" s="257"/>
      <c r="E162" s="257"/>
      <c r="F162" s="267"/>
      <c r="G162" s="257"/>
      <c r="H162" s="257"/>
      <c r="I162" s="257"/>
      <c r="J162" s="257"/>
      <c r="K162" s="247"/>
    </row>
    <row r="163" spans="2:11" customFormat="1" ht="18.75" customHeight="1">
      <c r="B163" s="222"/>
      <c r="C163" s="222"/>
      <c r="D163" s="222"/>
      <c r="E163" s="222"/>
      <c r="F163" s="222"/>
      <c r="G163" s="222"/>
      <c r="H163" s="222"/>
      <c r="I163" s="222"/>
      <c r="J163" s="222"/>
      <c r="K163" s="222"/>
    </row>
    <row r="164" spans="2:11" customFormat="1" ht="7.5" customHeight="1">
      <c r="B164" s="204"/>
      <c r="C164" s="205"/>
      <c r="D164" s="205"/>
      <c r="E164" s="205"/>
      <c r="F164" s="205"/>
      <c r="G164" s="205"/>
      <c r="H164" s="205"/>
      <c r="I164" s="205"/>
      <c r="J164" s="205"/>
      <c r="K164" s="206"/>
    </row>
    <row r="165" spans="2:11" customFormat="1" ht="45" customHeight="1">
      <c r="B165" s="207"/>
      <c r="C165" s="336" t="s">
        <v>2927</v>
      </c>
      <c r="D165" s="336"/>
      <c r="E165" s="336"/>
      <c r="F165" s="336"/>
      <c r="G165" s="336"/>
      <c r="H165" s="336"/>
      <c r="I165" s="336"/>
      <c r="J165" s="336"/>
      <c r="K165" s="208"/>
    </row>
    <row r="166" spans="2:11" customFormat="1" ht="17.25" customHeight="1">
      <c r="B166" s="207"/>
      <c r="C166" s="228" t="s">
        <v>2856</v>
      </c>
      <c r="D166" s="228"/>
      <c r="E166" s="228"/>
      <c r="F166" s="228" t="s">
        <v>2857</v>
      </c>
      <c r="G166" s="268"/>
      <c r="H166" s="269" t="s">
        <v>53</v>
      </c>
      <c r="I166" s="269" t="s">
        <v>56</v>
      </c>
      <c r="J166" s="228" t="s">
        <v>2858</v>
      </c>
      <c r="K166" s="208"/>
    </row>
    <row r="167" spans="2:11" customFormat="1" ht="17.25" customHeight="1">
      <c r="B167" s="209"/>
      <c r="C167" s="230" t="s">
        <v>2859</v>
      </c>
      <c r="D167" s="230"/>
      <c r="E167" s="230"/>
      <c r="F167" s="231" t="s">
        <v>2860</v>
      </c>
      <c r="G167" s="270"/>
      <c r="H167" s="271"/>
      <c r="I167" s="271"/>
      <c r="J167" s="230" t="s">
        <v>2861</v>
      </c>
      <c r="K167" s="210"/>
    </row>
    <row r="168" spans="2:11" customFormat="1" ht="5.25" customHeight="1">
      <c r="B168" s="238"/>
      <c r="C168" s="233"/>
      <c r="D168" s="233"/>
      <c r="E168" s="233"/>
      <c r="F168" s="233"/>
      <c r="G168" s="234"/>
      <c r="H168" s="233"/>
      <c r="I168" s="233"/>
      <c r="J168" s="233"/>
      <c r="K168" s="259"/>
    </row>
    <row r="169" spans="2:11" customFormat="1" ht="15" customHeight="1">
      <c r="B169" s="238"/>
      <c r="C169" s="215" t="s">
        <v>2459</v>
      </c>
      <c r="D169" s="215"/>
      <c r="E169" s="215"/>
      <c r="F169" s="236" t="s">
        <v>2862</v>
      </c>
      <c r="G169" s="215"/>
      <c r="H169" s="215" t="s">
        <v>2901</v>
      </c>
      <c r="I169" s="215" t="s">
        <v>2864</v>
      </c>
      <c r="J169" s="215">
        <v>120</v>
      </c>
      <c r="K169" s="259"/>
    </row>
    <row r="170" spans="2:11" customFormat="1" ht="15" customHeight="1">
      <c r="B170" s="238"/>
      <c r="C170" s="215" t="s">
        <v>2910</v>
      </c>
      <c r="D170" s="215"/>
      <c r="E170" s="215"/>
      <c r="F170" s="236" t="s">
        <v>2862</v>
      </c>
      <c r="G170" s="215"/>
      <c r="H170" s="215" t="s">
        <v>2911</v>
      </c>
      <c r="I170" s="215" t="s">
        <v>2864</v>
      </c>
      <c r="J170" s="215" t="s">
        <v>2912</v>
      </c>
      <c r="K170" s="259"/>
    </row>
    <row r="171" spans="2:11" customFormat="1" ht="15" customHeight="1">
      <c r="B171" s="238"/>
      <c r="C171" s="215" t="s">
        <v>81</v>
      </c>
      <c r="D171" s="215"/>
      <c r="E171" s="215"/>
      <c r="F171" s="236" t="s">
        <v>2862</v>
      </c>
      <c r="G171" s="215"/>
      <c r="H171" s="215" t="s">
        <v>2928</v>
      </c>
      <c r="I171" s="215" t="s">
        <v>2864</v>
      </c>
      <c r="J171" s="215" t="s">
        <v>2912</v>
      </c>
      <c r="K171" s="259"/>
    </row>
    <row r="172" spans="2:11" customFormat="1" ht="15" customHeight="1">
      <c r="B172" s="238"/>
      <c r="C172" s="215" t="s">
        <v>2866</v>
      </c>
      <c r="D172" s="215"/>
      <c r="E172" s="215"/>
      <c r="F172" s="236" t="s">
        <v>2867</v>
      </c>
      <c r="G172" s="215"/>
      <c r="H172" s="215" t="s">
        <v>2928</v>
      </c>
      <c r="I172" s="215" t="s">
        <v>2864</v>
      </c>
      <c r="J172" s="215">
        <v>50</v>
      </c>
      <c r="K172" s="259"/>
    </row>
    <row r="173" spans="2:11" customFormat="1" ht="15" customHeight="1">
      <c r="B173" s="238"/>
      <c r="C173" s="215" t="s">
        <v>2869</v>
      </c>
      <c r="D173" s="215"/>
      <c r="E173" s="215"/>
      <c r="F173" s="236" t="s">
        <v>2862</v>
      </c>
      <c r="G173" s="215"/>
      <c r="H173" s="215" t="s">
        <v>2928</v>
      </c>
      <c r="I173" s="215" t="s">
        <v>2871</v>
      </c>
      <c r="J173" s="215"/>
      <c r="K173" s="259"/>
    </row>
    <row r="174" spans="2:11" customFormat="1" ht="15" customHeight="1">
      <c r="B174" s="238"/>
      <c r="C174" s="215" t="s">
        <v>2880</v>
      </c>
      <c r="D174" s="215"/>
      <c r="E174" s="215"/>
      <c r="F174" s="236" t="s">
        <v>2867</v>
      </c>
      <c r="G174" s="215"/>
      <c r="H174" s="215" t="s">
        <v>2928</v>
      </c>
      <c r="I174" s="215" t="s">
        <v>2864</v>
      </c>
      <c r="J174" s="215">
        <v>50</v>
      </c>
      <c r="K174" s="259"/>
    </row>
    <row r="175" spans="2:11" customFormat="1" ht="15" customHeight="1">
      <c r="B175" s="238"/>
      <c r="C175" s="215" t="s">
        <v>2888</v>
      </c>
      <c r="D175" s="215"/>
      <c r="E175" s="215"/>
      <c r="F175" s="236" t="s">
        <v>2867</v>
      </c>
      <c r="G175" s="215"/>
      <c r="H175" s="215" t="s">
        <v>2928</v>
      </c>
      <c r="I175" s="215" t="s">
        <v>2864</v>
      </c>
      <c r="J175" s="215">
        <v>50</v>
      </c>
      <c r="K175" s="259"/>
    </row>
    <row r="176" spans="2:11" customFormat="1" ht="15" customHeight="1">
      <c r="B176" s="238"/>
      <c r="C176" s="215" t="s">
        <v>2886</v>
      </c>
      <c r="D176" s="215"/>
      <c r="E176" s="215"/>
      <c r="F176" s="236" t="s">
        <v>2867</v>
      </c>
      <c r="G176" s="215"/>
      <c r="H176" s="215" t="s">
        <v>2928</v>
      </c>
      <c r="I176" s="215" t="s">
        <v>2864</v>
      </c>
      <c r="J176" s="215">
        <v>50</v>
      </c>
      <c r="K176" s="259"/>
    </row>
    <row r="177" spans="2:11" customFormat="1" ht="15" customHeight="1">
      <c r="B177" s="238"/>
      <c r="C177" s="215" t="s">
        <v>137</v>
      </c>
      <c r="D177" s="215"/>
      <c r="E177" s="215"/>
      <c r="F177" s="236" t="s">
        <v>2862</v>
      </c>
      <c r="G177" s="215"/>
      <c r="H177" s="215" t="s">
        <v>2929</v>
      </c>
      <c r="I177" s="215" t="s">
        <v>2930</v>
      </c>
      <c r="J177" s="215"/>
      <c r="K177" s="259"/>
    </row>
    <row r="178" spans="2:11" customFormat="1" ht="15" customHeight="1">
      <c r="B178" s="238"/>
      <c r="C178" s="215" t="s">
        <v>56</v>
      </c>
      <c r="D178" s="215"/>
      <c r="E178" s="215"/>
      <c r="F178" s="236" t="s">
        <v>2862</v>
      </c>
      <c r="G178" s="215"/>
      <c r="H178" s="215" t="s">
        <v>2931</v>
      </c>
      <c r="I178" s="215" t="s">
        <v>2932</v>
      </c>
      <c r="J178" s="215">
        <v>1</v>
      </c>
      <c r="K178" s="259"/>
    </row>
    <row r="179" spans="2:11" customFormat="1" ht="15" customHeight="1">
      <c r="B179" s="238"/>
      <c r="C179" s="215" t="s">
        <v>52</v>
      </c>
      <c r="D179" s="215"/>
      <c r="E179" s="215"/>
      <c r="F179" s="236" t="s">
        <v>2862</v>
      </c>
      <c r="G179" s="215"/>
      <c r="H179" s="215" t="s">
        <v>2933</v>
      </c>
      <c r="I179" s="215" t="s">
        <v>2864</v>
      </c>
      <c r="J179" s="215">
        <v>20</v>
      </c>
      <c r="K179" s="259"/>
    </row>
    <row r="180" spans="2:11" customFormat="1" ht="15" customHeight="1">
      <c r="B180" s="238"/>
      <c r="C180" s="215" t="s">
        <v>53</v>
      </c>
      <c r="D180" s="215"/>
      <c r="E180" s="215"/>
      <c r="F180" s="236" t="s">
        <v>2862</v>
      </c>
      <c r="G180" s="215"/>
      <c r="H180" s="215" t="s">
        <v>2934</v>
      </c>
      <c r="I180" s="215" t="s">
        <v>2864</v>
      </c>
      <c r="J180" s="215">
        <v>255</v>
      </c>
      <c r="K180" s="259"/>
    </row>
    <row r="181" spans="2:11" customFormat="1" ht="15" customHeight="1">
      <c r="B181" s="238"/>
      <c r="C181" s="215" t="s">
        <v>138</v>
      </c>
      <c r="D181" s="215"/>
      <c r="E181" s="215"/>
      <c r="F181" s="236" t="s">
        <v>2862</v>
      </c>
      <c r="G181" s="215"/>
      <c r="H181" s="215" t="s">
        <v>2826</v>
      </c>
      <c r="I181" s="215" t="s">
        <v>2864</v>
      </c>
      <c r="J181" s="215">
        <v>10</v>
      </c>
      <c r="K181" s="259"/>
    </row>
    <row r="182" spans="2:11" customFormat="1" ht="15" customHeight="1">
      <c r="B182" s="238"/>
      <c r="C182" s="215" t="s">
        <v>139</v>
      </c>
      <c r="D182" s="215"/>
      <c r="E182" s="215"/>
      <c r="F182" s="236" t="s">
        <v>2862</v>
      </c>
      <c r="G182" s="215"/>
      <c r="H182" s="215" t="s">
        <v>2935</v>
      </c>
      <c r="I182" s="215" t="s">
        <v>2896</v>
      </c>
      <c r="J182" s="215"/>
      <c r="K182" s="259"/>
    </row>
    <row r="183" spans="2:11" customFormat="1" ht="15" customHeight="1">
      <c r="B183" s="238"/>
      <c r="C183" s="215" t="s">
        <v>2936</v>
      </c>
      <c r="D183" s="215"/>
      <c r="E183" s="215"/>
      <c r="F183" s="236" t="s">
        <v>2862</v>
      </c>
      <c r="G183" s="215"/>
      <c r="H183" s="215" t="s">
        <v>2937</v>
      </c>
      <c r="I183" s="215" t="s">
        <v>2896</v>
      </c>
      <c r="J183" s="215"/>
      <c r="K183" s="259"/>
    </row>
    <row r="184" spans="2:11" customFormat="1" ht="15" customHeight="1">
      <c r="B184" s="238"/>
      <c r="C184" s="215" t="s">
        <v>2925</v>
      </c>
      <c r="D184" s="215"/>
      <c r="E184" s="215"/>
      <c r="F184" s="236" t="s">
        <v>2862</v>
      </c>
      <c r="G184" s="215"/>
      <c r="H184" s="215" t="s">
        <v>2938</v>
      </c>
      <c r="I184" s="215" t="s">
        <v>2896</v>
      </c>
      <c r="J184" s="215"/>
      <c r="K184" s="259"/>
    </row>
    <row r="185" spans="2:11" customFormat="1" ht="15" customHeight="1">
      <c r="B185" s="238"/>
      <c r="C185" s="215" t="s">
        <v>141</v>
      </c>
      <c r="D185" s="215"/>
      <c r="E185" s="215"/>
      <c r="F185" s="236" t="s">
        <v>2867</v>
      </c>
      <c r="G185" s="215"/>
      <c r="H185" s="215" t="s">
        <v>2939</v>
      </c>
      <c r="I185" s="215" t="s">
        <v>2864</v>
      </c>
      <c r="J185" s="215">
        <v>50</v>
      </c>
      <c r="K185" s="259"/>
    </row>
    <row r="186" spans="2:11" customFormat="1" ht="15" customHeight="1">
      <c r="B186" s="238"/>
      <c r="C186" s="215" t="s">
        <v>2940</v>
      </c>
      <c r="D186" s="215"/>
      <c r="E186" s="215"/>
      <c r="F186" s="236" t="s">
        <v>2867</v>
      </c>
      <c r="G186" s="215"/>
      <c r="H186" s="215" t="s">
        <v>2941</v>
      </c>
      <c r="I186" s="215" t="s">
        <v>2942</v>
      </c>
      <c r="J186" s="215"/>
      <c r="K186" s="259"/>
    </row>
    <row r="187" spans="2:11" customFormat="1" ht="15" customHeight="1">
      <c r="B187" s="238"/>
      <c r="C187" s="215" t="s">
        <v>2943</v>
      </c>
      <c r="D187" s="215"/>
      <c r="E187" s="215"/>
      <c r="F187" s="236" t="s">
        <v>2867</v>
      </c>
      <c r="G187" s="215"/>
      <c r="H187" s="215" t="s">
        <v>2944</v>
      </c>
      <c r="I187" s="215" t="s">
        <v>2942</v>
      </c>
      <c r="J187" s="215"/>
      <c r="K187" s="259"/>
    </row>
    <row r="188" spans="2:11" customFormat="1" ht="15" customHeight="1">
      <c r="B188" s="238"/>
      <c r="C188" s="215" t="s">
        <v>2945</v>
      </c>
      <c r="D188" s="215"/>
      <c r="E188" s="215"/>
      <c r="F188" s="236" t="s">
        <v>2867</v>
      </c>
      <c r="G188" s="215"/>
      <c r="H188" s="215" t="s">
        <v>2946</v>
      </c>
      <c r="I188" s="215" t="s">
        <v>2942</v>
      </c>
      <c r="J188" s="215"/>
      <c r="K188" s="259"/>
    </row>
    <row r="189" spans="2:11" customFormat="1" ht="15" customHeight="1">
      <c r="B189" s="238"/>
      <c r="C189" s="272" t="s">
        <v>2947</v>
      </c>
      <c r="D189" s="215"/>
      <c r="E189" s="215"/>
      <c r="F189" s="236" t="s">
        <v>2867</v>
      </c>
      <c r="G189" s="215"/>
      <c r="H189" s="215" t="s">
        <v>2948</v>
      </c>
      <c r="I189" s="215" t="s">
        <v>2949</v>
      </c>
      <c r="J189" s="273" t="s">
        <v>2950</v>
      </c>
      <c r="K189" s="259"/>
    </row>
    <row r="190" spans="2:11" customFormat="1" ht="15" customHeight="1">
      <c r="B190" s="274"/>
      <c r="C190" s="275" t="s">
        <v>2951</v>
      </c>
      <c r="D190" s="276"/>
      <c r="E190" s="276"/>
      <c r="F190" s="277" t="s">
        <v>2867</v>
      </c>
      <c r="G190" s="276"/>
      <c r="H190" s="276" t="s">
        <v>2952</v>
      </c>
      <c r="I190" s="276" t="s">
        <v>2949</v>
      </c>
      <c r="J190" s="278" t="s">
        <v>2950</v>
      </c>
      <c r="K190" s="279"/>
    </row>
    <row r="191" spans="2:11" customFormat="1" ht="15" customHeight="1">
      <c r="B191" s="238"/>
      <c r="C191" s="272" t="s">
        <v>41</v>
      </c>
      <c r="D191" s="215"/>
      <c r="E191" s="215"/>
      <c r="F191" s="236" t="s">
        <v>2862</v>
      </c>
      <c r="G191" s="215"/>
      <c r="H191" s="212" t="s">
        <v>2953</v>
      </c>
      <c r="I191" s="215" t="s">
        <v>2954</v>
      </c>
      <c r="J191" s="215"/>
      <c r="K191" s="259"/>
    </row>
    <row r="192" spans="2:11" customFormat="1" ht="15" customHeight="1">
      <c r="B192" s="238"/>
      <c r="C192" s="272" t="s">
        <v>2955</v>
      </c>
      <c r="D192" s="215"/>
      <c r="E192" s="215"/>
      <c r="F192" s="236" t="s">
        <v>2862</v>
      </c>
      <c r="G192" s="215"/>
      <c r="H192" s="215" t="s">
        <v>2956</v>
      </c>
      <c r="I192" s="215" t="s">
        <v>2896</v>
      </c>
      <c r="J192" s="215"/>
      <c r="K192" s="259"/>
    </row>
    <row r="193" spans="2:11" customFormat="1" ht="15" customHeight="1">
      <c r="B193" s="238"/>
      <c r="C193" s="272" t="s">
        <v>2957</v>
      </c>
      <c r="D193" s="215"/>
      <c r="E193" s="215"/>
      <c r="F193" s="236" t="s">
        <v>2862</v>
      </c>
      <c r="G193" s="215"/>
      <c r="H193" s="215" t="s">
        <v>2958</v>
      </c>
      <c r="I193" s="215" t="s">
        <v>2896</v>
      </c>
      <c r="J193" s="215"/>
      <c r="K193" s="259"/>
    </row>
    <row r="194" spans="2:11" customFormat="1" ht="15" customHeight="1">
      <c r="B194" s="238"/>
      <c r="C194" s="272" t="s">
        <v>2959</v>
      </c>
      <c r="D194" s="215"/>
      <c r="E194" s="215"/>
      <c r="F194" s="236" t="s">
        <v>2867</v>
      </c>
      <c r="G194" s="215"/>
      <c r="H194" s="215" t="s">
        <v>2960</v>
      </c>
      <c r="I194" s="215" t="s">
        <v>2896</v>
      </c>
      <c r="J194" s="215"/>
      <c r="K194" s="259"/>
    </row>
    <row r="195" spans="2:11" customFormat="1" ht="15" customHeight="1">
      <c r="B195" s="265"/>
      <c r="C195" s="280"/>
      <c r="D195" s="245"/>
      <c r="E195" s="245"/>
      <c r="F195" s="245"/>
      <c r="G195" s="245"/>
      <c r="H195" s="245"/>
      <c r="I195" s="245"/>
      <c r="J195" s="245"/>
      <c r="K195" s="266"/>
    </row>
    <row r="196" spans="2:11" customFormat="1" ht="18.75" customHeight="1">
      <c r="B196" s="247"/>
      <c r="C196" s="257"/>
      <c r="D196" s="257"/>
      <c r="E196" s="257"/>
      <c r="F196" s="267"/>
      <c r="G196" s="257"/>
      <c r="H196" s="257"/>
      <c r="I196" s="257"/>
      <c r="J196" s="257"/>
      <c r="K196" s="247"/>
    </row>
    <row r="197" spans="2:11" customFormat="1" ht="18.75" customHeight="1">
      <c r="B197" s="247"/>
      <c r="C197" s="257"/>
      <c r="D197" s="257"/>
      <c r="E197" s="257"/>
      <c r="F197" s="267"/>
      <c r="G197" s="257"/>
      <c r="H197" s="257"/>
      <c r="I197" s="257"/>
      <c r="J197" s="257"/>
      <c r="K197" s="247"/>
    </row>
    <row r="198" spans="2:11" customFormat="1" ht="18.75" customHeight="1">
      <c r="B198" s="222"/>
      <c r="C198" s="222"/>
      <c r="D198" s="222"/>
      <c r="E198" s="222"/>
      <c r="F198" s="222"/>
      <c r="G198" s="222"/>
      <c r="H198" s="222"/>
      <c r="I198" s="222"/>
      <c r="J198" s="222"/>
      <c r="K198" s="222"/>
    </row>
    <row r="199" spans="2:11" customFormat="1">
      <c r="B199" s="204"/>
      <c r="C199" s="205"/>
      <c r="D199" s="205"/>
      <c r="E199" s="205"/>
      <c r="F199" s="205"/>
      <c r="G199" s="205"/>
      <c r="H199" s="205"/>
      <c r="I199" s="205"/>
      <c r="J199" s="205"/>
      <c r="K199" s="206"/>
    </row>
    <row r="200" spans="2:11" customFormat="1" ht="21">
      <c r="B200" s="207"/>
      <c r="C200" s="336" t="s">
        <v>2961</v>
      </c>
      <c r="D200" s="336"/>
      <c r="E200" s="336"/>
      <c r="F200" s="336"/>
      <c r="G200" s="336"/>
      <c r="H200" s="336"/>
      <c r="I200" s="336"/>
      <c r="J200" s="336"/>
      <c r="K200" s="208"/>
    </row>
    <row r="201" spans="2:11" customFormat="1" ht="25.5" customHeight="1">
      <c r="B201" s="207"/>
      <c r="C201" s="281" t="s">
        <v>2962</v>
      </c>
      <c r="D201" s="281"/>
      <c r="E201" s="281"/>
      <c r="F201" s="281" t="s">
        <v>2963</v>
      </c>
      <c r="G201" s="282"/>
      <c r="H201" s="339" t="s">
        <v>2964</v>
      </c>
      <c r="I201" s="339"/>
      <c r="J201" s="339"/>
      <c r="K201" s="208"/>
    </row>
    <row r="202" spans="2:11" customFormat="1" ht="5.25" customHeight="1">
      <c r="B202" s="238"/>
      <c r="C202" s="233"/>
      <c r="D202" s="233"/>
      <c r="E202" s="233"/>
      <c r="F202" s="233"/>
      <c r="G202" s="257"/>
      <c r="H202" s="233"/>
      <c r="I202" s="233"/>
      <c r="J202" s="233"/>
      <c r="K202" s="259"/>
    </row>
    <row r="203" spans="2:11" customFormat="1" ht="15" customHeight="1">
      <c r="B203" s="238"/>
      <c r="C203" s="215" t="s">
        <v>2954</v>
      </c>
      <c r="D203" s="215"/>
      <c r="E203" s="215"/>
      <c r="F203" s="236" t="s">
        <v>42</v>
      </c>
      <c r="G203" s="215"/>
      <c r="H203" s="340" t="s">
        <v>2965</v>
      </c>
      <c r="I203" s="340"/>
      <c r="J203" s="340"/>
      <c r="K203" s="259"/>
    </row>
    <row r="204" spans="2:11" customFormat="1" ht="15" customHeight="1">
      <c r="B204" s="238"/>
      <c r="C204" s="215"/>
      <c r="D204" s="215"/>
      <c r="E204" s="215"/>
      <c r="F204" s="236" t="s">
        <v>43</v>
      </c>
      <c r="G204" s="215"/>
      <c r="H204" s="340" t="s">
        <v>2966</v>
      </c>
      <c r="I204" s="340"/>
      <c r="J204" s="340"/>
      <c r="K204" s="259"/>
    </row>
    <row r="205" spans="2:11" customFormat="1" ht="15" customHeight="1">
      <c r="B205" s="238"/>
      <c r="C205" s="215"/>
      <c r="D205" s="215"/>
      <c r="E205" s="215"/>
      <c r="F205" s="236" t="s">
        <v>46</v>
      </c>
      <c r="G205" s="215"/>
      <c r="H205" s="340" t="s">
        <v>2967</v>
      </c>
      <c r="I205" s="340"/>
      <c r="J205" s="340"/>
      <c r="K205" s="259"/>
    </row>
    <row r="206" spans="2:11" customFormat="1" ht="15" customHeight="1">
      <c r="B206" s="238"/>
      <c r="C206" s="215"/>
      <c r="D206" s="215"/>
      <c r="E206" s="215"/>
      <c r="F206" s="236" t="s">
        <v>44</v>
      </c>
      <c r="G206" s="215"/>
      <c r="H206" s="340" t="s">
        <v>2968</v>
      </c>
      <c r="I206" s="340"/>
      <c r="J206" s="340"/>
      <c r="K206" s="259"/>
    </row>
    <row r="207" spans="2:11" customFormat="1" ht="15" customHeight="1">
      <c r="B207" s="238"/>
      <c r="C207" s="215"/>
      <c r="D207" s="215"/>
      <c r="E207" s="215"/>
      <c r="F207" s="236" t="s">
        <v>45</v>
      </c>
      <c r="G207" s="215"/>
      <c r="H207" s="340" t="s">
        <v>2969</v>
      </c>
      <c r="I207" s="340"/>
      <c r="J207" s="340"/>
      <c r="K207" s="259"/>
    </row>
    <row r="208" spans="2:11" customFormat="1" ht="15" customHeight="1">
      <c r="B208" s="238"/>
      <c r="C208" s="215"/>
      <c r="D208" s="215"/>
      <c r="E208" s="215"/>
      <c r="F208" s="236"/>
      <c r="G208" s="215"/>
      <c r="H208" s="215"/>
      <c r="I208" s="215"/>
      <c r="J208" s="215"/>
      <c r="K208" s="259"/>
    </row>
    <row r="209" spans="2:11" customFormat="1" ht="15" customHeight="1">
      <c r="B209" s="238"/>
      <c r="C209" s="215" t="s">
        <v>2908</v>
      </c>
      <c r="D209" s="215"/>
      <c r="E209" s="215"/>
      <c r="F209" s="236" t="s">
        <v>76</v>
      </c>
      <c r="G209" s="215"/>
      <c r="H209" s="340" t="s">
        <v>2970</v>
      </c>
      <c r="I209" s="340"/>
      <c r="J209" s="340"/>
      <c r="K209" s="259"/>
    </row>
    <row r="210" spans="2:11" customFormat="1" ht="15" customHeight="1">
      <c r="B210" s="238"/>
      <c r="C210" s="215"/>
      <c r="D210" s="215"/>
      <c r="E210" s="215"/>
      <c r="F210" s="236" t="s">
        <v>2805</v>
      </c>
      <c r="G210" s="215"/>
      <c r="H210" s="340" t="s">
        <v>2806</v>
      </c>
      <c r="I210" s="340"/>
      <c r="J210" s="340"/>
      <c r="K210" s="259"/>
    </row>
    <row r="211" spans="2:11" customFormat="1" ht="15" customHeight="1">
      <c r="B211" s="238"/>
      <c r="C211" s="215"/>
      <c r="D211" s="215"/>
      <c r="E211" s="215"/>
      <c r="F211" s="236" t="s">
        <v>2803</v>
      </c>
      <c r="G211" s="215"/>
      <c r="H211" s="340" t="s">
        <v>2971</v>
      </c>
      <c r="I211" s="340"/>
      <c r="J211" s="340"/>
      <c r="K211" s="259"/>
    </row>
    <row r="212" spans="2:11" customFormat="1" ht="15" customHeight="1">
      <c r="B212" s="283"/>
      <c r="C212" s="215"/>
      <c r="D212" s="215"/>
      <c r="E212" s="215"/>
      <c r="F212" s="236" t="s">
        <v>2807</v>
      </c>
      <c r="G212" s="272"/>
      <c r="H212" s="341" t="s">
        <v>2808</v>
      </c>
      <c r="I212" s="341"/>
      <c r="J212" s="341"/>
      <c r="K212" s="284"/>
    </row>
    <row r="213" spans="2:11" customFormat="1" ht="15" customHeight="1">
      <c r="B213" s="283"/>
      <c r="C213" s="215"/>
      <c r="D213" s="215"/>
      <c r="E213" s="215"/>
      <c r="F213" s="236" t="s">
        <v>2809</v>
      </c>
      <c r="G213" s="272"/>
      <c r="H213" s="341" t="s">
        <v>2658</v>
      </c>
      <c r="I213" s="341"/>
      <c r="J213" s="341"/>
      <c r="K213" s="284"/>
    </row>
    <row r="214" spans="2:11" customFormat="1" ht="15" customHeight="1">
      <c r="B214" s="283"/>
      <c r="C214" s="215"/>
      <c r="D214" s="215"/>
      <c r="E214" s="215"/>
      <c r="F214" s="236"/>
      <c r="G214" s="272"/>
      <c r="H214" s="263"/>
      <c r="I214" s="263"/>
      <c r="J214" s="263"/>
      <c r="K214" s="284"/>
    </row>
    <row r="215" spans="2:11" customFormat="1" ht="15" customHeight="1">
      <c r="B215" s="283"/>
      <c r="C215" s="215" t="s">
        <v>2932</v>
      </c>
      <c r="D215" s="215"/>
      <c r="E215" s="215"/>
      <c r="F215" s="236">
        <v>1</v>
      </c>
      <c r="G215" s="272"/>
      <c r="H215" s="341" t="s">
        <v>2972</v>
      </c>
      <c r="I215" s="341"/>
      <c r="J215" s="341"/>
      <c r="K215" s="284"/>
    </row>
    <row r="216" spans="2:11" customFormat="1" ht="15" customHeight="1">
      <c r="B216" s="283"/>
      <c r="C216" s="215"/>
      <c r="D216" s="215"/>
      <c r="E216" s="215"/>
      <c r="F216" s="236">
        <v>2</v>
      </c>
      <c r="G216" s="272"/>
      <c r="H216" s="341" t="s">
        <v>2973</v>
      </c>
      <c r="I216" s="341"/>
      <c r="J216" s="341"/>
      <c r="K216" s="284"/>
    </row>
    <row r="217" spans="2:11" customFormat="1" ht="15" customHeight="1">
      <c r="B217" s="283"/>
      <c r="C217" s="215"/>
      <c r="D217" s="215"/>
      <c r="E217" s="215"/>
      <c r="F217" s="236">
        <v>3</v>
      </c>
      <c r="G217" s="272"/>
      <c r="H217" s="341" t="s">
        <v>2974</v>
      </c>
      <c r="I217" s="341"/>
      <c r="J217" s="341"/>
      <c r="K217" s="284"/>
    </row>
    <row r="218" spans="2:11" customFormat="1" ht="15" customHeight="1">
      <c r="B218" s="283"/>
      <c r="C218" s="215"/>
      <c r="D218" s="215"/>
      <c r="E218" s="215"/>
      <c r="F218" s="236">
        <v>4</v>
      </c>
      <c r="G218" s="272"/>
      <c r="H218" s="341" t="s">
        <v>2975</v>
      </c>
      <c r="I218" s="341"/>
      <c r="J218" s="341"/>
      <c r="K218" s="284"/>
    </row>
    <row r="219" spans="2:11" customFormat="1" ht="12.75" customHeight="1">
      <c r="B219" s="285"/>
      <c r="C219" s="286"/>
      <c r="D219" s="286"/>
      <c r="E219" s="286"/>
      <c r="F219" s="286"/>
      <c r="G219" s="286"/>
      <c r="H219" s="286"/>
      <c r="I219" s="286"/>
      <c r="J219" s="286"/>
      <c r="K219" s="287"/>
    </row>
  </sheetData>
  <sheetProtection formatCells="0" formatColumns="0" formatRows="0" insertColumns="0" insertRows="0" insertHyperlinks="0" deleteColumns="0" deleteRows="0" sort="0" autoFilter="0" pivotTables="0"/>
  <mergeCells count="77">
    <mergeCell ref="H217:J217"/>
    <mergeCell ref="H218:J218"/>
    <mergeCell ref="H216:J216"/>
    <mergeCell ref="H213:J213"/>
    <mergeCell ref="H212:J212"/>
    <mergeCell ref="H206:J206"/>
    <mergeCell ref="H207:J207"/>
    <mergeCell ref="H209:J209"/>
    <mergeCell ref="H211:J211"/>
    <mergeCell ref="H215:J215"/>
    <mergeCell ref="H210:J210"/>
    <mergeCell ref="C200:J200"/>
    <mergeCell ref="H201:J201"/>
    <mergeCell ref="H203:J203"/>
    <mergeCell ref="H204:J204"/>
    <mergeCell ref="H205:J205"/>
    <mergeCell ref="C75:J75"/>
    <mergeCell ref="C102:J102"/>
    <mergeCell ref="C122:J122"/>
    <mergeCell ref="C147:J147"/>
    <mergeCell ref="C165:J165"/>
    <mergeCell ref="D66:J66"/>
    <mergeCell ref="D67:J67"/>
    <mergeCell ref="D68:J68"/>
    <mergeCell ref="D69:J69"/>
    <mergeCell ref="D70:J70"/>
    <mergeCell ref="D60:J60"/>
    <mergeCell ref="D61:J61"/>
    <mergeCell ref="D62:J62"/>
    <mergeCell ref="D63:J63"/>
    <mergeCell ref="D65:J65"/>
    <mergeCell ref="C54:J54"/>
    <mergeCell ref="C55:J55"/>
    <mergeCell ref="C57:J57"/>
    <mergeCell ref="D58:J58"/>
    <mergeCell ref="D59:J59"/>
    <mergeCell ref="F23:J23"/>
    <mergeCell ref="C25:J25"/>
    <mergeCell ref="C26:J26"/>
    <mergeCell ref="D27:J27"/>
    <mergeCell ref="D28:J28"/>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D47:J47"/>
    <mergeCell ref="E48:J48"/>
    <mergeCell ref="E49:J49"/>
    <mergeCell ref="E50:J50"/>
    <mergeCell ref="D51:J51"/>
    <mergeCell ref="G41:J41"/>
    <mergeCell ref="G42:J42"/>
    <mergeCell ref="G43:J43"/>
    <mergeCell ref="G44:J44"/>
    <mergeCell ref="G45:J45"/>
    <mergeCell ref="G36:J36"/>
    <mergeCell ref="G37:J37"/>
    <mergeCell ref="G38:J38"/>
    <mergeCell ref="G39:J39"/>
    <mergeCell ref="G40:J40"/>
    <mergeCell ref="D30:J30"/>
    <mergeCell ref="D31:J31"/>
    <mergeCell ref="D33:J33"/>
    <mergeCell ref="D34:J34"/>
    <mergeCell ref="D35:J35"/>
  </mergeCells>
  <pageMargins left="0.59027779999999996" right="0.59027779999999996" top="0.59027779999999996" bottom="0.59027779999999996"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78"/>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82</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116</v>
      </c>
      <c r="F9" s="330"/>
      <c r="G9" s="330"/>
      <c r="H9" s="330"/>
      <c r="L9" s="33"/>
    </row>
    <row r="10" spans="2:46" s="1" customFormat="1" ht="12" customHeight="1">
      <c r="B10" s="33"/>
      <c r="D10" s="28" t="s">
        <v>117</v>
      </c>
      <c r="L10" s="33"/>
    </row>
    <row r="11" spans="2:46" s="1" customFormat="1" ht="16.5" customHeight="1">
      <c r="B11" s="33"/>
      <c r="E11" s="293" t="s">
        <v>118</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
        <v>3</v>
      </c>
      <c r="L16" s="33"/>
    </row>
    <row r="17" spans="2:12" s="1" customFormat="1" ht="18" customHeight="1">
      <c r="B17" s="33"/>
      <c r="E17" s="26" t="s">
        <v>27</v>
      </c>
      <c r="I17" s="28" t="s">
        <v>28</v>
      </c>
      <c r="J17" s="26" t="s">
        <v>3</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
        <v>3</v>
      </c>
      <c r="L22" s="33"/>
    </row>
    <row r="23" spans="2:12" s="1" customFormat="1" ht="18" customHeight="1">
      <c r="B23" s="33"/>
      <c r="E23" s="26" t="s">
        <v>32</v>
      </c>
      <c r="I23" s="28" t="s">
        <v>28</v>
      </c>
      <c r="J23" s="26" t="s">
        <v>3</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ROUND(J98,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ROUND((SUM(BE98:BE377)),  2)</f>
        <v>0</v>
      </c>
      <c r="I35" s="94">
        <v>0.21</v>
      </c>
      <c r="J35" s="84">
        <f>ROUND(((SUM(BE98:BE377))*I35),  2)</f>
        <v>0</v>
      </c>
      <c r="L35" s="33"/>
    </row>
    <row r="36" spans="2:12" s="1" customFormat="1" ht="14.5" customHeight="1">
      <c r="B36" s="33"/>
      <c r="E36" s="28" t="s">
        <v>43</v>
      </c>
      <c r="F36" s="84">
        <f>ROUND((SUM(BF98:BF377)),  2)</f>
        <v>0</v>
      </c>
      <c r="I36" s="94">
        <v>0.12</v>
      </c>
      <c r="J36" s="84">
        <f>ROUND(((SUM(BF98:BF377))*I36),  2)</f>
        <v>0</v>
      </c>
      <c r="L36" s="33"/>
    </row>
    <row r="37" spans="2:12" s="1" customFormat="1" ht="14.5" hidden="1" customHeight="1">
      <c r="B37" s="33"/>
      <c r="E37" s="28" t="s">
        <v>44</v>
      </c>
      <c r="F37" s="84">
        <f>ROUND((SUM(BG98:BG377)),  2)</f>
        <v>0</v>
      </c>
      <c r="I37" s="94">
        <v>0.21</v>
      </c>
      <c r="J37" s="84">
        <f>0</f>
        <v>0</v>
      </c>
      <c r="L37" s="33"/>
    </row>
    <row r="38" spans="2:12" s="1" customFormat="1" ht="14.5" hidden="1" customHeight="1">
      <c r="B38" s="33"/>
      <c r="E38" s="28" t="s">
        <v>45</v>
      </c>
      <c r="F38" s="84">
        <f>ROUND((SUM(BH98:BH377)),  2)</f>
        <v>0</v>
      </c>
      <c r="I38" s="94">
        <v>0.12</v>
      </c>
      <c r="J38" s="84">
        <f>0</f>
        <v>0</v>
      </c>
      <c r="L38" s="33"/>
    </row>
    <row r="39" spans="2:12" s="1" customFormat="1" ht="14.5" hidden="1" customHeight="1">
      <c r="B39" s="33"/>
      <c r="E39" s="28" t="s">
        <v>46</v>
      </c>
      <c r="F39" s="84">
        <f>ROUND((SUM(BI98:BI377)),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116</v>
      </c>
      <c r="F52" s="330"/>
      <c r="G52" s="330"/>
      <c r="H52" s="330"/>
      <c r="L52" s="33"/>
    </row>
    <row r="53" spans="2:47" s="1" customFormat="1" ht="12" customHeight="1">
      <c r="B53" s="33"/>
      <c r="C53" s="28" t="s">
        <v>117</v>
      </c>
      <c r="L53" s="33"/>
    </row>
    <row r="54" spans="2:47" s="1" customFormat="1" ht="16.5" customHeight="1">
      <c r="B54" s="33"/>
      <c r="E54" s="293" t="str">
        <f>E11</f>
        <v>1 - Bourací práce</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J98</f>
        <v>0</v>
      </c>
      <c r="L63" s="33"/>
      <c r="AU63" s="18" t="s">
        <v>122</v>
      </c>
    </row>
    <row r="64" spans="2:47" s="8" customFormat="1" ht="25" customHeight="1">
      <c r="B64" s="104"/>
      <c r="D64" s="105" t="s">
        <v>123</v>
      </c>
      <c r="E64" s="106"/>
      <c r="F64" s="106"/>
      <c r="G64" s="106"/>
      <c r="H64" s="106"/>
      <c r="I64" s="106"/>
      <c r="J64" s="107">
        <f>J99</f>
        <v>0</v>
      </c>
      <c r="L64" s="104"/>
    </row>
    <row r="65" spans="2:12" s="9" customFormat="1" ht="20" customHeight="1">
      <c r="B65" s="108"/>
      <c r="D65" s="109" t="s">
        <v>124</v>
      </c>
      <c r="E65" s="110"/>
      <c r="F65" s="110"/>
      <c r="G65" s="110"/>
      <c r="H65" s="110"/>
      <c r="I65" s="110"/>
      <c r="J65" s="111">
        <f>J100</f>
        <v>0</v>
      </c>
      <c r="L65" s="108"/>
    </row>
    <row r="66" spans="2:12" s="9" customFormat="1" ht="20" customHeight="1">
      <c r="B66" s="108"/>
      <c r="D66" s="109" t="s">
        <v>125</v>
      </c>
      <c r="E66" s="110"/>
      <c r="F66" s="110"/>
      <c r="G66" s="110"/>
      <c r="H66" s="110"/>
      <c r="I66" s="110"/>
      <c r="J66" s="111">
        <f>J106</f>
        <v>0</v>
      </c>
      <c r="L66" s="108"/>
    </row>
    <row r="67" spans="2:12" s="9" customFormat="1" ht="14.75" customHeight="1">
      <c r="B67" s="108"/>
      <c r="D67" s="109" t="s">
        <v>126</v>
      </c>
      <c r="E67" s="110"/>
      <c r="F67" s="110"/>
      <c r="G67" s="110"/>
      <c r="H67" s="110"/>
      <c r="I67" s="110"/>
      <c r="J67" s="111">
        <f>J107</f>
        <v>0</v>
      </c>
      <c r="L67" s="108"/>
    </row>
    <row r="68" spans="2:12" s="9" customFormat="1" ht="20" customHeight="1">
      <c r="B68" s="108"/>
      <c r="D68" s="109" t="s">
        <v>127</v>
      </c>
      <c r="E68" s="110"/>
      <c r="F68" s="110"/>
      <c r="G68" s="110"/>
      <c r="H68" s="110"/>
      <c r="I68" s="110"/>
      <c r="J68" s="111">
        <f>J241</f>
        <v>0</v>
      </c>
      <c r="L68" s="108"/>
    </row>
    <row r="69" spans="2:12" s="8" customFormat="1" ht="25" customHeight="1">
      <c r="B69" s="104"/>
      <c r="D69" s="105" t="s">
        <v>128</v>
      </c>
      <c r="E69" s="106"/>
      <c r="F69" s="106"/>
      <c r="G69" s="106"/>
      <c r="H69" s="106"/>
      <c r="I69" s="106"/>
      <c r="J69" s="107">
        <f>J251</f>
        <v>0</v>
      </c>
      <c r="L69" s="104"/>
    </row>
    <row r="70" spans="2:12" s="9" customFormat="1" ht="20" customHeight="1">
      <c r="B70" s="108"/>
      <c r="D70" s="109" t="s">
        <v>129</v>
      </c>
      <c r="E70" s="110"/>
      <c r="F70" s="110"/>
      <c r="G70" s="110"/>
      <c r="H70" s="110"/>
      <c r="I70" s="110"/>
      <c r="J70" s="111">
        <f>J252</f>
        <v>0</v>
      </c>
      <c r="L70" s="108"/>
    </row>
    <row r="71" spans="2:12" s="9" customFormat="1" ht="20" customHeight="1">
      <c r="B71" s="108"/>
      <c r="D71" s="109" t="s">
        <v>130</v>
      </c>
      <c r="E71" s="110"/>
      <c r="F71" s="110"/>
      <c r="G71" s="110"/>
      <c r="H71" s="110"/>
      <c r="I71" s="110"/>
      <c r="J71" s="111">
        <f>J259</f>
        <v>0</v>
      </c>
      <c r="L71" s="108"/>
    </row>
    <row r="72" spans="2:12" s="9" customFormat="1" ht="20" customHeight="1">
      <c r="B72" s="108"/>
      <c r="D72" s="109" t="s">
        <v>131</v>
      </c>
      <c r="E72" s="110"/>
      <c r="F72" s="110"/>
      <c r="G72" s="110"/>
      <c r="H72" s="110"/>
      <c r="I72" s="110"/>
      <c r="J72" s="111">
        <f>J278</f>
        <v>0</v>
      </c>
      <c r="L72" s="108"/>
    </row>
    <row r="73" spans="2:12" s="9" customFormat="1" ht="20" customHeight="1">
      <c r="B73" s="108"/>
      <c r="D73" s="109" t="s">
        <v>132</v>
      </c>
      <c r="E73" s="110"/>
      <c r="F73" s="110"/>
      <c r="G73" s="110"/>
      <c r="H73" s="110"/>
      <c r="I73" s="110"/>
      <c r="J73" s="111">
        <f>J281</f>
        <v>0</v>
      </c>
      <c r="L73" s="108"/>
    </row>
    <row r="74" spans="2:12" s="9" customFormat="1" ht="20" customHeight="1">
      <c r="B74" s="108"/>
      <c r="D74" s="109" t="s">
        <v>133</v>
      </c>
      <c r="E74" s="110"/>
      <c r="F74" s="110"/>
      <c r="G74" s="110"/>
      <c r="H74" s="110"/>
      <c r="I74" s="110"/>
      <c r="J74" s="111">
        <f>J290</f>
        <v>0</v>
      </c>
      <c r="L74" s="108"/>
    </row>
    <row r="75" spans="2:12" s="9" customFormat="1" ht="20" customHeight="1">
      <c r="B75" s="108"/>
      <c r="D75" s="109" t="s">
        <v>134</v>
      </c>
      <c r="E75" s="110"/>
      <c r="F75" s="110"/>
      <c r="G75" s="110"/>
      <c r="H75" s="110"/>
      <c r="I75" s="110"/>
      <c r="J75" s="111">
        <f>J332</f>
        <v>0</v>
      </c>
      <c r="L75" s="108"/>
    </row>
    <row r="76" spans="2:12" s="9" customFormat="1" ht="20" customHeight="1">
      <c r="B76" s="108"/>
      <c r="D76" s="109" t="s">
        <v>135</v>
      </c>
      <c r="E76" s="110"/>
      <c r="F76" s="110"/>
      <c r="G76" s="110"/>
      <c r="H76" s="110"/>
      <c r="I76" s="110"/>
      <c r="J76" s="111">
        <f>J373</f>
        <v>0</v>
      </c>
      <c r="L76" s="108"/>
    </row>
    <row r="77" spans="2:12" s="1" customFormat="1" ht="21.75" customHeight="1">
      <c r="B77" s="33"/>
      <c r="L77" s="33"/>
    </row>
    <row r="78" spans="2:12" s="1" customFormat="1" ht="7" customHeight="1">
      <c r="B78" s="42"/>
      <c r="C78" s="43"/>
      <c r="D78" s="43"/>
      <c r="E78" s="43"/>
      <c r="F78" s="43"/>
      <c r="G78" s="43"/>
      <c r="H78" s="43"/>
      <c r="I78" s="43"/>
      <c r="J78" s="43"/>
      <c r="K78" s="43"/>
      <c r="L78" s="33"/>
    </row>
    <row r="82" spans="2:12" s="1" customFormat="1" ht="7" customHeight="1">
      <c r="B82" s="44"/>
      <c r="C82" s="45"/>
      <c r="D82" s="45"/>
      <c r="E82" s="45"/>
      <c r="F82" s="45"/>
      <c r="G82" s="45"/>
      <c r="H82" s="45"/>
      <c r="I82" s="45"/>
      <c r="J82" s="45"/>
      <c r="K82" s="45"/>
      <c r="L82" s="33"/>
    </row>
    <row r="83" spans="2:12" s="1" customFormat="1" ht="25" customHeight="1">
      <c r="B83" s="33"/>
      <c r="C83" s="22" t="s">
        <v>136</v>
      </c>
      <c r="L83" s="33"/>
    </row>
    <row r="84" spans="2:12" s="1" customFormat="1" ht="7" customHeight="1">
      <c r="B84" s="33"/>
      <c r="L84" s="33"/>
    </row>
    <row r="85" spans="2:12" s="1" customFormat="1" ht="12" customHeight="1">
      <c r="B85" s="33"/>
      <c r="C85" s="28" t="s">
        <v>17</v>
      </c>
      <c r="L85" s="33"/>
    </row>
    <row r="86" spans="2:12" s="1" customFormat="1" ht="16.5" customHeight="1">
      <c r="B86" s="33"/>
      <c r="E86" s="331" t="str">
        <f>E7</f>
        <v>Snížení energetické náročnosti 5. MŠ Dobříš</v>
      </c>
      <c r="F86" s="332"/>
      <c r="G86" s="332"/>
      <c r="H86" s="332"/>
      <c r="L86" s="33"/>
    </row>
    <row r="87" spans="2:12" ht="12" customHeight="1">
      <c r="B87" s="21"/>
      <c r="C87" s="28" t="s">
        <v>115</v>
      </c>
      <c r="L87" s="21"/>
    </row>
    <row r="88" spans="2:12" s="1" customFormat="1" ht="16.5" customHeight="1">
      <c r="B88" s="33"/>
      <c r="E88" s="331" t="s">
        <v>116</v>
      </c>
      <c r="F88" s="330"/>
      <c r="G88" s="330"/>
      <c r="H88" s="330"/>
      <c r="L88" s="33"/>
    </row>
    <row r="89" spans="2:12" s="1" customFormat="1" ht="12" customHeight="1">
      <c r="B89" s="33"/>
      <c r="C89" s="28" t="s">
        <v>117</v>
      </c>
      <c r="L89" s="33"/>
    </row>
    <row r="90" spans="2:12" s="1" customFormat="1" ht="16.5" customHeight="1">
      <c r="B90" s="33"/>
      <c r="E90" s="293" t="str">
        <f>E11</f>
        <v>1 - Bourací práce</v>
      </c>
      <c r="F90" s="330"/>
      <c r="G90" s="330"/>
      <c r="H90" s="330"/>
      <c r="L90" s="33"/>
    </row>
    <row r="91" spans="2:12" s="1" customFormat="1" ht="7" customHeight="1">
      <c r="B91" s="33"/>
      <c r="L91" s="33"/>
    </row>
    <row r="92" spans="2:12" s="1" customFormat="1" ht="12" customHeight="1">
      <c r="B92" s="33"/>
      <c r="C92" s="28" t="s">
        <v>21</v>
      </c>
      <c r="F92" s="26" t="str">
        <f>F14</f>
        <v xml:space="preserve"> </v>
      </c>
      <c r="I92" s="28" t="s">
        <v>23</v>
      </c>
      <c r="J92" s="50" t="str">
        <f>IF(J14="","",J14)</f>
        <v>10. 4. 2025</v>
      </c>
      <c r="L92" s="33"/>
    </row>
    <row r="93" spans="2:12" s="1" customFormat="1" ht="7" customHeight="1">
      <c r="B93" s="33"/>
      <c r="L93" s="33"/>
    </row>
    <row r="94" spans="2:12" s="1" customFormat="1" ht="25.75" customHeight="1">
      <c r="B94" s="33"/>
      <c r="C94" s="28" t="s">
        <v>25</v>
      </c>
      <c r="F94" s="26" t="str">
        <f>E17</f>
        <v>Město Dobříš</v>
      </c>
      <c r="I94" s="28" t="s">
        <v>31</v>
      </c>
      <c r="J94" s="31" t="str">
        <f>E23</f>
        <v>Energy Benefit Centre a.s.</v>
      </c>
      <c r="L94" s="33"/>
    </row>
    <row r="95" spans="2:12" s="1" customFormat="1" ht="15.25" customHeight="1">
      <c r="B95" s="33"/>
      <c r="C95" s="28" t="s">
        <v>29</v>
      </c>
      <c r="F95" s="26" t="str">
        <f>IF(E20="","",E20)</f>
        <v>Vyplň údaj</v>
      </c>
      <c r="I95" s="28" t="s">
        <v>34</v>
      </c>
      <c r="J95" s="31" t="str">
        <f>E26</f>
        <v xml:space="preserve"> </v>
      </c>
      <c r="L95" s="33"/>
    </row>
    <row r="96" spans="2:12" s="1" customFormat="1" ht="10.25" customHeight="1">
      <c r="B96" s="33"/>
      <c r="L96" s="33"/>
    </row>
    <row r="97" spans="2:65" s="10" customFormat="1" ht="29.25" customHeight="1">
      <c r="B97" s="112"/>
      <c r="C97" s="113" t="s">
        <v>137</v>
      </c>
      <c r="D97" s="114" t="s">
        <v>56</v>
      </c>
      <c r="E97" s="114" t="s">
        <v>52</v>
      </c>
      <c r="F97" s="114" t="s">
        <v>53</v>
      </c>
      <c r="G97" s="114" t="s">
        <v>138</v>
      </c>
      <c r="H97" s="114" t="s">
        <v>139</v>
      </c>
      <c r="I97" s="114" t="s">
        <v>140</v>
      </c>
      <c r="J97" s="114" t="s">
        <v>121</v>
      </c>
      <c r="K97" s="115" t="s">
        <v>141</v>
      </c>
      <c r="L97" s="112"/>
      <c r="M97" s="57" t="s">
        <v>3</v>
      </c>
      <c r="N97" s="58" t="s">
        <v>41</v>
      </c>
      <c r="O97" s="58" t="s">
        <v>142</v>
      </c>
      <c r="P97" s="58" t="s">
        <v>143</v>
      </c>
      <c r="Q97" s="58" t="s">
        <v>144</v>
      </c>
      <c r="R97" s="58" t="s">
        <v>145</v>
      </c>
      <c r="S97" s="58" t="s">
        <v>146</v>
      </c>
      <c r="T97" s="59" t="s">
        <v>147</v>
      </c>
    </row>
    <row r="98" spans="2:65" s="1" customFormat="1" ht="23" customHeight="1">
      <c r="B98" s="33"/>
      <c r="C98" s="62" t="s">
        <v>148</v>
      </c>
      <c r="J98" s="116">
        <f>BK98</f>
        <v>0</v>
      </c>
      <c r="L98" s="33"/>
      <c r="M98" s="60"/>
      <c r="N98" s="51"/>
      <c r="O98" s="51"/>
      <c r="P98" s="117">
        <f>P99+P251</f>
        <v>0</v>
      </c>
      <c r="Q98" s="51"/>
      <c r="R98" s="117">
        <f>R99+R251</f>
        <v>2.2271939999999999</v>
      </c>
      <c r="S98" s="51"/>
      <c r="T98" s="118">
        <f>T99+T251</f>
        <v>165.11486514000001</v>
      </c>
      <c r="AT98" s="18" t="s">
        <v>70</v>
      </c>
      <c r="AU98" s="18" t="s">
        <v>122</v>
      </c>
      <c r="BK98" s="119">
        <f>BK99+BK251</f>
        <v>0</v>
      </c>
    </row>
    <row r="99" spans="2:65" s="11" customFormat="1" ht="26" customHeight="1">
      <c r="B99" s="120"/>
      <c r="D99" s="121" t="s">
        <v>70</v>
      </c>
      <c r="E99" s="122" t="s">
        <v>149</v>
      </c>
      <c r="F99" s="122" t="s">
        <v>150</v>
      </c>
      <c r="I99" s="123"/>
      <c r="J99" s="124">
        <f>BK99</f>
        <v>0</v>
      </c>
      <c r="L99" s="120"/>
      <c r="M99" s="125"/>
      <c r="P99" s="126">
        <f>P100+P106+P241</f>
        <v>0</v>
      </c>
      <c r="R99" s="126">
        <f>R100+R106+R241</f>
        <v>4.3200000000000001E-3</v>
      </c>
      <c r="T99" s="127">
        <f>T100+T106+T241</f>
        <v>125.72581799999999</v>
      </c>
      <c r="AR99" s="121" t="s">
        <v>15</v>
      </c>
      <c r="AT99" s="128" t="s">
        <v>70</v>
      </c>
      <c r="AU99" s="128" t="s">
        <v>71</v>
      </c>
      <c r="AY99" s="121" t="s">
        <v>151</v>
      </c>
      <c r="BK99" s="129">
        <f>BK100+BK106+BK241</f>
        <v>0</v>
      </c>
    </row>
    <row r="100" spans="2:65" s="11" customFormat="1" ht="23" customHeight="1">
      <c r="B100" s="120"/>
      <c r="D100" s="121" t="s">
        <v>70</v>
      </c>
      <c r="E100" s="130" t="s">
        <v>15</v>
      </c>
      <c r="F100" s="130" t="s">
        <v>152</v>
      </c>
      <c r="I100" s="123"/>
      <c r="J100" s="131">
        <f>BK100</f>
        <v>0</v>
      </c>
      <c r="L100" s="120"/>
      <c r="M100" s="125"/>
      <c r="P100" s="126">
        <f>SUM(P101:P105)</f>
        <v>0</v>
      </c>
      <c r="R100" s="126">
        <f>SUM(R101:R105)</f>
        <v>0</v>
      </c>
      <c r="T100" s="127">
        <f>SUM(T101:T105)</f>
        <v>24.217500000000001</v>
      </c>
      <c r="AR100" s="121" t="s">
        <v>15</v>
      </c>
      <c r="AT100" s="128" t="s">
        <v>70</v>
      </c>
      <c r="AU100" s="128" t="s">
        <v>15</v>
      </c>
      <c r="AY100" s="121" t="s">
        <v>151</v>
      </c>
      <c r="BK100" s="129">
        <f>SUM(BK101:BK105)</f>
        <v>0</v>
      </c>
    </row>
    <row r="101" spans="2:65" s="1" customFormat="1" ht="76.25" customHeight="1">
      <c r="B101" s="132"/>
      <c r="C101" s="133" t="s">
        <v>15</v>
      </c>
      <c r="D101" s="133" t="s">
        <v>153</v>
      </c>
      <c r="E101" s="134" t="s">
        <v>154</v>
      </c>
      <c r="F101" s="135" t="s">
        <v>155</v>
      </c>
      <c r="G101" s="136" t="s">
        <v>156</v>
      </c>
      <c r="H101" s="137">
        <v>92.5</v>
      </c>
      <c r="I101" s="138"/>
      <c r="J101" s="139">
        <f>ROUND(I101*H101,2)</f>
        <v>0</v>
      </c>
      <c r="K101" s="135" t="s">
        <v>157</v>
      </c>
      <c r="L101" s="33"/>
      <c r="M101" s="140" t="s">
        <v>3</v>
      </c>
      <c r="N101" s="141" t="s">
        <v>42</v>
      </c>
      <c r="P101" s="142">
        <f>O101*H101</f>
        <v>0</v>
      </c>
      <c r="Q101" s="142">
        <v>0</v>
      </c>
      <c r="R101" s="142">
        <f>Q101*H101</f>
        <v>0</v>
      </c>
      <c r="S101" s="142">
        <v>0.255</v>
      </c>
      <c r="T101" s="143">
        <f>S101*H101</f>
        <v>23.587500000000002</v>
      </c>
      <c r="AR101" s="144" t="s">
        <v>90</v>
      </c>
      <c r="AT101" s="144" t="s">
        <v>153</v>
      </c>
      <c r="AU101" s="144" t="s">
        <v>78</v>
      </c>
      <c r="AY101" s="18" t="s">
        <v>151</v>
      </c>
      <c r="BE101" s="145">
        <f>IF(N101="základní",J101,0)</f>
        <v>0</v>
      </c>
      <c r="BF101" s="145">
        <f>IF(N101="snížená",J101,0)</f>
        <v>0</v>
      </c>
      <c r="BG101" s="145">
        <f>IF(N101="zákl. přenesená",J101,0)</f>
        <v>0</v>
      </c>
      <c r="BH101" s="145">
        <f>IF(N101="sníž. přenesená",J101,0)</f>
        <v>0</v>
      </c>
      <c r="BI101" s="145">
        <f>IF(N101="nulová",J101,0)</f>
        <v>0</v>
      </c>
      <c r="BJ101" s="18" t="s">
        <v>15</v>
      </c>
      <c r="BK101" s="145">
        <f>ROUND(I101*H101,2)</f>
        <v>0</v>
      </c>
      <c r="BL101" s="18" t="s">
        <v>90</v>
      </c>
      <c r="BM101" s="144" t="s">
        <v>158</v>
      </c>
    </row>
    <row r="102" spans="2:65" s="1" customFormat="1">
      <c r="B102" s="33"/>
      <c r="D102" s="146" t="s">
        <v>159</v>
      </c>
      <c r="F102" s="147" t="s">
        <v>160</v>
      </c>
      <c r="I102" s="148"/>
      <c r="L102" s="33"/>
      <c r="M102" s="149"/>
      <c r="T102" s="54"/>
      <c r="AT102" s="18" t="s">
        <v>159</v>
      </c>
      <c r="AU102" s="18" t="s">
        <v>78</v>
      </c>
    </row>
    <row r="103" spans="2:65" s="12" customFormat="1" ht="12">
      <c r="B103" s="150"/>
      <c r="D103" s="151" t="s">
        <v>161</v>
      </c>
      <c r="E103" s="152" t="s">
        <v>3</v>
      </c>
      <c r="F103" s="153" t="s">
        <v>162</v>
      </c>
      <c r="H103" s="154">
        <v>92.5</v>
      </c>
      <c r="I103" s="155"/>
      <c r="L103" s="150"/>
      <c r="M103" s="156"/>
      <c r="T103" s="157"/>
      <c r="AT103" s="152" t="s">
        <v>161</v>
      </c>
      <c r="AU103" s="152" t="s">
        <v>78</v>
      </c>
      <c r="AV103" s="12" t="s">
        <v>78</v>
      </c>
      <c r="AW103" s="12" t="s">
        <v>33</v>
      </c>
      <c r="AX103" s="12" t="s">
        <v>15</v>
      </c>
      <c r="AY103" s="152" t="s">
        <v>151</v>
      </c>
    </row>
    <row r="104" spans="2:65" s="1" customFormat="1" ht="66.75" customHeight="1">
      <c r="B104" s="132"/>
      <c r="C104" s="133" t="s">
        <v>78</v>
      </c>
      <c r="D104" s="133" t="s">
        <v>153</v>
      </c>
      <c r="E104" s="134" t="s">
        <v>163</v>
      </c>
      <c r="F104" s="135" t="s">
        <v>164</v>
      </c>
      <c r="G104" s="136" t="s">
        <v>156</v>
      </c>
      <c r="H104" s="137">
        <v>14</v>
      </c>
      <c r="I104" s="138"/>
      <c r="J104" s="139">
        <f>ROUND(I104*H104,2)</f>
        <v>0</v>
      </c>
      <c r="K104" s="135" t="s">
        <v>157</v>
      </c>
      <c r="L104" s="33"/>
      <c r="M104" s="140" t="s">
        <v>3</v>
      </c>
      <c r="N104" s="141" t="s">
        <v>42</v>
      </c>
      <c r="P104" s="142">
        <f>O104*H104</f>
        <v>0</v>
      </c>
      <c r="Q104" s="142">
        <v>0</v>
      </c>
      <c r="R104" s="142">
        <f>Q104*H104</f>
        <v>0</v>
      </c>
      <c r="S104" s="142">
        <v>4.4999999999999998E-2</v>
      </c>
      <c r="T104" s="143">
        <f>S104*H104</f>
        <v>0.63</v>
      </c>
      <c r="AR104" s="144" t="s">
        <v>90</v>
      </c>
      <c r="AT104" s="144" t="s">
        <v>153</v>
      </c>
      <c r="AU104" s="144" t="s">
        <v>78</v>
      </c>
      <c r="AY104" s="18" t="s">
        <v>151</v>
      </c>
      <c r="BE104" s="145">
        <f>IF(N104="základní",J104,0)</f>
        <v>0</v>
      </c>
      <c r="BF104" s="145">
        <f>IF(N104="snížená",J104,0)</f>
        <v>0</v>
      </c>
      <c r="BG104" s="145">
        <f>IF(N104="zákl. přenesená",J104,0)</f>
        <v>0</v>
      </c>
      <c r="BH104" s="145">
        <f>IF(N104="sníž. přenesená",J104,0)</f>
        <v>0</v>
      </c>
      <c r="BI104" s="145">
        <f>IF(N104="nulová",J104,0)</f>
        <v>0</v>
      </c>
      <c r="BJ104" s="18" t="s">
        <v>15</v>
      </c>
      <c r="BK104" s="145">
        <f>ROUND(I104*H104,2)</f>
        <v>0</v>
      </c>
      <c r="BL104" s="18" t="s">
        <v>90</v>
      </c>
      <c r="BM104" s="144" t="s">
        <v>165</v>
      </c>
    </row>
    <row r="105" spans="2:65" s="1" customFormat="1">
      <c r="B105" s="33"/>
      <c r="D105" s="146" t="s">
        <v>159</v>
      </c>
      <c r="F105" s="147" t="s">
        <v>166</v>
      </c>
      <c r="I105" s="148"/>
      <c r="L105" s="33"/>
      <c r="M105" s="149"/>
      <c r="T105" s="54"/>
      <c r="AT105" s="18" t="s">
        <v>159</v>
      </c>
      <c r="AU105" s="18" t="s">
        <v>78</v>
      </c>
    </row>
    <row r="106" spans="2:65" s="11" customFormat="1" ht="23" customHeight="1">
      <c r="B106" s="120"/>
      <c r="D106" s="121" t="s">
        <v>70</v>
      </c>
      <c r="E106" s="130" t="s">
        <v>167</v>
      </c>
      <c r="F106" s="130" t="s">
        <v>168</v>
      </c>
      <c r="I106" s="123"/>
      <c r="J106" s="131">
        <f>BK106</f>
        <v>0</v>
      </c>
      <c r="L106" s="120"/>
      <c r="M106" s="125"/>
      <c r="P106" s="126">
        <f>P107</f>
        <v>0</v>
      </c>
      <c r="R106" s="126">
        <f>R107</f>
        <v>4.3200000000000001E-3</v>
      </c>
      <c r="T106" s="127">
        <f>T107</f>
        <v>101.50831799999999</v>
      </c>
      <c r="AR106" s="121" t="s">
        <v>15</v>
      </c>
      <c r="AT106" s="128" t="s">
        <v>70</v>
      </c>
      <c r="AU106" s="128" t="s">
        <v>15</v>
      </c>
      <c r="AY106" s="121" t="s">
        <v>151</v>
      </c>
      <c r="BK106" s="129">
        <f>BK107</f>
        <v>0</v>
      </c>
    </row>
    <row r="107" spans="2:65" s="11" customFormat="1" ht="20.75" customHeight="1">
      <c r="B107" s="120"/>
      <c r="D107" s="121" t="s">
        <v>70</v>
      </c>
      <c r="E107" s="130" t="s">
        <v>169</v>
      </c>
      <c r="F107" s="130" t="s">
        <v>170</v>
      </c>
      <c r="I107" s="123"/>
      <c r="J107" s="131">
        <f>BK107</f>
        <v>0</v>
      </c>
      <c r="L107" s="120"/>
      <c r="M107" s="125"/>
      <c r="P107" s="126">
        <f>SUM(P108:P240)</f>
        <v>0</v>
      </c>
      <c r="R107" s="126">
        <f>SUM(R108:R240)</f>
        <v>4.3200000000000001E-3</v>
      </c>
      <c r="T107" s="127">
        <f>SUM(T108:T240)</f>
        <v>101.50831799999999</v>
      </c>
      <c r="AR107" s="121" t="s">
        <v>15</v>
      </c>
      <c r="AT107" s="128" t="s">
        <v>70</v>
      </c>
      <c r="AU107" s="128" t="s">
        <v>78</v>
      </c>
      <c r="AY107" s="121" t="s">
        <v>151</v>
      </c>
      <c r="BK107" s="129">
        <f>SUM(BK108:BK240)</f>
        <v>0</v>
      </c>
    </row>
    <row r="108" spans="2:65" s="1" customFormat="1" ht="33" customHeight="1">
      <c r="B108" s="132"/>
      <c r="C108" s="133" t="s">
        <v>87</v>
      </c>
      <c r="D108" s="133" t="s">
        <v>153</v>
      </c>
      <c r="E108" s="134" t="s">
        <v>171</v>
      </c>
      <c r="F108" s="135" t="s">
        <v>172</v>
      </c>
      <c r="G108" s="136" t="s">
        <v>156</v>
      </c>
      <c r="H108" s="137">
        <v>11.885999999999999</v>
      </c>
      <c r="I108" s="138"/>
      <c r="J108" s="139">
        <f>ROUND(I108*H108,2)</f>
        <v>0</v>
      </c>
      <c r="K108" s="135" t="s">
        <v>157</v>
      </c>
      <c r="L108" s="33"/>
      <c r="M108" s="140" t="s">
        <v>3</v>
      </c>
      <c r="N108" s="141" t="s">
        <v>42</v>
      </c>
      <c r="P108" s="142">
        <f>O108*H108</f>
        <v>0</v>
      </c>
      <c r="Q108" s="142">
        <v>0</v>
      </c>
      <c r="R108" s="142">
        <f>Q108*H108</f>
        <v>0</v>
      </c>
      <c r="S108" s="142">
        <v>7.2999999999999995E-2</v>
      </c>
      <c r="T108" s="143">
        <f>S108*H108</f>
        <v>0.86767799999999984</v>
      </c>
      <c r="AR108" s="144" t="s">
        <v>90</v>
      </c>
      <c r="AT108" s="144" t="s">
        <v>153</v>
      </c>
      <c r="AU108" s="144" t="s">
        <v>87</v>
      </c>
      <c r="AY108" s="18" t="s">
        <v>151</v>
      </c>
      <c r="BE108" s="145">
        <f>IF(N108="základní",J108,0)</f>
        <v>0</v>
      </c>
      <c r="BF108" s="145">
        <f>IF(N108="snížená",J108,0)</f>
        <v>0</v>
      </c>
      <c r="BG108" s="145">
        <f>IF(N108="zákl. přenesená",J108,0)</f>
        <v>0</v>
      </c>
      <c r="BH108" s="145">
        <f>IF(N108="sníž. přenesená",J108,0)</f>
        <v>0</v>
      </c>
      <c r="BI108" s="145">
        <f>IF(N108="nulová",J108,0)</f>
        <v>0</v>
      </c>
      <c r="BJ108" s="18" t="s">
        <v>15</v>
      </c>
      <c r="BK108" s="145">
        <f>ROUND(I108*H108,2)</f>
        <v>0</v>
      </c>
      <c r="BL108" s="18" t="s">
        <v>90</v>
      </c>
      <c r="BM108" s="144" t="s">
        <v>173</v>
      </c>
    </row>
    <row r="109" spans="2:65" s="1" customFormat="1">
      <c r="B109" s="33"/>
      <c r="D109" s="146" t="s">
        <v>159</v>
      </c>
      <c r="F109" s="147" t="s">
        <v>174</v>
      </c>
      <c r="I109" s="148"/>
      <c r="L109" s="33"/>
      <c r="M109" s="149"/>
      <c r="T109" s="54"/>
      <c r="AT109" s="18" t="s">
        <v>159</v>
      </c>
      <c r="AU109" s="18" t="s">
        <v>87</v>
      </c>
    </row>
    <row r="110" spans="2:65" s="12" customFormat="1" ht="12">
      <c r="B110" s="150"/>
      <c r="D110" s="151" t="s">
        <v>161</v>
      </c>
      <c r="E110" s="152" t="s">
        <v>3</v>
      </c>
      <c r="F110" s="153" t="s">
        <v>175</v>
      </c>
      <c r="H110" s="154">
        <v>3.6</v>
      </c>
      <c r="I110" s="155"/>
      <c r="L110" s="150"/>
      <c r="M110" s="156"/>
      <c r="T110" s="157"/>
      <c r="AT110" s="152" t="s">
        <v>161</v>
      </c>
      <c r="AU110" s="152" t="s">
        <v>87</v>
      </c>
      <c r="AV110" s="12" t="s">
        <v>78</v>
      </c>
      <c r="AW110" s="12" t="s">
        <v>33</v>
      </c>
      <c r="AX110" s="12" t="s">
        <v>71</v>
      </c>
      <c r="AY110" s="152" t="s">
        <v>151</v>
      </c>
    </row>
    <row r="111" spans="2:65" s="12" customFormat="1" ht="12">
      <c r="B111" s="150"/>
      <c r="D111" s="151" t="s">
        <v>161</v>
      </c>
      <c r="E111" s="152" t="s">
        <v>3</v>
      </c>
      <c r="F111" s="153" t="s">
        <v>176</v>
      </c>
      <c r="H111" s="154">
        <v>4.83</v>
      </c>
      <c r="I111" s="155"/>
      <c r="L111" s="150"/>
      <c r="M111" s="156"/>
      <c r="T111" s="157"/>
      <c r="AT111" s="152" t="s">
        <v>161</v>
      </c>
      <c r="AU111" s="152" t="s">
        <v>87</v>
      </c>
      <c r="AV111" s="12" t="s">
        <v>78</v>
      </c>
      <c r="AW111" s="12" t="s">
        <v>33</v>
      </c>
      <c r="AX111" s="12" t="s">
        <v>71</v>
      </c>
      <c r="AY111" s="152" t="s">
        <v>151</v>
      </c>
    </row>
    <row r="112" spans="2:65" s="12" customFormat="1" ht="12">
      <c r="B112" s="150"/>
      <c r="D112" s="151" t="s">
        <v>161</v>
      </c>
      <c r="E112" s="152" t="s">
        <v>3</v>
      </c>
      <c r="F112" s="153" t="s">
        <v>177</v>
      </c>
      <c r="H112" s="154">
        <v>3.456</v>
      </c>
      <c r="I112" s="155"/>
      <c r="L112" s="150"/>
      <c r="M112" s="156"/>
      <c r="T112" s="157"/>
      <c r="AT112" s="152" t="s">
        <v>161</v>
      </c>
      <c r="AU112" s="152" t="s">
        <v>87</v>
      </c>
      <c r="AV112" s="12" t="s">
        <v>78</v>
      </c>
      <c r="AW112" s="12" t="s">
        <v>33</v>
      </c>
      <c r="AX112" s="12" t="s">
        <v>71</v>
      </c>
      <c r="AY112" s="152" t="s">
        <v>151</v>
      </c>
    </row>
    <row r="113" spans="2:65" s="13" customFormat="1" ht="12">
      <c r="B113" s="158"/>
      <c r="D113" s="151" t="s">
        <v>161</v>
      </c>
      <c r="E113" s="159" t="s">
        <v>3</v>
      </c>
      <c r="F113" s="160" t="s">
        <v>178</v>
      </c>
      <c r="H113" s="161">
        <v>11.885999999999999</v>
      </c>
      <c r="I113" s="162"/>
      <c r="L113" s="158"/>
      <c r="M113" s="163"/>
      <c r="T113" s="164"/>
      <c r="AT113" s="159" t="s">
        <v>161</v>
      </c>
      <c r="AU113" s="159" t="s">
        <v>87</v>
      </c>
      <c r="AV113" s="13" t="s">
        <v>90</v>
      </c>
      <c r="AW113" s="13" t="s">
        <v>33</v>
      </c>
      <c r="AX113" s="13" t="s">
        <v>15</v>
      </c>
      <c r="AY113" s="159" t="s">
        <v>151</v>
      </c>
    </row>
    <row r="114" spans="2:65" s="1" customFormat="1" ht="33" customHeight="1">
      <c r="B114" s="132"/>
      <c r="C114" s="133" t="s">
        <v>90</v>
      </c>
      <c r="D114" s="133" t="s">
        <v>153</v>
      </c>
      <c r="E114" s="134" t="s">
        <v>179</v>
      </c>
      <c r="F114" s="135" t="s">
        <v>180</v>
      </c>
      <c r="G114" s="136" t="s">
        <v>156</v>
      </c>
      <c r="H114" s="137">
        <v>4.8250000000000002</v>
      </c>
      <c r="I114" s="138"/>
      <c r="J114" s="139">
        <f>ROUND(I114*H114,2)</f>
        <v>0</v>
      </c>
      <c r="K114" s="135" t="s">
        <v>157</v>
      </c>
      <c r="L114" s="33"/>
      <c r="M114" s="140" t="s">
        <v>3</v>
      </c>
      <c r="N114" s="141" t="s">
        <v>42</v>
      </c>
      <c r="P114" s="142">
        <f>O114*H114</f>
        <v>0</v>
      </c>
      <c r="Q114" s="142">
        <v>0</v>
      </c>
      <c r="R114" s="142">
        <f>Q114*H114</f>
        <v>0</v>
      </c>
      <c r="S114" s="142">
        <v>5.8999999999999997E-2</v>
      </c>
      <c r="T114" s="143">
        <f>S114*H114</f>
        <v>0.28467500000000001</v>
      </c>
      <c r="AR114" s="144" t="s">
        <v>90</v>
      </c>
      <c r="AT114" s="144" t="s">
        <v>153</v>
      </c>
      <c r="AU114" s="144" t="s">
        <v>87</v>
      </c>
      <c r="AY114" s="18" t="s">
        <v>151</v>
      </c>
      <c r="BE114" s="145">
        <f>IF(N114="základní",J114,0)</f>
        <v>0</v>
      </c>
      <c r="BF114" s="145">
        <f>IF(N114="snížená",J114,0)</f>
        <v>0</v>
      </c>
      <c r="BG114" s="145">
        <f>IF(N114="zákl. přenesená",J114,0)</f>
        <v>0</v>
      </c>
      <c r="BH114" s="145">
        <f>IF(N114="sníž. přenesená",J114,0)</f>
        <v>0</v>
      </c>
      <c r="BI114" s="145">
        <f>IF(N114="nulová",J114,0)</f>
        <v>0</v>
      </c>
      <c r="BJ114" s="18" t="s">
        <v>15</v>
      </c>
      <c r="BK114" s="145">
        <f>ROUND(I114*H114,2)</f>
        <v>0</v>
      </c>
      <c r="BL114" s="18" t="s">
        <v>90</v>
      </c>
      <c r="BM114" s="144" t="s">
        <v>181</v>
      </c>
    </row>
    <row r="115" spans="2:65" s="1" customFormat="1">
      <c r="B115" s="33"/>
      <c r="D115" s="146" t="s">
        <v>159</v>
      </c>
      <c r="F115" s="147" t="s">
        <v>182</v>
      </c>
      <c r="I115" s="148"/>
      <c r="L115" s="33"/>
      <c r="M115" s="149"/>
      <c r="T115" s="54"/>
      <c r="AT115" s="18" t="s">
        <v>159</v>
      </c>
      <c r="AU115" s="18" t="s">
        <v>87</v>
      </c>
    </row>
    <row r="116" spans="2:65" s="12" customFormat="1" ht="12">
      <c r="B116" s="150"/>
      <c r="D116" s="151" t="s">
        <v>161</v>
      </c>
      <c r="E116" s="152" t="s">
        <v>3</v>
      </c>
      <c r="F116" s="153" t="s">
        <v>183</v>
      </c>
      <c r="H116" s="154">
        <v>1.0349999999999999</v>
      </c>
      <c r="I116" s="155"/>
      <c r="L116" s="150"/>
      <c r="M116" s="156"/>
      <c r="T116" s="157"/>
      <c r="AT116" s="152" t="s">
        <v>161</v>
      </c>
      <c r="AU116" s="152" t="s">
        <v>87</v>
      </c>
      <c r="AV116" s="12" t="s">
        <v>78</v>
      </c>
      <c r="AW116" s="12" t="s">
        <v>33</v>
      </c>
      <c r="AX116" s="12" t="s">
        <v>71</v>
      </c>
      <c r="AY116" s="152" t="s">
        <v>151</v>
      </c>
    </row>
    <row r="117" spans="2:65" s="12" customFormat="1" ht="12">
      <c r="B117" s="150"/>
      <c r="D117" s="151" t="s">
        <v>161</v>
      </c>
      <c r="E117" s="152" t="s">
        <v>3</v>
      </c>
      <c r="F117" s="153" t="s">
        <v>184</v>
      </c>
      <c r="H117" s="154">
        <v>2.04</v>
      </c>
      <c r="I117" s="155"/>
      <c r="L117" s="150"/>
      <c r="M117" s="156"/>
      <c r="T117" s="157"/>
      <c r="AT117" s="152" t="s">
        <v>161</v>
      </c>
      <c r="AU117" s="152" t="s">
        <v>87</v>
      </c>
      <c r="AV117" s="12" t="s">
        <v>78</v>
      </c>
      <c r="AW117" s="12" t="s">
        <v>33</v>
      </c>
      <c r="AX117" s="12" t="s">
        <v>71</v>
      </c>
      <c r="AY117" s="152" t="s">
        <v>151</v>
      </c>
    </row>
    <row r="118" spans="2:65" s="12" customFormat="1" ht="12">
      <c r="B118" s="150"/>
      <c r="D118" s="151" t="s">
        <v>161</v>
      </c>
      <c r="E118" s="152" t="s">
        <v>3</v>
      </c>
      <c r="F118" s="153" t="s">
        <v>185</v>
      </c>
      <c r="H118" s="154">
        <v>1.75</v>
      </c>
      <c r="I118" s="155"/>
      <c r="L118" s="150"/>
      <c r="M118" s="156"/>
      <c r="T118" s="157"/>
      <c r="AT118" s="152" t="s">
        <v>161</v>
      </c>
      <c r="AU118" s="152" t="s">
        <v>87</v>
      </c>
      <c r="AV118" s="12" t="s">
        <v>78</v>
      </c>
      <c r="AW118" s="12" t="s">
        <v>33</v>
      </c>
      <c r="AX118" s="12" t="s">
        <v>71</v>
      </c>
      <c r="AY118" s="152" t="s">
        <v>151</v>
      </c>
    </row>
    <row r="119" spans="2:65" s="13" customFormat="1" ht="12">
      <c r="B119" s="158"/>
      <c r="D119" s="151" t="s">
        <v>161</v>
      </c>
      <c r="E119" s="159" t="s">
        <v>3</v>
      </c>
      <c r="F119" s="160" t="s">
        <v>178</v>
      </c>
      <c r="H119" s="161">
        <v>4.8250000000000002</v>
      </c>
      <c r="I119" s="162"/>
      <c r="L119" s="158"/>
      <c r="M119" s="163"/>
      <c r="T119" s="164"/>
      <c r="AT119" s="159" t="s">
        <v>161</v>
      </c>
      <c r="AU119" s="159" t="s">
        <v>87</v>
      </c>
      <c r="AV119" s="13" t="s">
        <v>90</v>
      </c>
      <c r="AW119" s="13" t="s">
        <v>33</v>
      </c>
      <c r="AX119" s="13" t="s">
        <v>15</v>
      </c>
      <c r="AY119" s="159" t="s">
        <v>151</v>
      </c>
    </row>
    <row r="120" spans="2:65" s="1" customFormat="1" ht="33" customHeight="1">
      <c r="B120" s="132"/>
      <c r="C120" s="133" t="s">
        <v>93</v>
      </c>
      <c r="D120" s="133" t="s">
        <v>153</v>
      </c>
      <c r="E120" s="134" t="s">
        <v>186</v>
      </c>
      <c r="F120" s="135" t="s">
        <v>187</v>
      </c>
      <c r="G120" s="136" t="s">
        <v>156</v>
      </c>
      <c r="H120" s="137">
        <v>88.317999999999998</v>
      </c>
      <c r="I120" s="138"/>
      <c r="J120" s="139">
        <f>ROUND(I120*H120,2)</f>
        <v>0</v>
      </c>
      <c r="K120" s="135" t="s">
        <v>157</v>
      </c>
      <c r="L120" s="33"/>
      <c r="M120" s="140" t="s">
        <v>3</v>
      </c>
      <c r="N120" s="141" t="s">
        <v>42</v>
      </c>
      <c r="P120" s="142">
        <f>O120*H120</f>
        <v>0</v>
      </c>
      <c r="Q120" s="142">
        <v>0</v>
      </c>
      <c r="R120" s="142">
        <f>Q120*H120</f>
        <v>0</v>
      </c>
      <c r="S120" s="142">
        <v>5.0999999999999997E-2</v>
      </c>
      <c r="T120" s="143">
        <f>S120*H120</f>
        <v>4.5042179999999998</v>
      </c>
      <c r="AR120" s="144" t="s">
        <v>90</v>
      </c>
      <c r="AT120" s="144" t="s">
        <v>153</v>
      </c>
      <c r="AU120" s="144" t="s">
        <v>87</v>
      </c>
      <c r="AY120" s="18" t="s">
        <v>151</v>
      </c>
      <c r="BE120" s="145">
        <f>IF(N120="základní",J120,0)</f>
        <v>0</v>
      </c>
      <c r="BF120" s="145">
        <f>IF(N120="snížená",J120,0)</f>
        <v>0</v>
      </c>
      <c r="BG120" s="145">
        <f>IF(N120="zákl. přenesená",J120,0)</f>
        <v>0</v>
      </c>
      <c r="BH120" s="145">
        <f>IF(N120="sníž. přenesená",J120,0)</f>
        <v>0</v>
      </c>
      <c r="BI120" s="145">
        <f>IF(N120="nulová",J120,0)</f>
        <v>0</v>
      </c>
      <c r="BJ120" s="18" t="s">
        <v>15</v>
      </c>
      <c r="BK120" s="145">
        <f>ROUND(I120*H120,2)</f>
        <v>0</v>
      </c>
      <c r="BL120" s="18" t="s">
        <v>90</v>
      </c>
      <c r="BM120" s="144" t="s">
        <v>188</v>
      </c>
    </row>
    <row r="121" spans="2:65" s="1" customFormat="1">
      <c r="B121" s="33"/>
      <c r="D121" s="146" t="s">
        <v>159</v>
      </c>
      <c r="F121" s="147" t="s">
        <v>189</v>
      </c>
      <c r="I121" s="148"/>
      <c r="L121" s="33"/>
      <c r="M121" s="149"/>
      <c r="T121" s="54"/>
      <c r="AT121" s="18" t="s">
        <v>159</v>
      </c>
      <c r="AU121" s="18" t="s">
        <v>87</v>
      </c>
    </row>
    <row r="122" spans="2:65" s="12" customFormat="1" ht="12">
      <c r="B122" s="150"/>
      <c r="D122" s="151" t="s">
        <v>161</v>
      </c>
      <c r="E122" s="152" t="s">
        <v>3</v>
      </c>
      <c r="F122" s="153" t="s">
        <v>190</v>
      </c>
      <c r="H122" s="154">
        <v>17.28</v>
      </c>
      <c r="I122" s="155"/>
      <c r="L122" s="150"/>
      <c r="M122" s="156"/>
      <c r="T122" s="157"/>
      <c r="AT122" s="152" t="s">
        <v>161</v>
      </c>
      <c r="AU122" s="152" t="s">
        <v>87</v>
      </c>
      <c r="AV122" s="12" t="s">
        <v>78</v>
      </c>
      <c r="AW122" s="12" t="s">
        <v>33</v>
      </c>
      <c r="AX122" s="12" t="s">
        <v>71</v>
      </c>
      <c r="AY122" s="152" t="s">
        <v>151</v>
      </c>
    </row>
    <row r="123" spans="2:65" s="12" customFormat="1" ht="12">
      <c r="B123" s="150"/>
      <c r="D123" s="151" t="s">
        <v>161</v>
      </c>
      <c r="E123" s="152" t="s">
        <v>3</v>
      </c>
      <c r="F123" s="153" t="s">
        <v>191</v>
      </c>
      <c r="H123" s="154">
        <v>14.688000000000001</v>
      </c>
      <c r="I123" s="155"/>
      <c r="L123" s="150"/>
      <c r="M123" s="156"/>
      <c r="T123" s="157"/>
      <c r="AT123" s="152" t="s">
        <v>161</v>
      </c>
      <c r="AU123" s="152" t="s">
        <v>87</v>
      </c>
      <c r="AV123" s="12" t="s">
        <v>78</v>
      </c>
      <c r="AW123" s="12" t="s">
        <v>33</v>
      </c>
      <c r="AX123" s="12" t="s">
        <v>71</v>
      </c>
      <c r="AY123" s="152" t="s">
        <v>151</v>
      </c>
    </row>
    <row r="124" spans="2:65" s="12" customFormat="1" ht="12">
      <c r="B124" s="150"/>
      <c r="D124" s="151" t="s">
        <v>161</v>
      </c>
      <c r="E124" s="152" t="s">
        <v>3</v>
      </c>
      <c r="F124" s="153" t="s">
        <v>192</v>
      </c>
      <c r="H124" s="154">
        <v>56.35</v>
      </c>
      <c r="I124" s="155"/>
      <c r="L124" s="150"/>
      <c r="M124" s="156"/>
      <c r="T124" s="157"/>
      <c r="AT124" s="152" t="s">
        <v>161</v>
      </c>
      <c r="AU124" s="152" t="s">
        <v>87</v>
      </c>
      <c r="AV124" s="12" t="s">
        <v>78</v>
      </c>
      <c r="AW124" s="12" t="s">
        <v>33</v>
      </c>
      <c r="AX124" s="12" t="s">
        <v>71</v>
      </c>
      <c r="AY124" s="152" t="s">
        <v>151</v>
      </c>
    </row>
    <row r="125" spans="2:65" s="13" customFormat="1" ht="12">
      <c r="B125" s="158"/>
      <c r="D125" s="151" t="s">
        <v>161</v>
      </c>
      <c r="E125" s="159" t="s">
        <v>3</v>
      </c>
      <c r="F125" s="160" t="s">
        <v>178</v>
      </c>
      <c r="H125" s="161">
        <v>88.318000000000012</v>
      </c>
      <c r="I125" s="162"/>
      <c r="L125" s="158"/>
      <c r="M125" s="163"/>
      <c r="T125" s="164"/>
      <c r="AT125" s="159" t="s">
        <v>161</v>
      </c>
      <c r="AU125" s="159" t="s">
        <v>87</v>
      </c>
      <c r="AV125" s="13" t="s">
        <v>90</v>
      </c>
      <c r="AW125" s="13" t="s">
        <v>33</v>
      </c>
      <c r="AX125" s="13" t="s">
        <v>15</v>
      </c>
      <c r="AY125" s="159" t="s">
        <v>151</v>
      </c>
    </row>
    <row r="126" spans="2:65" s="1" customFormat="1" ht="33" customHeight="1">
      <c r="B126" s="132"/>
      <c r="C126" s="133" t="s">
        <v>96</v>
      </c>
      <c r="D126" s="133" t="s">
        <v>153</v>
      </c>
      <c r="E126" s="134" t="s">
        <v>193</v>
      </c>
      <c r="F126" s="135" t="s">
        <v>194</v>
      </c>
      <c r="G126" s="136" t="s">
        <v>156</v>
      </c>
      <c r="H126" s="137">
        <v>282.31200000000001</v>
      </c>
      <c r="I126" s="138"/>
      <c r="J126" s="139">
        <f>ROUND(I126*H126,2)</f>
        <v>0</v>
      </c>
      <c r="K126" s="135" t="s">
        <v>157</v>
      </c>
      <c r="L126" s="33"/>
      <c r="M126" s="140" t="s">
        <v>3</v>
      </c>
      <c r="N126" s="141" t="s">
        <v>42</v>
      </c>
      <c r="P126" s="142">
        <f>O126*H126</f>
        <v>0</v>
      </c>
      <c r="Q126" s="142">
        <v>0</v>
      </c>
      <c r="R126" s="142">
        <f>Q126*H126</f>
        <v>0</v>
      </c>
      <c r="S126" s="142">
        <v>4.2999999999999997E-2</v>
      </c>
      <c r="T126" s="143">
        <f>S126*H126</f>
        <v>12.139415999999999</v>
      </c>
      <c r="AR126" s="144" t="s">
        <v>90</v>
      </c>
      <c r="AT126" s="144" t="s">
        <v>153</v>
      </c>
      <c r="AU126" s="144" t="s">
        <v>87</v>
      </c>
      <c r="AY126" s="18" t="s">
        <v>151</v>
      </c>
      <c r="BE126" s="145">
        <f>IF(N126="základní",J126,0)</f>
        <v>0</v>
      </c>
      <c r="BF126" s="145">
        <f>IF(N126="snížená",J126,0)</f>
        <v>0</v>
      </c>
      <c r="BG126" s="145">
        <f>IF(N126="zákl. přenesená",J126,0)</f>
        <v>0</v>
      </c>
      <c r="BH126" s="145">
        <f>IF(N126="sníž. přenesená",J126,0)</f>
        <v>0</v>
      </c>
      <c r="BI126" s="145">
        <f>IF(N126="nulová",J126,0)</f>
        <v>0</v>
      </c>
      <c r="BJ126" s="18" t="s">
        <v>15</v>
      </c>
      <c r="BK126" s="145">
        <f>ROUND(I126*H126,2)</f>
        <v>0</v>
      </c>
      <c r="BL126" s="18" t="s">
        <v>90</v>
      </c>
      <c r="BM126" s="144" t="s">
        <v>195</v>
      </c>
    </row>
    <row r="127" spans="2:65" s="1" customFormat="1">
      <c r="B127" s="33"/>
      <c r="D127" s="146" t="s">
        <v>159</v>
      </c>
      <c r="F127" s="147" t="s">
        <v>196</v>
      </c>
      <c r="I127" s="148"/>
      <c r="L127" s="33"/>
      <c r="M127" s="149"/>
      <c r="T127" s="54"/>
      <c r="AT127" s="18" t="s">
        <v>159</v>
      </c>
      <c r="AU127" s="18" t="s">
        <v>87</v>
      </c>
    </row>
    <row r="128" spans="2:65" s="12" customFormat="1" ht="12">
      <c r="B128" s="150"/>
      <c r="D128" s="151" t="s">
        <v>161</v>
      </c>
      <c r="E128" s="152" t="s">
        <v>3</v>
      </c>
      <c r="F128" s="153" t="s">
        <v>197</v>
      </c>
      <c r="H128" s="154">
        <v>12.96</v>
      </c>
      <c r="I128" s="155"/>
      <c r="L128" s="150"/>
      <c r="M128" s="156"/>
      <c r="T128" s="157"/>
      <c r="AT128" s="152" t="s">
        <v>161</v>
      </c>
      <c r="AU128" s="152" t="s">
        <v>87</v>
      </c>
      <c r="AV128" s="12" t="s">
        <v>78</v>
      </c>
      <c r="AW128" s="12" t="s">
        <v>33</v>
      </c>
      <c r="AX128" s="12" t="s">
        <v>71</v>
      </c>
      <c r="AY128" s="152" t="s">
        <v>151</v>
      </c>
    </row>
    <row r="129" spans="2:65" s="12" customFormat="1" ht="12">
      <c r="B129" s="150"/>
      <c r="D129" s="151" t="s">
        <v>161</v>
      </c>
      <c r="E129" s="152" t="s">
        <v>3</v>
      </c>
      <c r="F129" s="153" t="s">
        <v>198</v>
      </c>
      <c r="H129" s="154">
        <v>25.488</v>
      </c>
      <c r="I129" s="155"/>
      <c r="L129" s="150"/>
      <c r="M129" s="156"/>
      <c r="T129" s="157"/>
      <c r="AT129" s="152" t="s">
        <v>161</v>
      </c>
      <c r="AU129" s="152" t="s">
        <v>87</v>
      </c>
      <c r="AV129" s="12" t="s">
        <v>78</v>
      </c>
      <c r="AW129" s="12" t="s">
        <v>33</v>
      </c>
      <c r="AX129" s="12" t="s">
        <v>71</v>
      </c>
      <c r="AY129" s="152" t="s">
        <v>151</v>
      </c>
    </row>
    <row r="130" spans="2:65" s="12" customFormat="1" ht="12">
      <c r="B130" s="150"/>
      <c r="D130" s="151" t="s">
        <v>161</v>
      </c>
      <c r="E130" s="152" t="s">
        <v>3</v>
      </c>
      <c r="F130" s="153" t="s">
        <v>199</v>
      </c>
      <c r="H130" s="154">
        <v>205.63200000000001</v>
      </c>
      <c r="I130" s="155"/>
      <c r="L130" s="150"/>
      <c r="M130" s="156"/>
      <c r="T130" s="157"/>
      <c r="AT130" s="152" t="s">
        <v>161</v>
      </c>
      <c r="AU130" s="152" t="s">
        <v>87</v>
      </c>
      <c r="AV130" s="12" t="s">
        <v>78</v>
      </c>
      <c r="AW130" s="12" t="s">
        <v>33</v>
      </c>
      <c r="AX130" s="12" t="s">
        <v>71</v>
      </c>
      <c r="AY130" s="152" t="s">
        <v>151</v>
      </c>
    </row>
    <row r="131" spans="2:65" s="12" customFormat="1" ht="12">
      <c r="B131" s="150"/>
      <c r="D131" s="151" t="s">
        <v>161</v>
      </c>
      <c r="E131" s="152" t="s">
        <v>3</v>
      </c>
      <c r="F131" s="153" t="s">
        <v>200</v>
      </c>
      <c r="H131" s="154">
        <v>38.231999999999999</v>
      </c>
      <c r="I131" s="155"/>
      <c r="L131" s="150"/>
      <c r="M131" s="156"/>
      <c r="T131" s="157"/>
      <c r="AT131" s="152" t="s">
        <v>161</v>
      </c>
      <c r="AU131" s="152" t="s">
        <v>87</v>
      </c>
      <c r="AV131" s="12" t="s">
        <v>78</v>
      </c>
      <c r="AW131" s="12" t="s">
        <v>33</v>
      </c>
      <c r="AX131" s="12" t="s">
        <v>71</v>
      </c>
      <c r="AY131" s="152" t="s">
        <v>151</v>
      </c>
    </row>
    <row r="132" spans="2:65" s="13" customFormat="1" ht="12">
      <c r="B132" s="158"/>
      <c r="D132" s="151" t="s">
        <v>161</v>
      </c>
      <c r="E132" s="159" t="s">
        <v>3</v>
      </c>
      <c r="F132" s="160" t="s">
        <v>178</v>
      </c>
      <c r="H132" s="161">
        <v>282.31200000000001</v>
      </c>
      <c r="I132" s="162"/>
      <c r="L132" s="158"/>
      <c r="M132" s="163"/>
      <c r="T132" s="164"/>
      <c r="AT132" s="159" t="s">
        <v>161</v>
      </c>
      <c r="AU132" s="159" t="s">
        <v>87</v>
      </c>
      <c r="AV132" s="13" t="s">
        <v>90</v>
      </c>
      <c r="AW132" s="13" t="s">
        <v>33</v>
      </c>
      <c r="AX132" s="13" t="s">
        <v>15</v>
      </c>
      <c r="AY132" s="159" t="s">
        <v>151</v>
      </c>
    </row>
    <row r="133" spans="2:65" s="1" customFormat="1" ht="33" customHeight="1">
      <c r="B133" s="132"/>
      <c r="C133" s="133" t="s">
        <v>201</v>
      </c>
      <c r="D133" s="133" t="s">
        <v>153</v>
      </c>
      <c r="E133" s="134" t="s">
        <v>202</v>
      </c>
      <c r="F133" s="135" t="s">
        <v>203</v>
      </c>
      <c r="G133" s="136" t="s">
        <v>156</v>
      </c>
      <c r="H133" s="137">
        <v>21.010999999999999</v>
      </c>
      <c r="I133" s="138"/>
      <c r="J133" s="139">
        <f>ROUND(I133*H133,2)</f>
        <v>0</v>
      </c>
      <c r="K133" s="135" t="s">
        <v>157</v>
      </c>
      <c r="L133" s="33"/>
      <c r="M133" s="140" t="s">
        <v>3</v>
      </c>
      <c r="N133" s="141" t="s">
        <v>42</v>
      </c>
      <c r="P133" s="142">
        <f>O133*H133</f>
        <v>0</v>
      </c>
      <c r="Q133" s="142">
        <v>0</v>
      </c>
      <c r="R133" s="142">
        <f>Q133*H133</f>
        <v>0</v>
      </c>
      <c r="S133" s="142">
        <v>6.2E-2</v>
      </c>
      <c r="T133" s="143">
        <f>S133*H133</f>
        <v>1.3026819999999999</v>
      </c>
      <c r="AR133" s="144" t="s">
        <v>90</v>
      </c>
      <c r="AT133" s="144" t="s">
        <v>153</v>
      </c>
      <c r="AU133" s="144" t="s">
        <v>87</v>
      </c>
      <c r="AY133" s="18" t="s">
        <v>151</v>
      </c>
      <c r="BE133" s="145">
        <f>IF(N133="základní",J133,0)</f>
        <v>0</v>
      </c>
      <c r="BF133" s="145">
        <f>IF(N133="snížená",J133,0)</f>
        <v>0</v>
      </c>
      <c r="BG133" s="145">
        <f>IF(N133="zákl. přenesená",J133,0)</f>
        <v>0</v>
      </c>
      <c r="BH133" s="145">
        <f>IF(N133="sníž. přenesená",J133,0)</f>
        <v>0</v>
      </c>
      <c r="BI133" s="145">
        <f>IF(N133="nulová",J133,0)</f>
        <v>0</v>
      </c>
      <c r="BJ133" s="18" t="s">
        <v>15</v>
      </c>
      <c r="BK133" s="145">
        <f>ROUND(I133*H133,2)</f>
        <v>0</v>
      </c>
      <c r="BL133" s="18" t="s">
        <v>90</v>
      </c>
      <c r="BM133" s="144" t="s">
        <v>204</v>
      </c>
    </row>
    <row r="134" spans="2:65" s="1" customFormat="1">
      <c r="B134" s="33"/>
      <c r="D134" s="146" t="s">
        <v>159</v>
      </c>
      <c r="F134" s="147" t="s">
        <v>205</v>
      </c>
      <c r="I134" s="148"/>
      <c r="L134" s="33"/>
      <c r="M134" s="149"/>
      <c r="T134" s="54"/>
      <c r="AT134" s="18" t="s">
        <v>159</v>
      </c>
      <c r="AU134" s="18" t="s">
        <v>87</v>
      </c>
    </row>
    <row r="135" spans="2:65" s="12" customFormat="1" ht="12">
      <c r="B135" s="150"/>
      <c r="D135" s="151" t="s">
        <v>161</v>
      </c>
      <c r="E135" s="152" t="s">
        <v>3</v>
      </c>
      <c r="F135" s="153" t="s">
        <v>206</v>
      </c>
      <c r="H135" s="154">
        <v>9.6199999999999992</v>
      </c>
      <c r="I135" s="155"/>
      <c r="L135" s="150"/>
      <c r="M135" s="156"/>
      <c r="T135" s="157"/>
      <c r="AT135" s="152" t="s">
        <v>161</v>
      </c>
      <c r="AU135" s="152" t="s">
        <v>87</v>
      </c>
      <c r="AV135" s="12" t="s">
        <v>78</v>
      </c>
      <c r="AW135" s="12" t="s">
        <v>33</v>
      </c>
      <c r="AX135" s="12" t="s">
        <v>71</v>
      </c>
      <c r="AY135" s="152" t="s">
        <v>151</v>
      </c>
    </row>
    <row r="136" spans="2:65" s="12" customFormat="1" ht="12">
      <c r="B136" s="150"/>
      <c r="D136" s="151" t="s">
        <v>161</v>
      </c>
      <c r="E136" s="152" t="s">
        <v>3</v>
      </c>
      <c r="F136" s="153" t="s">
        <v>207</v>
      </c>
      <c r="H136" s="154">
        <v>2.9540000000000002</v>
      </c>
      <c r="I136" s="155"/>
      <c r="L136" s="150"/>
      <c r="M136" s="156"/>
      <c r="T136" s="157"/>
      <c r="AT136" s="152" t="s">
        <v>161</v>
      </c>
      <c r="AU136" s="152" t="s">
        <v>87</v>
      </c>
      <c r="AV136" s="12" t="s">
        <v>78</v>
      </c>
      <c r="AW136" s="12" t="s">
        <v>33</v>
      </c>
      <c r="AX136" s="12" t="s">
        <v>71</v>
      </c>
      <c r="AY136" s="152" t="s">
        <v>151</v>
      </c>
    </row>
    <row r="137" spans="2:65" s="12" customFormat="1" ht="12">
      <c r="B137" s="150"/>
      <c r="D137" s="151" t="s">
        <v>161</v>
      </c>
      <c r="E137" s="152" t="s">
        <v>3</v>
      </c>
      <c r="F137" s="153" t="s">
        <v>207</v>
      </c>
      <c r="H137" s="154">
        <v>2.9540000000000002</v>
      </c>
      <c r="I137" s="155"/>
      <c r="L137" s="150"/>
      <c r="M137" s="156"/>
      <c r="T137" s="157"/>
      <c r="AT137" s="152" t="s">
        <v>161</v>
      </c>
      <c r="AU137" s="152" t="s">
        <v>87</v>
      </c>
      <c r="AV137" s="12" t="s">
        <v>78</v>
      </c>
      <c r="AW137" s="12" t="s">
        <v>33</v>
      </c>
      <c r="AX137" s="12" t="s">
        <v>71</v>
      </c>
      <c r="AY137" s="152" t="s">
        <v>151</v>
      </c>
    </row>
    <row r="138" spans="2:65" s="12" customFormat="1" ht="12">
      <c r="B138" s="150"/>
      <c r="D138" s="151" t="s">
        <v>161</v>
      </c>
      <c r="E138" s="152" t="s">
        <v>3</v>
      </c>
      <c r="F138" s="153" t="s">
        <v>208</v>
      </c>
      <c r="H138" s="154">
        <v>3.44</v>
      </c>
      <c r="I138" s="155"/>
      <c r="L138" s="150"/>
      <c r="M138" s="156"/>
      <c r="T138" s="157"/>
      <c r="AT138" s="152" t="s">
        <v>161</v>
      </c>
      <c r="AU138" s="152" t="s">
        <v>87</v>
      </c>
      <c r="AV138" s="12" t="s">
        <v>78</v>
      </c>
      <c r="AW138" s="12" t="s">
        <v>33</v>
      </c>
      <c r="AX138" s="12" t="s">
        <v>71</v>
      </c>
      <c r="AY138" s="152" t="s">
        <v>151</v>
      </c>
    </row>
    <row r="139" spans="2:65" s="12" customFormat="1" ht="12">
      <c r="B139" s="150"/>
      <c r="D139" s="151" t="s">
        <v>161</v>
      </c>
      <c r="E139" s="152" t="s">
        <v>3</v>
      </c>
      <c r="F139" s="153" t="s">
        <v>209</v>
      </c>
      <c r="H139" s="154">
        <v>2.0430000000000001</v>
      </c>
      <c r="I139" s="155"/>
      <c r="L139" s="150"/>
      <c r="M139" s="156"/>
      <c r="T139" s="157"/>
      <c r="AT139" s="152" t="s">
        <v>161</v>
      </c>
      <c r="AU139" s="152" t="s">
        <v>87</v>
      </c>
      <c r="AV139" s="12" t="s">
        <v>78</v>
      </c>
      <c r="AW139" s="12" t="s">
        <v>33</v>
      </c>
      <c r="AX139" s="12" t="s">
        <v>71</v>
      </c>
      <c r="AY139" s="152" t="s">
        <v>151</v>
      </c>
    </row>
    <row r="140" spans="2:65" s="13" customFormat="1" ht="12">
      <c r="B140" s="158"/>
      <c r="D140" s="151" t="s">
        <v>161</v>
      </c>
      <c r="E140" s="159" t="s">
        <v>3</v>
      </c>
      <c r="F140" s="160" t="s">
        <v>178</v>
      </c>
      <c r="H140" s="161">
        <v>21.010999999999999</v>
      </c>
      <c r="I140" s="162"/>
      <c r="L140" s="158"/>
      <c r="M140" s="163"/>
      <c r="T140" s="164"/>
      <c r="AT140" s="159" t="s">
        <v>161</v>
      </c>
      <c r="AU140" s="159" t="s">
        <v>87</v>
      </c>
      <c r="AV140" s="13" t="s">
        <v>90</v>
      </c>
      <c r="AW140" s="13" t="s">
        <v>33</v>
      </c>
      <c r="AX140" s="13" t="s">
        <v>15</v>
      </c>
      <c r="AY140" s="159" t="s">
        <v>151</v>
      </c>
    </row>
    <row r="141" spans="2:65" s="1" customFormat="1" ht="24.25" customHeight="1">
      <c r="B141" s="132"/>
      <c r="C141" s="133" t="s">
        <v>210</v>
      </c>
      <c r="D141" s="133" t="s">
        <v>153</v>
      </c>
      <c r="E141" s="134" t="s">
        <v>211</v>
      </c>
      <c r="F141" s="135" t="s">
        <v>212</v>
      </c>
      <c r="G141" s="136" t="s">
        <v>213</v>
      </c>
      <c r="H141" s="137">
        <v>8</v>
      </c>
      <c r="I141" s="138"/>
      <c r="J141" s="139">
        <f>ROUND(I141*H141,2)</f>
        <v>0</v>
      </c>
      <c r="K141" s="135" t="s">
        <v>3</v>
      </c>
      <c r="L141" s="33"/>
      <c r="M141" s="140" t="s">
        <v>3</v>
      </c>
      <c r="N141" s="141" t="s">
        <v>42</v>
      </c>
      <c r="P141" s="142">
        <f>O141*H141</f>
        <v>0</v>
      </c>
      <c r="Q141" s="142">
        <v>0</v>
      </c>
      <c r="R141" s="142">
        <f>Q141*H141</f>
        <v>0</v>
      </c>
      <c r="S141" s="142">
        <v>0</v>
      </c>
      <c r="T141" s="143">
        <f>S141*H141</f>
        <v>0</v>
      </c>
      <c r="AR141" s="144" t="s">
        <v>90</v>
      </c>
      <c r="AT141" s="144" t="s">
        <v>153</v>
      </c>
      <c r="AU141" s="144" t="s">
        <v>87</v>
      </c>
      <c r="AY141" s="18" t="s">
        <v>151</v>
      </c>
      <c r="BE141" s="145">
        <f>IF(N141="základní",J141,0)</f>
        <v>0</v>
      </c>
      <c r="BF141" s="145">
        <f>IF(N141="snížená",J141,0)</f>
        <v>0</v>
      </c>
      <c r="BG141" s="145">
        <f>IF(N141="zákl. přenesená",J141,0)</f>
        <v>0</v>
      </c>
      <c r="BH141" s="145">
        <f>IF(N141="sníž. přenesená",J141,0)</f>
        <v>0</v>
      </c>
      <c r="BI141" s="145">
        <f>IF(N141="nulová",J141,0)</f>
        <v>0</v>
      </c>
      <c r="BJ141" s="18" t="s">
        <v>15</v>
      </c>
      <c r="BK141" s="145">
        <f>ROUND(I141*H141,2)</f>
        <v>0</v>
      </c>
      <c r="BL141" s="18" t="s">
        <v>90</v>
      </c>
      <c r="BM141" s="144" t="s">
        <v>214</v>
      </c>
    </row>
    <row r="142" spans="2:65" s="14" customFormat="1" ht="12">
      <c r="B142" s="165"/>
      <c r="D142" s="151" t="s">
        <v>161</v>
      </c>
      <c r="E142" s="166" t="s">
        <v>3</v>
      </c>
      <c r="F142" s="167" t="s">
        <v>215</v>
      </c>
      <c r="H142" s="166" t="s">
        <v>3</v>
      </c>
      <c r="I142" s="168"/>
      <c r="L142" s="165"/>
      <c r="M142" s="169"/>
      <c r="T142" s="170"/>
      <c r="AT142" s="166" t="s">
        <v>161</v>
      </c>
      <c r="AU142" s="166" t="s">
        <v>87</v>
      </c>
      <c r="AV142" s="14" t="s">
        <v>15</v>
      </c>
      <c r="AW142" s="14" t="s">
        <v>33</v>
      </c>
      <c r="AX142" s="14" t="s">
        <v>71</v>
      </c>
      <c r="AY142" s="166" t="s">
        <v>151</v>
      </c>
    </row>
    <row r="143" spans="2:65" s="12" customFormat="1" ht="12">
      <c r="B143" s="150"/>
      <c r="D143" s="151" t="s">
        <v>161</v>
      </c>
      <c r="E143" s="152" t="s">
        <v>3</v>
      </c>
      <c r="F143" s="153" t="s">
        <v>210</v>
      </c>
      <c r="H143" s="154">
        <v>8</v>
      </c>
      <c r="I143" s="155"/>
      <c r="L143" s="150"/>
      <c r="M143" s="156"/>
      <c r="T143" s="157"/>
      <c r="AT143" s="152" t="s">
        <v>161</v>
      </c>
      <c r="AU143" s="152" t="s">
        <v>87</v>
      </c>
      <c r="AV143" s="12" t="s">
        <v>78</v>
      </c>
      <c r="AW143" s="12" t="s">
        <v>33</v>
      </c>
      <c r="AX143" s="12" t="s">
        <v>15</v>
      </c>
      <c r="AY143" s="152" t="s">
        <v>151</v>
      </c>
    </row>
    <row r="144" spans="2:65" s="1" customFormat="1" ht="16.5" customHeight="1">
      <c r="B144" s="132"/>
      <c r="C144" s="133" t="s">
        <v>167</v>
      </c>
      <c r="D144" s="133" t="s">
        <v>153</v>
      </c>
      <c r="E144" s="134" t="s">
        <v>216</v>
      </c>
      <c r="F144" s="135" t="s">
        <v>217</v>
      </c>
      <c r="G144" s="136" t="s">
        <v>213</v>
      </c>
      <c r="H144" s="137">
        <v>2</v>
      </c>
      <c r="I144" s="138"/>
      <c r="J144" s="139">
        <f>ROUND(I144*H144,2)</f>
        <v>0</v>
      </c>
      <c r="K144" s="135" t="s">
        <v>3</v>
      </c>
      <c r="L144" s="33"/>
      <c r="M144" s="140" t="s">
        <v>3</v>
      </c>
      <c r="N144" s="141" t="s">
        <v>42</v>
      </c>
      <c r="P144" s="142">
        <f>O144*H144</f>
        <v>0</v>
      </c>
      <c r="Q144" s="142">
        <v>0</v>
      </c>
      <c r="R144" s="142">
        <f>Q144*H144</f>
        <v>0</v>
      </c>
      <c r="S144" s="142">
        <v>1.5</v>
      </c>
      <c r="T144" s="143">
        <f>S144*H144</f>
        <v>3</v>
      </c>
      <c r="AR144" s="144" t="s">
        <v>90</v>
      </c>
      <c r="AT144" s="144" t="s">
        <v>153</v>
      </c>
      <c r="AU144" s="144" t="s">
        <v>87</v>
      </c>
      <c r="AY144" s="18" t="s">
        <v>151</v>
      </c>
      <c r="BE144" s="145">
        <f>IF(N144="základní",J144,0)</f>
        <v>0</v>
      </c>
      <c r="BF144" s="145">
        <f>IF(N144="snížená",J144,0)</f>
        <v>0</v>
      </c>
      <c r="BG144" s="145">
        <f>IF(N144="zákl. přenesená",J144,0)</f>
        <v>0</v>
      </c>
      <c r="BH144" s="145">
        <f>IF(N144="sníž. přenesená",J144,0)</f>
        <v>0</v>
      </c>
      <c r="BI144" s="145">
        <f>IF(N144="nulová",J144,0)</f>
        <v>0</v>
      </c>
      <c r="BJ144" s="18" t="s">
        <v>15</v>
      </c>
      <c r="BK144" s="145">
        <f>ROUND(I144*H144,2)</f>
        <v>0</v>
      </c>
      <c r="BL144" s="18" t="s">
        <v>90</v>
      </c>
      <c r="BM144" s="144" t="s">
        <v>218</v>
      </c>
    </row>
    <row r="145" spans="2:65" s="1" customFormat="1" ht="16.5" customHeight="1">
      <c r="B145" s="132"/>
      <c r="C145" s="133" t="s">
        <v>219</v>
      </c>
      <c r="D145" s="133" t="s">
        <v>153</v>
      </c>
      <c r="E145" s="134" t="s">
        <v>220</v>
      </c>
      <c r="F145" s="135" t="s">
        <v>221</v>
      </c>
      <c r="G145" s="136" t="s">
        <v>213</v>
      </c>
      <c r="H145" s="137">
        <v>28</v>
      </c>
      <c r="I145" s="138"/>
      <c r="J145" s="139">
        <f>ROUND(I145*H145,2)</f>
        <v>0</v>
      </c>
      <c r="K145" s="135" t="s">
        <v>3</v>
      </c>
      <c r="L145" s="33"/>
      <c r="M145" s="140" t="s">
        <v>3</v>
      </c>
      <c r="N145" s="141" t="s">
        <v>42</v>
      </c>
      <c r="P145" s="142">
        <f>O145*H145</f>
        <v>0</v>
      </c>
      <c r="Q145" s="142">
        <v>0</v>
      </c>
      <c r="R145" s="142">
        <f>Q145*H145</f>
        <v>0</v>
      </c>
      <c r="S145" s="142">
        <v>2E-3</v>
      </c>
      <c r="T145" s="143">
        <f>S145*H145</f>
        <v>5.6000000000000001E-2</v>
      </c>
      <c r="AR145" s="144" t="s">
        <v>90</v>
      </c>
      <c r="AT145" s="144" t="s">
        <v>153</v>
      </c>
      <c r="AU145" s="144" t="s">
        <v>87</v>
      </c>
      <c r="AY145" s="18" t="s">
        <v>151</v>
      </c>
      <c r="BE145" s="145">
        <f>IF(N145="základní",J145,0)</f>
        <v>0</v>
      </c>
      <c r="BF145" s="145">
        <f>IF(N145="snížená",J145,0)</f>
        <v>0</v>
      </c>
      <c r="BG145" s="145">
        <f>IF(N145="zákl. přenesená",J145,0)</f>
        <v>0</v>
      </c>
      <c r="BH145" s="145">
        <f>IF(N145="sníž. přenesená",J145,0)</f>
        <v>0</v>
      </c>
      <c r="BI145" s="145">
        <f>IF(N145="nulová",J145,0)</f>
        <v>0</v>
      </c>
      <c r="BJ145" s="18" t="s">
        <v>15</v>
      </c>
      <c r="BK145" s="145">
        <f>ROUND(I145*H145,2)</f>
        <v>0</v>
      </c>
      <c r="BL145" s="18" t="s">
        <v>90</v>
      </c>
      <c r="BM145" s="144" t="s">
        <v>222</v>
      </c>
    </row>
    <row r="146" spans="2:65" s="14" customFormat="1" ht="12">
      <c r="B146" s="165"/>
      <c r="D146" s="151" t="s">
        <v>161</v>
      </c>
      <c r="E146" s="166" t="s">
        <v>3</v>
      </c>
      <c r="F146" s="167" t="s">
        <v>223</v>
      </c>
      <c r="H146" s="166" t="s">
        <v>3</v>
      </c>
      <c r="I146" s="168"/>
      <c r="L146" s="165"/>
      <c r="M146" s="169"/>
      <c r="T146" s="170"/>
      <c r="AT146" s="166" t="s">
        <v>161</v>
      </c>
      <c r="AU146" s="166" t="s">
        <v>87</v>
      </c>
      <c r="AV146" s="14" t="s">
        <v>15</v>
      </c>
      <c r="AW146" s="14" t="s">
        <v>33</v>
      </c>
      <c r="AX146" s="14" t="s">
        <v>71</v>
      </c>
      <c r="AY146" s="166" t="s">
        <v>151</v>
      </c>
    </row>
    <row r="147" spans="2:65" s="12" customFormat="1" ht="12">
      <c r="B147" s="150"/>
      <c r="D147" s="151" t="s">
        <v>161</v>
      </c>
      <c r="E147" s="152" t="s">
        <v>3</v>
      </c>
      <c r="F147" s="153" t="s">
        <v>224</v>
      </c>
      <c r="H147" s="154">
        <v>14</v>
      </c>
      <c r="I147" s="155"/>
      <c r="L147" s="150"/>
      <c r="M147" s="156"/>
      <c r="T147" s="157"/>
      <c r="AT147" s="152" t="s">
        <v>161</v>
      </c>
      <c r="AU147" s="152" t="s">
        <v>87</v>
      </c>
      <c r="AV147" s="12" t="s">
        <v>78</v>
      </c>
      <c r="AW147" s="12" t="s">
        <v>33</v>
      </c>
      <c r="AX147" s="12" t="s">
        <v>71</v>
      </c>
      <c r="AY147" s="152" t="s">
        <v>151</v>
      </c>
    </row>
    <row r="148" spans="2:65" s="14" customFormat="1" ht="12">
      <c r="B148" s="165"/>
      <c r="D148" s="151" t="s">
        <v>161</v>
      </c>
      <c r="E148" s="166" t="s">
        <v>3</v>
      </c>
      <c r="F148" s="167" t="s">
        <v>225</v>
      </c>
      <c r="H148" s="166" t="s">
        <v>3</v>
      </c>
      <c r="I148" s="168"/>
      <c r="L148" s="165"/>
      <c r="M148" s="169"/>
      <c r="T148" s="170"/>
      <c r="AT148" s="166" t="s">
        <v>161</v>
      </c>
      <c r="AU148" s="166" t="s">
        <v>87</v>
      </c>
      <c r="AV148" s="14" t="s">
        <v>15</v>
      </c>
      <c r="AW148" s="14" t="s">
        <v>33</v>
      </c>
      <c r="AX148" s="14" t="s">
        <v>71</v>
      </c>
      <c r="AY148" s="166" t="s">
        <v>151</v>
      </c>
    </row>
    <row r="149" spans="2:65" s="12" customFormat="1" ht="12">
      <c r="B149" s="150"/>
      <c r="D149" s="151" t="s">
        <v>161</v>
      </c>
      <c r="E149" s="152" t="s">
        <v>3</v>
      </c>
      <c r="F149" s="153" t="s">
        <v>224</v>
      </c>
      <c r="H149" s="154">
        <v>14</v>
      </c>
      <c r="I149" s="155"/>
      <c r="L149" s="150"/>
      <c r="M149" s="156"/>
      <c r="T149" s="157"/>
      <c r="AT149" s="152" t="s">
        <v>161</v>
      </c>
      <c r="AU149" s="152" t="s">
        <v>87</v>
      </c>
      <c r="AV149" s="12" t="s">
        <v>78</v>
      </c>
      <c r="AW149" s="12" t="s">
        <v>33</v>
      </c>
      <c r="AX149" s="12" t="s">
        <v>71</v>
      </c>
      <c r="AY149" s="152" t="s">
        <v>151</v>
      </c>
    </row>
    <row r="150" spans="2:65" s="13" customFormat="1" ht="12">
      <c r="B150" s="158"/>
      <c r="D150" s="151" t="s">
        <v>161</v>
      </c>
      <c r="E150" s="159" t="s">
        <v>3</v>
      </c>
      <c r="F150" s="160" t="s">
        <v>178</v>
      </c>
      <c r="H150" s="161">
        <v>28</v>
      </c>
      <c r="I150" s="162"/>
      <c r="L150" s="158"/>
      <c r="M150" s="163"/>
      <c r="T150" s="164"/>
      <c r="AT150" s="159" t="s">
        <v>161</v>
      </c>
      <c r="AU150" s="159" t="s">
        <v>87</v>
      </c>
      <c r="AV150" s="13" t="s">
        <v>90</v>
      </c>
      <c r="AW150" s="13" t="s">
        <v>33</v>
      </c>
      <c r="AX150" s="13" t="s">
        <v>15</v>
      </c>
      <c r="AY150" s="159" t="s">
        <v>151</v>
      </c>
    </row>
    <row r="151" spans="2:65" s="1" customFormat="1" ht="49.25" customHeight="1">
      <c r="B151" s="132"/>
      <c r="C151" s="133" t="s">
        <v>226</v>
      </c>
      <c r="D151" s="133" t="s">
        <v>153</v>
      </c>
      <c r="E151" s="134" t="s">
        <v>227</v>
      </c>
      <c r="F151" s="135" t="s">
        <v>228</v>
      </c>
      <c r="G151" s="136" t="s">
        <v>229</v>
      </c>
      <c r="H151" s="137">
        <v>2.5</v>
      </c>
      <c r="I151" s="138"/>
      <c r="J151" s="139">
        <f>ROUND(I151*H151,2)</f>
        <v>0</v>
      </c>
      <c r="K151" s="135" t="s">
        <v>157</v>
      </c>
      <c r="L151" s="33"/>
      <c r="M151" s="140" t="s">
        <v>3</v>
      </c>
      <c r="N151" s="141" t="s">
        <v>42</v>
      </c>
      <c r="P151" s="142">
        <f>O151*H151</f>
        <v>0</v>
      </c>
      <c r="Q151" s="142">
        <v>0</v>
      </c>
      <c r="R151" s="142">
        <f>Q151*H151</f>
        <v>0</v>
      </c>
      <c r="S151" s="142">
        <v>6.5000000000000002E-2</v>
      </c>
      <c r="T151" s="143">
        <f>S151*H151</f>
        <v>0.16250000000000001</v>
      </c>
      <c r="AR151" s="144" t="s">
        <v>90</v>
      </c>
      <c r="AT151" s="144" t="s">
        <v>153</v>
      </c>
      <c r="AU151" s="144" t="s">
        <v>87</v>
      </c>
      <c r="AY151" s="18" t="s">
        <v>151</v>
      </c>
      <c r="BE151" s="145">
        <f>IF(N151="základní",J151,0)</f>
        <v>0</v>
      </c>
      <c r="BF151" s="145">
        <f>IF(N151="snížená",J151,0)</f>
        <v>0</v>
      </c>
      <c r="BG151" s="145">
        <f>IF(N151="zákl. přenesená",J151,0)</f>
        <v>0</v>
      </c>
      <c r="BH151" s="145">
        <f>IF(N151="sníž. přenesená",J151,0)</f>
        <v>0</v>
      </c>
      <c r="BI151" s="145">
        <f>IF(N151="nulová",J151,0)</f>
        <v>0</v>
      </c>
      <c r="BJ151" s="18" t="s">
        <v>15</v>
      </c>
      <c r="BK151" s="145">
        <f>ROUND(I151*H151,2)</f>
        <v>0</v>
      </c>
      <c r="BL151" s="18" t="s">
        <v>90</v>
      </c>
      <c r="BM151" s="144" t="s">
        <v>230</v>
      </c>
    </row>
    <row r="152" spans="2:65" s="1" customFormat="1">
      <c r="B152" s="33"/>
      <c r="D152" s="146" t="s">
        <v>159</v>
      </c>
      <c r="F152" s="147" t="s">
        <v>231</v>
      </c>
      <c r="I152" s="148"/>
      <c r="L152" s="33"/>
      <c r="M152" s="149"/>
      <c r="T152" s="54"/>
      <c r="AT152" s="18" t="s">
        <v>159</v>
      </c>
      <c r="AU152" s="18" t="s">
        <v>87</v>
      </c>
    </row>
    <row r="153" spans="2:65" s="14" customFormat="1" ht="12">
      <c r="B153" s="165"/>
      <c r="D153" s="151" t="s">
        <v>161</v>
      </c>
      <c r="E153" s="166" t="s">
        <v>3</v>
      </c>
      <c r="F153" s="167" t="s">
        <v>232</v>
      </c>
      <c r="H153" s="166" t="s">
        <v>3</v>
      </c>
      <c r="I153" s="168"/>
      <c r="L153" s="165"/>
      <c r="M153" s="169"/>
      <c r="T153" s="170"/>
      <c r="AT153" s="166" t="s">
        <v>161</v>
      </c>
      <c r="AU153" s="166" t="s">
        <v>87</v>
      </c>
      <c r="AV153" s="14" t="s">
        <v>15</v>
      </c>
      <c r="AW153" s="14" t="s">
        <v>33</v>
      </c>
      <c r="AX153" s="14" t="s">
        <v>71</v>
      </c>
      <c r="AY153" s="166" t="s">
        <v>151</v>
      </c>
    </row>
    <row r="154" spans="2:65" s="12" customFormat="1" ht="12">
      <c r="B154" s="150"/>
      <c r="D154" s="151" t="s">
        <v>161</v>
      </c>
      <c r="E154" s="152" t="s">
        <v>3</v>
      </c>
      <c r="F154" s="153" t="s">
        <v>233</v>
      </c>
      <c r="H154" s="154">
        <v>2.5</v>
      </c>
      <c r="I154" s="155"/>
      <c r="L154" s="150"/>
      <c r="M154" s="156"/>
      <c r="T154" s="157"/>
      <c r="AT154" s="152" t="s">
        <v>161</v>
      </c>
      <c r="AU154" s="152" t="s">
        <v>87</v>
      </c>
      <c r="AV154" s="12" t="s">
        <v>78</v>
      </c>
      <c r="AW154" s="12" t="s">
        <v>33</v>
      </c>
      <c r="AX154" s="12" t="s">
        <v>15</v>
      </c>
      <c r="AY154" s="152" t="s">
        <v>151</v>
      </c>
    </row>
    <row r="155" spans="2:65" s="1" customFormat="1" ht="24.25" customHeight="1">
      <c r="B155" s="132"/>
      <c r="C155" s="133" t="s">
        <v>9</v>
      </c>
      <c r="D155" s="133" t="s">
        <v>153</v>
      </c>
      <c r="E155" s="134" t="s">
        <v>234</v>
      </c>
      <c r="F155" s="135" t="s">
        <v>235</v>
      </c>
      <c r="G155" s="136" t="s">
        <v>236</v>
      </c>
      <c r="H155" s="137">
        <v>130.5</v>
      </c>
      <c r="I155" s="138"/>
      <c r="J155" s="139">
        <f>ROUND(I155*H155,2)</f>
        <v>0</v>
      </c>
      <c r="K155" s="135" t="s">
        <v>3</v>
      </c>
      <c r="L155" s="33"/>
      <c r="M155" s="140" t="s">
        <v>3</v>
      </c>
      <c r="N155" s="141" t="s">
        <v>42</v>
      </c>
      <c r="P155" s="142">
        <f>O155*H155</f>
        <v>0</v>
      </c>
      <c r="Q155" s="142">
        <v>0</v>
      </c>
      <c r="R155" s="142">
        <f>Q155*H155</f>
        <v>0</v>
      </c>
      <c r="S155" s="142">
        <v>0.4</v>
      </c>
      <c r="T155" s="143">
        <f>S155*H155</f>
        <v>52.2</v>
      </c>
      <c r="AR155" s="144" t="s">
        <v>90</v>
      </c>
      <c r="AT155" s="144" t="s">
        <v>153</v>
      </c>
      <c r="AU155" s="144" t="s">
        <v>87</v>
      </c>
      <c r="AY155" s="18" t="s">
        <v>151</v>
      </c>
      <c r="BE155" s="145">
        <f>IF(N155="základní",J155,0)</f>
        <v>0</v>
      </c>
      <c r="BF155" s="145">
        <f>IF(N155="snížená",J155,0)</f>
        <v>0</v>
      </c>
      <c r="BG155" s="145">
        <f>IF(N155="zákl. přenesená",J155,0)</f>
        <v>0</v>
      </c>
      <c r="BH155" s="145">
        <f>IF(N155="sníž. přenesená",J155,0)</f>
        <v>0</v>
      </c>
      <c r="BI155" s="145">
        <f>IF(N155="nulová",J155,0)</f>
        <v>0</v>
      </c>
      <c r="BJ155" s="18" t="s">
        <v>15</v>
      </c>
      <c r="BK155" s="145">
        <f>ROUND(I155*H155,2)</f>
        <v>0</v>
      </c>
      <c r="BL155" s="18" t="s">
        <v>90</v>
      </c>
      <c r="BM155" s="144" t="s">
        <v>237</v>
      </c>
    </row>
    <row r="156" spans="2:65" s="14" customFormat="1" ht="12">
      <c r="B156" s="165"/>
      <c r="D156" s="151" t="s">
        <v>161</v>
      </c>
      <c r="E156" s="166" t="s">
        <v>3</v>
      </c>
      <c r="F156" s="167" t="s">
        <v>238</v>
      </c>
      <c r="H156" s="166" t="s">
        <v>3</v>
      </c>
      <c r="I156" s="168"/>
      <c r="L156" s="165"/>
      <c r="M156" s="169"/>
      <c r="T156" s="170"/>
      <c r="AT156" s="166" t="s">
        <v>161</v>
      </c>
      <c r="AU156" s="166" t="s">
        <v>87</v>
      </c>
      <c r="AV156" s="14" t="s">
        <v>15</v>
      </c>
      <c r="AW156" s="14" t="s">
        <v>33</v>
      </c>
      <c r="AX156" s="14" t="s">
        <v>71</v>
      </c>
      <c r="AY156" s="166" t="s">
        <v>151</v>
      </c>
    </row>
    <row r="157" spans="2:65" s="12" customFormat="1" ht="12">
      <c r="B157" s="150"/>
      <c r="D157" s="151" t="s">
        <v>161</v>
      </c>
      <c r="E157" s="152" t="s">
        <v>3</v>
      </c>
      <c r="F157" s="153" t="s">
        <v>239</v>
      </c>
      <c r="H157" s="154">
        <v>130.5</v>
      </c>
      <c r="I157" s="155"/>
      <c r="L157" s="150"/>
      <c r="M157" s="156"/>
      <c r="T157" s="157"/>
      <c r="AT157" s="152" t="s">
        <v>161</v>
      </c>
      <c r="AU157" s="152" t="s">
        <v>87</v>
      </c>
      <c r="AV157" s="12" t="s">
        <v>78</v>
      </c>
      <c r="AW157" s="12" t="s">
        <v>33</v>
      </c>
      <c r="AX157" s="12" t="s">
        <v>71</v>
      </c>
      <c r="AY157" s="152" t="s">
        <v>151</v>
      </c>
    </row>
    <row r="158" spans="2:65" s="13" customFormat="1" ht="12">
      <c r="B158" s="158"/>
      <c r="D158" s="151" t="s">
        <v>161</v>
      </c>
      <c r="E158" s="159" t="s">
        <v>3</v>
      </c>
      <c r="F158" s="160" t="s">
        <v>178</v>
      </c>
      <c r="H158" s="161">
        <v>130.5</v>
      </c>
      <c r="I158" s="162"/>
      <c r="L158" s="158"/>
      <c r="M158" s="163"/>
      <c r="T158" s="164"/>
      <c r="AT158" s="159" t="s">
        <v>161</v>
      </c>
      <c r="AU158" s="159" t="s">
        <v>87</v>
      </c>
      <c r="AV158" s="13" t="s">
        <v>90</v>
      </c>
      <c r="AW158" s="13" t="s">
        <v>33</v>
      </c>
      <c r="AX158" s="13" t="s">
        <v>15</v>
      </c>
      <c r="AY158" s="159" t="s">
        <v>151</v>
      </c>
    </row>
    <row r="159" spans="2:65" s="1" customFormat="1" ht="44.25" customHeight="1">
      <c r="B159" s="132"/>
      <c r="C159" s="133" t="s">
        <v>240</v>
      </c>
      <c r="D159" s="133" t="s">
        <v>153</v>
      </c>
      <c r="E159" s="134" t="s">
        <v>241</v>
      </c>
      <c r="F159" s="135" t="s">
        <v>242</v>
      </c>
      <c r="G159" s="136" t="s">
        <v>156</v>
      </c>
      <c r="H159" s="137">
        <v>827.34799999999996</v>
      </c>
      <c r="I159" s="138"/>
      <c r="J159" s="139">
        <f>ROUND(I159*H159,2)</f>
        <v>0</v>
      </c>
      <c r="K159" s="135" t="s">
        <v>157</v>
      </c>
      <c r="L159" s="33"/>
      <c r="M159" s="140" t="s">
        <v>3</v>
      </c>
      <c r="N159" s="141" t="s">
        <v>42</v>
      </c>
      <c r="P159" s="142">
        <f>O159*H159</f>
        <v>0</v>
      </c>
      <c r="Q159" s="142">
        <v>0</v>
      </c>
      <c r="R159" s="142">
        <f>Q159*H159</f>
        <v>0</v>
      </c>
      <c r="S159" s="142">
        <v>1.6E-2</v>
      </c>
      <c r="T159" s="143">
        <f>S159*H159</f>
        <v>13.237568</v>
      </c>
      <c r="AR159" s="144" t="s">
        <v>90</v>
      </c>
      <c r="AT159" s="144" t="s">
        <v>153</v>
      </c>
      <c r="AU159" s="144" t="s">
        <v>87</v>
      </c>
      <c r="AY159" s="18" t="s">
        <v>151</v>
      </c>
      <c r="BE159" s="145">
        <f>IF(N159="základní",J159,0)</f>
        <v>0</v>
      </c>
      <c r="BF159" s="145">
        <f>IF(N159="snížená",J159,0)</f>
        <v>0</v>
      </c>
      <c r="BG159" s="145">
        <f>IF(N159="zákl. přenesená",J159,0)</f>
        <v>0</v>
      </c>
      <c r="BH159" s="145">
        <f>IF(N159="sníž. přenesená",J159,0)</f>
        <v>0</v>
      </c>
      <c r="BI159" s="145">
        <f>IF(N159="nulová",J159,0)</f>
        <v>0</v>
      </c>
      <c r="BJ159" s="18" t="s">
        <v>15</v>
      </c>
      <c r="BK159" s="145">
        <f>ROUND(I159*H159,2)</f>
        <v>0</v>
      </c>
      <c r="BL159" s="18" t="s">
        <v>90</v>
      </c>
      <c r="BM159" s="144" t="s">
        <v>243</v>
      </c>
    </row>
    <row r="160" spans="2:65" s="1" customFormat="1">
      <c r="B160" s="33"/>
      <c r="D160" s="146" t="s">
        <v>159</v>
      </c>
      <c r="F160" s="147" t="s">
        <v>244</v>
      </c>
      <c r="I160" s="148"/>
      <c r="L160" s="33"/>
      <c r="M160" s="149"/>
      <c r="T160" s="54"/>
      <c r="AT160" s="18" t="s">
        <v>159</v>
      </c>
      <c r="AU160" s="18" t="s">
        <v>87</v>
      </c>
    </row>
    <row r="161" spans="2:65" s="1" customFormat="1" ht="38" customHeight="1">
      <c r="B161" s="132"/>
      <c r="C161" s="133" t="s">
        <v>224</v>
      </c>
      <c r="D161" s="133" t="s">
        <v>153</v>
      </c>
      <c r="E161" s="134" t="s">
        <v>245</v>
      </c>
      <c r="F161" s="135" t="s">
        <v>246</v>
      </c>
      <c r="G161" s="136" t="s">
        <v>156</v>
      </c>
      <c r="H161" s="137">
        <v>4.8</v>
      </c>
      <c r="I161" s="138"/>
      <c r="J161" s="139">
        <f>ROUND(I161*H161,2)</f>
        <v>0</v>
      </c>
      <c r="K161" s="135" t="s">
        <v>157</v>
      </c>
      <c r="L161" s="33"/>
      <c r="M161" s="140" t="s">
        <v>3</v>
      </c>
      <c r="N161" s="141" t="s">
        <v>42</v>
      </c>
      <c r="P161" s="142">
        <f>O161*H161</f>
        <v>0</v>
      </c>
      <c r="Q161" s="142">
        <v>0</v>
      </c>
      <c r="R161" s="142">
        <f>Q161*H161</f>
        <v>0</v>
      </c>
      <c r="S161" s="142">
        <v>7.5999999999999998E-2</v>
      </c>
      <c r="T161" s="143">
        <f>S161*H161</f>
        <v>0.36479999999999996</v>
      </c>
      <c r="AR161" s="144" t="s">
        <v>90</v>
      </c>
      <c r="AT161" s="144" t="s">
        <v>153</v>
      </c>
      <c r="AU161" s="144" t="s">
        <v>87</v>
      </c>
      <c r="AY161" s="18" t="s">
        <v>151</v>
      </c>
      <c r="BE161" s="145">
        <f>IF(N161="základní",J161,0)</f>
        <v>0</v>
      </c>
      <c r="BF161" s="145">
        <f>IF(N161="snížená",J161,0)</f>
        <v>0</v>
      </c>
      <c r="BG161" s="145">
        <f>IF(N161="zákl. přenesená",J161,0)</f>
        <v>0</v>
      </c>
      <c r="BH161" s="145">
        <f>IF(N161="sníž. přenesená",J161,0)</f>
        <v>0</v>
      </c>
      <c r="BI161" s="145">
        <f>IF(N161="nulová",J161,0)</f>
        <v>0</v>
      </c>
      <c r="BJ161" s="18" t="s">
        <v>15</v>
      </c>
      <c r="BK161" s="145">
        <f>ROUND(I161*H161,2)</f>
        <v>0</v>
      </c>
      <c r="BL161" s="18" t="s">
        <v>90</v>
      </c>
      <c r="BM161" s="144" t="s">
        <v>247</v>
      </c>
    </row>
    <row r="162" spans="2:65" s="1" customFormat="1">
      <c r="B162" s="33"/>
      <c r="D162" s="146" t="s">
        <v>159</v>
      </c>
      <c r="F162" s="147" t="s">
        <v>248</v>
      </c>
      <c r="I162" s="148"/>
      <c r="L162" s="33"/>
      <c r="M162" s="149"/>
      <c r="T162" s="54"/>
      <c r="AT162" s="18" t="s">
        <v>159</v>
      </c>
      <c r="AU162" s="18" t="s">
        <v>87</v>
      </c>
    </row>
    <row r="163" spans="2:65" s="12" customFormat="1" ht="12">
      <c r="B163" s="150"/>
      <c r="D163" s="151" t="s">
        <v>161</v>
      </c>
      <c r="E163" s="152" t="s">
        <v>3</v>
      </c>
      <c r="F163" s="153" t="s">
        <v>249</v>
      </c>
      <c r="H163" s="154">
        <v>4.8</v>
      </c>
      <c r="I163" s="155"/>
      <c r="L163" s="150"/>
      <c r="M163" s="156"/>
      <c r="T163" s="157"/>
      <c r="AT163" s="152" t="s">
        <v>161</v>
      </c>
      <c r="AU163" s="152" t="s">
        <v>87</v>
      </c>
      <c r="AV163" s="12" t="s">
        <v>78</v>
      </c>
      <c r="AW163" s="12" t="s">
        <v>33</v>
      </c>
      <c r="AX163" s="12" t="s">
        <v>15</v>
      </c>
      <c r="AY163" s="152" t="s">
        <v>151</v>
      </c>
    </row>
    <row r="164" spans="2:65" s="1" customFormat="1" ht="38" customHeight="1">
      <c r="B164" s="132"/>
      <c r="C164" s="133" t="s">
        <v>250</v>
      </c>
      <c r="D164" s="133" t="s">
        <v>153</v>
      </c>
      <c r="E164" s="134" t="s">
        <v>251</v>
      </c>
      <c r="F164" s="135" t="s">
        <v>252</v>
      </c>
      <c r="G164" s="136" t="s">
        <v>156</v>
      </c>
      <c r="H164" s="137">
        <v>4.4800000000000004</v>
      </c>
      <c r="I164" s="138"/>
      <c r="J164" s="139">
        <f>ROUND(I164*H164,2)</f>
        <v>0</v>
      </c>
      <c r="K164" s="135" t="s">
        <v>157</v>
      </c>
      <c r="L164" s="33"/>
      <c r="M164" s="140" t="s">
        <v>3</v>
      </c>
      <c r="N164" s="141" t="s">
        <v>42</v>
      </c>
      <c r="P164" s="142">
        <f>O164*H164</f>
        <v>0</v>
      </c>
      <c r="Q164" s="142">
        <v>0</v>
      </c>
      <c r="R164" s="142">
        <f>Q164*H164</f>
        <v>0</v>
      </c>
      <c r="S164" s="142">
        <v>6.3E-2</v>
      </c>
      <c r="T164" s="143">
        <f>S164*H164</f>
        <v>0.28224000000000005</v>
      </c>
      <c r="AR164" s="144" t="s">
        <v>90</v>
      </c>
      <c r="AT164" s="144" t="s">
        <v>153</v>
      </c>
      <c r="AU164" s="144" t="s">
        <v>87</v>
      </c>
      <c r="AY164" s="18" t="s">
        <v>151</v>
      </c>
      <c r="BE164" s="145">
        <f>IF(N164="základní",J164,0)</f>
        <v>0</v>
      </c>
      <c r="BF164" s="145">
        <f>IF(N164="snížená",J164,0)</f>
        <v>0</v>
      </c>
      <c r="BG164" s="145">
        <f>IF(N164="zákl. přenesená",J164,0)</f>
        <v>0</v>
      </c>
      <c r="BH164" s="145">
        <f>IF(N164="sníž. přenesená",J164,0)</f>
        <v>0</v>
      </c>
      <c r="BI164" s="145">
        <f>IF(N164="nulová",J164,0)</f>
        <v>0</v>
      </c>
      <c r="BJ164" s="18" t="s">
        <v>15</v>
      </c>
      <c r="BK164" s="145">
        <f>ROUND(I164*H164,2)</f>
        <v>0</v>
      </c>
      <c r="BL164" s="18" t="s">
        <v>90</v>
      </c>
      <c r="BM164" s="144" t="s">
        <v>253</v>
      </c>
    </row>
    <row r="165" spans="2:65" s="1" customFormat="1">
      <c r="B165" s="33"/>
      <c r="D165" s="146" t="s">
        <v>159</v>
      </c>
      <c r="F165" s="147" t="s">
        <v>254</v>
      </c>
      <c r="I165" s="148"/>
      <c r="L165" s="33"/>
      <c r="M165" s="149"/>
      <c r="T165" s="54"/>
      <c r="AT165" s="18" t="s">
        <v>159</v>
      </c>
      <c r="AU165" s="18" t="s">
        <v>87</v>
      </c>
    </row>
    <row r="166" spans="2:65" s="12" customFormat="1" ht="12">
      <c r="B166" s="150"/>
      <c r="D166" s="151" t="s">
        <v>161</v>
      </c>
      <c r="E166" s="152" t="s">
        <v>3</v>
      </c>
      <c r="F166" s="153" t="s">
        <v>255</v>
      </c>
      <c r="H166" s="154">
        <v>1.08</v>
      </c>
      <c r="I166" s="155"/>
      <c r="L166" s="150"/>
      <c r="M166" s="156"/>
      <c r="T166" s="157"/>
      <c r="AT166" s="152" t="s">
        <v>161</v>
      </c>
      <c r="AU166" s="152" t="s">
        <v>87</v>
      </c>
      <c r="AV166" s="12" t="s">
        <v>78</v>
      </c>
      <c r="AW166" s="12" t="s">
        <v>33</v>
      </c>
      <c r="AX166" s="12" t="s">
        <v>71</v>
      </c>
      <c r="AY166" s="152" t="s">
        <v>151</v>
      </c>
    </row>
    <row r="167" spans="2:65" s="12" customFormat="1" ht="12">
      <c r="B167" s="150"/>
      <c r="D167" s="151" t="s">
        <v>161</v>
      </c>
      <c r="E167" s="152" t="s">
        <v>3</v>
      </c>
      <c r="F167" s="153" t="s">
        <v>256</v>
      </c>
      <c r="H167" s="154">
        <v>3.4</v>
      </c>
      <c r="I167" s="155"/>
      <c r="L167" s="150"/>
      <c r="M167" s="156"/>
      <c r="T167" s="157"/>
      <c r="AT167" s="152" t="s">
        <v>161</v>
      </c>
      <c r="AU167" s="152" t="s">
        <v>87</v>
      </c>
      <c r="AV167" s="12" t="s">
        <v>78</v>
      </c>
      <c r="AW167" s="12" t="s">
        <v>33</v>
      </c>
      <c r="AX167" s="12" t="s">
        <v>71</v>
      </c>
      <c r="AY167" s="152" t="s">
        <v>151</v>
      </c>
    </row>
    <row r="168" spans="2:65" s="13" customFormat="1" ht="12">
      <c r="B168" s="158"/>
      <c r="D168" s="151" t="s">
        <v>161</v>
      </c>
      <c r="E168" s="159" t="s">
        <v>3</v>
      </c>
      <c r="F168" s="160" t="s">
        <v>178</v>
      </c>
      <c r="H168" s="161">
        <v>4.4800000000000004</v>
      </c>
      <c r="I168" s="162"/>
      <c r="L168" s="158"/>
      <c r="M168" s="163"/>
      <c r="T168" s="164"/>
      <c r="AT168" s="159" t="s">
        <v>161</v>
      </c>
      <c r="AU168" s="159" t="s">
        <v>87</v>
      </c>
      <c r="AV168" s="13" t="s">
        <v>90</v>
      </c>
      <c r="AW168" s="13" t="s">
        <v>33</v>
      </c>
      <c r="AX168" s="13" t="s">
        <v>15</v>
      </c>
      <c r="AY168" s="159" t="s">
        <v>151</v>
      </c>
    </row>
    <row r="169" spans="2:65" s="1" customFormat="1" ht="44.25" customHeight="1">
      <c r="B169" s="132"/>
      <c r="C169" s="133" t="s">
        <v>257</v>
      </c>
      <c r="D169" s="133" t="s">
        <v>153</v>
      </c>
      <c r="E169" s="134" t="s">
        <v>258</v>
      </c>
      <c r="F169" s="135" t="s">
        <v>259</v>
      </c>
      <c r="G169" s="136" t="s">
        <v>229</v>
      </c>
      <c r="H169" s="137">
        <v>1.2</v>
      </c>
      <c r="I169" s="138"/>
      <c r="J169" s="139">
        <f>ROUND(I169*H169,2)</f>
        <v>0</v>
      </c>
      <c r="K169" s="135" t="s">
        <v>157</v>
      </c>
      <c r="L169" s="33"/>
      <c r="M169" s="140" t="s">
        <v>3</v>
      </c>
      <c r="N169" s="141" t="s">
        <v>42</v>
      </c>
      <c r="P169" s="142">
        <f>O169*H169</f>
        <v>0</v>
      </c>
      <c r="Q169" s="142">
        <v>3.5999999999999999E-3</v>
      </c>
      <c r="R169" s="142">
        <f>Q169*H169</f>
        <v>4.3200000000000001E-3</v>
      </c>
      <c r="S169" s="142">
        <v>0.16</v>
      </c>
      <c r="T169" s="143">
        <f>S169*H169</f>
        <v>0.192</v>
      </c>
      <c r="AR169" s="144" t="s">
        <v>90</v>
      </c>
      <c r="AT169" s="144" t="s">
        <v>153</v>
      </c>
      <c r="AU169" s="144" t="s">
        <v>87</v>
      </c>
      <c r="AY169" s="18" t="s">
        <v>151</v>
      </c>
      <c r="BE169" s="145">
        <f>IF(N169="základní",J169,0)</f>
        <v>0</v>
      </c>
      <c r="BF169" s="145">
        <f>IF(N169="snížená",J169,0)</f>
        <v>0</v>
      </c>
      <c r="BG169" s="145">
        <f>IF(N169="zákl. přenesená",J169,0)</f>
        <v>0</v>
      </c>
      <c r="BH169" s="145">
        <f>IF(N169="sníž. přenesená",J169,0)</f>
        <v>0</v>
      </c>
      <c r="BI169" s="145">
        <f>IF(N169="nulová",J169,0)</f>
        <v>0</v>
      </c>
      <c r="BJ169" s="18" t="s">
        <v>15</v>
      </c>
      <c r="BK169" s="145">
        <f>ROUND(I169*H169,2)</f>
        <v>0</v>
      </c>
      <c r="BL169" s="18" t="s">
        <v>90</v>
      </c>
      <c r="BM169" s="144" t="s">
        <v>260</v>
      </c>
    </row>
    <row r="170" spans="2:65" s="1" customFormat="1">
      <c r="B170" s="33"/>
      <c r="D170" s="146" t="s">
        <v>159</v>
      </c>
      <c r="F170" s="147" t="s">
        <v>261</v>
      </c>
      <c r="I170" s="148"/>
      <c r="L170" s="33"/>
      <c r="M170" s="149"/>
      <c r="T170" s="54"/>
      <c r="AT170" s="18" t="s">
        <v>159</v>
      </c>
      <c r="AU170" s="18" t="s">
        <v>87</v>
      </c>
    </row>
    <row r="171" spans="2:65" s="14" customFormat="1" ht="12">
      <c r="B171" s="165"/>
      <c r="D171" s="151" t="s">
        <v>161</v>
      </c>
      <c r="E171" s="166" t="s">
        <v>3</v>
      </c>
      <c r="F171" s="167" t="s">
        <v>262</v>
      </c>
      <c r="H171" s="166" t="s">
        <v>3</v>
      </c>
      <c r="I171" s="168"/>
      <c r="L171" s="165"/>
      <c r="M171" s="169"/>
      <c r="T171" s="170"/>
      <c r="AT171" s="166" t="s">
        <v>161</v>
      </c>
      <c r="AU171" s="166" t="s">
        <v>87</v>
      </c>
      <c r="AV171" s="14" t="s">
        <v>15</v>
      </c>
      <c r="AW171" s="14" t="s">
        <v>33</v>
      </c>
      <c r="AX171" s="14" t="s">
        <v>71</v>
      </c>
      <c r="AY171" s="166" t="s">
        <v>151</v>
      </c>
    </row>
    <row r="172" spans="2:65" s="14" customFormat="1" ht="12">
      <c r="B172" s="165"/>
      <c r="D172" s="151" t="s">
        <v>161</v>
      </c>
      <c r="E172" s="166" t="s">
        <v>3</v>
      </c>
      <c r="F172" s="167" t="s">
        <v>223</v>
      </c>
      <c r="H172" s="166" t="s">
        <v>3</v>
      </c>
      <c r="I172" s="168"/>
      <c r="L172" s="165"/>
      <c r="M172" s="169"/>
      <c r="T172" s="170"/>
      <c r="AT172" s="166" t="s">
        <v>161</v>
      </c>
      <c r="AU172" s="166" t="s">
        <v>87</v>
      </c>
      <c r="AV172" s="14" t="s">
        <v>15</v>
      </c>
      <c r="AW172" s="14" t="s">
        <v>33</v>
      </c>
      <c r="AX172" s="14" t="s">
        <v>71</v>
      </c>
      <c r="AY172" s="166" t="s">
        <v>151</v>
      </c>
    </row>
    <row r="173" spans="2:65" s="12" customFormat="1" ht="12">
      <c r="B173" s="150"/>
      <c r="D173" s="151" t="s">
        <v>161</v>
      </c>
      <c r="E173" s="152" t="s">
        <v>3</v>
      </c>
      <c r="F173" s="153" t="s">
        <v>263</v>
      </c>
      <c r="H173" s="154">
        <v>0.6</v>
      </c>
      <c r="I173" s="155"/>
      <c r="L173" s="150"/>
      <c r="M173" s="156"/>
      <c r="T173" s="157"/>
      <c r="AT173" s="152" t="s">
        <v>161</v>
      </c>
      <c r="AU173" s="152" t="s">
        <v>87</v>
      </c>
      <c r="AV173" s="12" t="s">
        <v>78</v>
      </c>
      <c r="AW173" s="12" t="s">
        <v>33</v>
      </c>
      <c r="AX173" s="12" t="s">
        <v>71</v>
      </c>
      <c r="AY173" s="152" t="s">
        <v>151</v>
      </c>
    </row>
    <row r="174" spans="2:65" s="14" customFormat="1" ht="12">
      <c r="B174" s="165"/>
      <c r="D174" s="151" t="s">
        <v>161</v>
      </c>
      <c r="E174" s="166" t="s">
        <v>3</v>
      </c>
      <c r="F174" s="167" t="s">
        <v>225</v>
      </c>
      <c r="H174" s="166" t="s">
        <v>3</v>
      </c>
      <c r="I174" s="168"/>
      <c r="L174" s="165"/>
      <c r="M174" s="169"/>
      <c r="T174" s="170"/>
      <c r="AT174" s="166" t="s">
        <v>161</v>
      </c>
      <c r="AU174" s="166" t="s">
        <v>87</v>
      </c>
      <c r="AV174" s="14" t="s">
        <v>15</v>
      </c>
      <c r="AW174" s="14" t="s">
        <v>33</v>
      </c>
      <c r="AX174" s="14" t="s">
        <v>71</v>
      </c>
      <c r="AY174" s="166" t="s">
        <v>151</v>
      </c>
    </row>
    <row r="175" spans="2:65" s="12" customFormat="1" ht="12">
      <c r="B175" s="150"/>
      <c r="D175" s="151" t="s">
        <v>161</v>
      </c>
      <c r="E175" s="152" t="s">
        <v>3</v>
      </c>
      <c r="F175" s="153" t="s">
        <v>263</v>
      </c>
      <c r="H175" s="154">
        <v>0.6</v>
      </c>
      <c r="I175" s="155"/>
      <c r="L175" s="150"/>
      <c r="M175" s="156"/>
      <c r="T175" s="157"/>
      <c r="AT175" s="152" t="s">
        <v>161</v>
      </c>
      <c r="AU175" s="152" t="s">
        <v>87</v>
      </c>
      <c r="AV175" s="12" t="s">
        <v>78</v>
      </c>
      <c r="AW175" s="12" t="s">
        <v>33</v>
      </c>
      <c r="AX175" s="12" t="s">
        <v>71</v>
      </c>
      <c r="AY175" s="152" t="s">
        <v>151</v>
      </c>
    </row>
    <row r="176" spans="2:65" s="13" customFormat="1" ht="12">
      <c r="B176" s="158"/>
      <c r="D176" s="151" t="s">
        <v>161</v>
      </c>
      <c r="E176" s="159" t="s">
        <v>3</v>
      </c>
      <c r="F176" s="160" t="s">
        <v>178</v>
      </c>
      <c r="H176" s="161">
        <v>1.2</v>
      </c>
      <c r="I176" s="162"/>
      <c r="L176" s="158"/>
      <c r="M176" s="163"/>
      <c r="T176" s="164"/>
      <c r="AT176" s="159" t="s">
        <v>161</v>
      </c>
      <c r="AU176" s="159" t="s">
        <v>87</v>
      </c>
      <c r="AV176" s="13" t="s">
        <v>90</v>
      </c>
      <c r="AW176" s="13" t="s">
        <v>33</v>
      </c>
      <c r="AX176" s="13" t="s">
        <v>15</v>
      </c>
      <c r="AY176" s="159" t="s">
        <v>151</v>
      </c>
    </row>
    <row r="177" spans="2:65" s="1" customFormat="1" ht="55.5" customHeight="1">
      <c r="B177" s="132"/>
      <c r="C177" s="133" t="s">
        <v>264</v>
      </c>
      <c r="D177" s="133" t="s">
        <v>153</v>
      </c>
      <c r="E177" s="134" t="s">
        <v>265</v>
      </c>
      <c r="F177" s="135" t="s">
        <v>266</v>
      </c>
      <c r="G177" s="136" t="s">
        <v>213</v>
      </c>
      <c r="H177" s="137">
        <v>4</v>
      </c>
      <c r="I177" s="138"/>
      <c r="J177" s="139">
        <f>ROUND(I177*H177,2)</f>
        <v>0</v>
      </c>
      <c r="K177" s="135" t="s">
        <v>157</v>
      </c>
      <c r="L177" s="33"/>
      <c r="M177" s="140" t="s">
        <v>3</v>
      </c>
      <c r="N177" s="141" t="s">
        <v>42</v>
      </c>
      <c r="P177" s="142">
        <f>O177*H177</f>
        <v>0</v>
      </c>
      <c r="Q177" s="142">
        <v>0</v>
      </c>
      <c r="R177" s="142">
        <f>Q177*H177</f>
        <v>0</v>
      </c>
      <c r="S177" s="142">
        <v>2.5000000000000001E-2</v>
      </c>
      <c r="T177" s="143">
        <f>S177*H177</f>
        <v>0.1</v>
      </c>
      <c r="AR177" s="144" t="s">
        <v>90</v>
      </c>
      <c r="AT177" s="144" t="s">
        <v>153</v>
      </c>
      <c r="AU177" s="144" t="s">
        <v>87</v>
      </c>
      <c r="AY177" s="18" t="s">
        <v>151</v>
      </c>
      <c r="BE177" s="145">
        <f>IF(N177="základní",J177,0)</f>
        <v>0</v>
      </c>
      <c r="BF177" s="145">
        <f>IF(N177="snížená",J177,0)</f>
        <v>0</v>
      </c>
      <c r="BG177" s="145">
        <f>IF(N177="zákl. přenesená",J177,0)</f>
        <v>0</v>
      </c>
      <c r="BH177" s="145">
        <f>IF(N177="sníž. přenesená",J177,0)</f>
        <v>0</v>
      </c>
      <c r="BI177" s="145">
        <f>IF(N177="nulová",J177,0)</f>
        <v>0</v>
      </c>
      <c r="BJ177" s="18" t="s">
        <v>15</v>
      </c>
      <c r="BK177" s="145">
        <f>ROUND(I177*H177,2)</f>
        <v>0</v>
      </c>
      <c r="BL177" s="18" t="s">
        <v>90</v>
      </c>
      <c r="BM177" s="144" t="s">
        <v>267</v>
      </c>
    </row>
    <row r="178" spans="2:65" s="1" customFormat="1">
      <c r="B178" s="33"/>
      <c r="D178" s="146" t="s">
        <v>159</v>
      </c>
      <c r="F178" s="147" t="s">
        <v>268</v>
      </c>
      <c r="I178" s="148"/>
      <c r="L178" s="33"/>
      <c r="M178" s="149"/>
      <c r="T178" s="54"/>
      <c r="AT178" s="18" t="s">
        <v>159</v>
      </c>
      <c r="AU178" s="18" t="s">
        <v>87</v>
      </c>
    </row>
    <row r="179" spans="2:65" s="14" customFormat="1" ht="12">
      <c r="B179" s="165"/>
      <c r="D179" s="151" t="s">
        <v>161</v>
      </c>
      <c r="E179" s="166" t="s">
        <v>3</v>
      </c>
      <c r="F179" s="167" t="s">
        <v>223</v>
      </c>
      <c r="H179" s="166" t="s">
        <v>3</v>
      </c>
      <c r="I179" s="168"/>
      <c r="L179" s="165"/>
      <c r="M179" s="169"/>
      <c r="T179" s="170"/>
      <c r="AT179" s="166" t="s">
        <v>161</v>
      </c>
      <c r="AU179" s="166" t="s">
        <v>87</v>
      </c>
      <c r="AV179" s="14" t="s">
        <v>15</v>
      </c>
      <c r="AW179" s="14" t="s">
        <v>33</v>
      </c>
      <c r="AX179" s="14" t="s">
        <v>71</v>
      </c>
      <c r="AY179" s="166" t="s">
        <v>151</v>
      </c>
    </row>
    <row r="180" spans="2:65" s="12" customFormat="1" ht="12">
      <c r="B180" s="150"/>
      <c r="D180" s="151" t="s">
        <v>161</v>
      </c>
      <c r="E180" s="152" t="s">
        <v>3</v>
      </c>
      <c r="F180" s="153" t="s">
        <v>78</v>
      </c>
      <c r="H180" s="154">
        <v>2</v>
      </c>
      <c r="I180" s="155"/>
      <c r="L180" s="150"/>
      <c r="M180" s="156"/>
      <c r="T180" s="157"/>
      <c r="AT180" s="152" t="s">
        <v>161</v>
      </c>
      <c r="AU180" s="152" t="s">
        <v>87</v>
      </c>
      <c r="AV180" s="12" t="s">
        <v>78</v>
      </c>
      <c r="AW180" s="12" t="s">
        <v>33</v>
      </c>
      <c r="AX180" s="12" t="s">
        <v>71</v>
      </c>
      <c r="AY180" s="152" t="s">
        <v>151</v>
      </c>
    </row>
    <row r="181" spans="2:65" s="14" customFormat="1" ht="12">
      <c r="B181" s="165"/>
      <c r="D181" s="151" t="s">
        <v>161</v>
      </c>
      <c r="E181" s="166" t="s">
        <v>3</v>
      </c>
      <c r="F181" s="167" t="s">
        <v>225</v>
      </c>
      <c r="H181" s="166" t="s">
        <v>3</v>
      </c>
      <c r="I181" s="168"/>
      <c r="L181" s="165"/>
      <c r="M181" s="169"/>
      <c r="T181" s="170"/>
      <c r="AT181" s="166" t="s">
        <v>161</v>
      </c>
      <c r="AU181" s="166" t="s">
        <v>87</v>
      </c>
      <c r="AV181" s="14" t="s">
        <v>15</v>
      </c>
      <c r="AW181" s="14" t="s">
        <v>33</v>
      </c>
      <c r="AX181" s="14" t="s">
        <v>71</v>
      </c>
      <c r="AY181" s="166" t="s">
        <v>151</v>
      </c>
    </row>
    <row r="182" spans="2:65" s="12" customFormat="1" ht="12">
      <c r="B182" s="150"/>
      <c r="D182" s="151" t="s">
        <v>161</v>
      </c>
      <c r="E182" s="152" t="s">
        <v>3</v>
      </c>
      <c r="F182" s="153" t="s">
        <v>78</v>
      </c>
      <c r="H182" s="154">
        <v>2</v>
      </c>
      <c r="I182" s="155"/>
      <c r="L182" s="150"/>
      <c r="M182" s="156"/>
      <c r="T182" s="157"/>
      <c r="AT182" s="152" t="s">
        <v>161</v>
      </c>
      <c r="AU182" s="152" t="s">
        <v>87</v>
      </c>
      <c r="AV182" s="12" t="s">
        <v>78</v>
      </c>
      <c r="AW182" s="12" t="s">
        <v>33</v>
      </c>
      <c r="AX182" s="12" t="s">
        <v>71</v>
      </c>
      <c r="AY182" s="152" t="s">
        <v>151</v>
      </c>
    </row>
    <row r="183" spans="2:65" s="13" customFormat="1" ht="12">
      <c r="B183" s="158"/>
      <c r="D183" s="151" t="s">
        <v>161</v>
      </c>
      <c r="E183" s="159" t="s">
        <v>3</v>
      </c>
      <c r="F183" s="160" t="s">
        <v>178</v>
      </c>
      <c r="H183" s="161">
        <v>4</v>
      </c>
      <c r="I183" s="162"/>
      <c r="L183" s="158"/>
      <c r="M183" s="163"/>
      <c r="T183" s="164"/>
      <c r="AT183" s="159" t="s">
        <v>161</v>
      </c>
      <c r="AU183" s="159" t="s">
        <v>87</v>
      </c>
      <c r="AV183" s="13" t="s">
        <v>90</v>
      </c>
      <c r="AW183" s="13" t="s">
        <v>33</v>
      </c>
      <c r="AX183" s="13" t="s">
        <v>15</v>
      </c>
      <c r="AY183" s="159" t="s">
        <v>151</v>
      </c>
    </row>
    <row r="184" spans="2:65" s="1" customFormat="1" ht="55.5" customHeight="1">
      <c r="B184" s="132"/>
      <c r="C184" s="133" t="s">
        <v>269</v>
      </c>
      <c r="D184" s="133" t="s">
        <v>153</v>
      </c>
      <c r="E184" s="134" t="s">
        <v>270</v>
      </c>
      <c r="F184" s="135" t="s">
        <v>271</v>
      </c>
      <c r="G184" s="136" t="s">
        <v>213</v>
      </c>
      <c r="H184" s="137">
        <v>26</v>
      </c>
      <c r="I184" s="138"/>
      <c r="J184" s="139">
        <f>ROUND(I184*H184,2)</f>
        <v>0</v>
      </c>
      <c r="K184" s="135" t="s">
        <v>157</v>
      </c>
      <c r="L184" s="33"/>
      <c r="M184" s="140" t="s">
        <v>3</v>
      </c>
      <c r="N184" s="141" t="s">
        <v>42</v>
      </c>
      <c r="P184" s="142">
        <f>O184*H184</f>
        <v>0</v>
      </c>
      <c r="Q184" s="142">
        <v>0</v>
      </c>
      <c r="R184" s="142">
        <f>Q184*H184</f>
        <v>0</v>
      </c>
      <c r="S184" s="142">
        <v>6.9000000000000006E-2</v>
      </c>
      <c r="T184" s="143">
        <f>S184*H184</f>
        <v>1.794</v>
      </c>
      <c r="AR184" s="144" t="s">
        <v>90</v>
      </c>
      <c r="AT184" s="144" t="s">
        <v>153</v>
      </c>
      <c r="AU184" s="144" t="s">
        <v>87</v>
      </c>
      <c r="AY184" s="18" t="s">
        <v>151</v>
      </c>
      <c r="BE184" s="145">
        <f>IF(N184="základní",J184,0)</f>
        <v>0</v>
      </c>
      <c r="BF184" s="145">
        <f>IF(N184="snížená",J184,0)</f>
        <v>0</v>
      </c>
      <c r="BG184" s="145">
        <f>IF(N184="zákl. přenesená",J184,0)</f>
        <v>0</v>
      </c>
      <c r="BH184" s="145">
        <f>IF(N184="sníž. přenesená",J184,0)</f>
        <v>0</v>
      </c>
      <c r="BI184" s="145">
        <f>IF(N184="nulová",J184,0)</f>
        <v>0</v>
      </c>
      <c r="BJ184" s="18" t="s">
        <v>15</v>
      </c>
      <c r="BK184" s="145">
        <f>ROUND(I184*H184,2)</f>
        <v>0</v>
      </c>
      <c r="BL184" s="18" t="s">
        <v>90</v>
      </c>
      <c r="BM184" s="144" t="s">
        <v>272</v>
      </c>
    </row>
    <row r="185" spans="2:65" s="1" customFormat="1">
      <c r="B185" s="33"/>
      <c r="D185" s="146" t="s">
        <v>159</v>
      </c>
      <c r="F185" s="147" t="s">
        <v>273</v>
      </c>
      <c r="I185" s="148"/>
      <c r="L185" s="33"/>
      <c r="M185" s="149"/>
      <c r="T185" s="54"/>
      <c r="AT185" s="18" t="s">
        <v>159</v>
      </c>
      <c r="AU185" s="18" t="s">
        <v>87</v>
      </c>
    </row>
    <row r="186" spans="2:65" s="14" customFormat="1" ht="12">
      <c r="B186" s="165"/>
      <c r="D186" s="151" t="s">
        <v>161</v>
      </c>
      <c r="E186" s="166" t="s">
        <v>3</v>
      </c>
      <c r="F186" s="167" t="s">
        <v>262</v>
      </c>
      <c r="H186" s="166" t="s">
        <v>3</v>
      </c>
      <c r="I186" s="168"/>
      <c r="L186" s="165"/>
      <c r="M186" s="169"/>
      <c r="T186" s="170"/>
      <c r="AT186" s="166" t="s">
        <v>161</v>
      </c>
      <c r="AU186" s="166" t="s">
        <v>87</v>
      </c>
      <c r="AV186" s="14" t="s">
        <v>15</v>
      </c>
      <c r="AW186" s="14" t="s">
        <v>33</v>
      </c>
      <c r="AX186" s="14" t="s">
        <v>71</v>
      </c>
      <c r="AY186" s="166" t="s">
        <v>151</v>
      </c>
    </row>
    <row r="187" spans="2:65" s="14" customFormat="1" ht="12">
      <c r="B187" s="165"/>
      <c r="D187" s="151" t="s">
        <v>161</v>
      </c>
      <c r="E187" s="166" t="s">
        <v>3</v>
      </c>
      <c r="F187" s="167" t="s">
        <v>223</v>
      </c>
      <c r="H187" s="166" t="s">
        <v>3</v>
      </c>
      <c r="I187" s="168"/>
      <c r="L187" s="165"/>
      <c r="M187" s="169"/>
      <c r="T187" s="170"/>
      <c r="AT187" s="166" t="s">
        <v>161</v>
      </c>
      <c r="AU187" s="166" t="s">
        <v>87</v>
      </c>
      <c r="AV187" s="14" t="s">
        <v>15</v>
      </c>
      <c r="AW187" s="14" t="s">
        <v>33</v>
      </c>
      <c r="AX187" s="14" t="s">
        <v>71</v>
      </c>
      <c r="AY187" s="166" t="s">
        <v>151</v>
      </c>
    </row>
    <row r="188" spans="2:65" s="12" customFormat="1" ht="12">
      <c r="B188" s="150"/>
      <c r="D188" s="151" t="s">
        <v>161</v>
      </c>
      <c r="E188" s="152" t="s">
        <v>3</v>
      </c>
      <c r="F188" s="153" t="s">
        <v>274</v>
      </c>
      <c r="H188" s="154">
        <v>14</v>
      </c>
      <c r="I188" s="155"/>
      <c r="L188" s="150"/>
      <c r="M188" s="156"/>
      <c r="T188" s="157"/>
      <c r="AT188" s="152" t="s">
        <v>161</v>
      </c>
      <c r="AU188" s="152" t="s">
        <v>87</v>
      </c>
      <c r="AV188" s="12" t="s">
        <v>78</v>
      </c>
      <c r="AW188" s="12" t="s">
        <v>33</v>
      </c>
      <c r="AX188" s="12" t="s">
        <v>71</v>
      </c>
      <c r="AY188" s="152" t="s">
        <v>151</v>
      </c>
    </row>
    <row r="189" spans="2:65" s="14" customFormat="1" ht="12">
      <c r="B189" s="165"/>
      <c r="D189" s="151" t="s">
        <v>161</v>
      </c>
      <c r="E189" s="166" t="s">
        <v>3</v>
      </c>
      <c r="F189" s="167" t="s">
        <v>225</v>
      </c>
      <c r="H189" s="166" t="s">
        <v>3</v>
      </c>
      <c r="I189" s="168"/>
      <c r="L189" s="165"/>
      <c r="M189" s="169"/>
      <c r="T189" s="170"/>
      <c r="AT189" s="166" t="s">
        <v>161</v>
      </c>
      <c r="AU189" s="166" t="s">
        <v>87</v>
      </c>
      <c r="AV189" s="14" t="s">
        <v>15</v>
      </c>
      <c r="AW189" s="14" t="s">
        <v>33</v>
      </c>
      <c r="AX189" s="14" t="s">
        <v>71</v>
      </c>
      <c r="AY189" s="166" t="s">
        <v>151</v>
      </c>
    </row>
    <row r="190" spans="2:65" s="12" customFormat="1" ht="12">
      <c r="B190" s="150"/>
      <c r="D190" s="151" t="s">
        <v>161</v>
      </c>
      <c r="E190" s="152" t="s">
        <v>3</v>
      </c>
      <c r="F190" s="153" t="s">
        <v>275</v>
      </c>
      <c r="H190" s="154">
        <v>12</v>
      </c>
      <c r="I190" s="155"/>
      <c r="L190" s="150"/>
      <c r="M190" s="156"/>
      <c r="T190" s="157"/>
      <c r="AT190" s="152" t="s">
        <v>161</v>
      </c>
      <c r="AU190" s="152" t="s">
        <v>87</v>
      </c>
      <c r="AV190" s="12" t="s">
        <v>78</v>
      </c>
      <c r="AW190" s="12" t="s">
        <v>33</v>
      </c>
      <c r="AX190" s="12" t="s">
        <v>71</v>
      </c>
      <c r="AY190" s="152" t="s">
        <v>151</v>
      </c>
    </row>
    <row r="191" spans="2:65" s="13" customFormat="1" ht="12">
      <c r="B191" s="158"/>
      <c r="D191" s="151" t="s">
        <v>161</v>
      </c>
      <c r="E191" s="159" t="s">
        <v>3</v>
      </c>
      <c r="F191" s="160" t="s">
        <v>178</v>
      </c>
      <c r="H191" s="161">
        <v>26</v>
      </c>
      <c r="I191" s="162"/>
      <c r="L191" s="158"/>
      <c r="M191" s="163"/>
      <c r="T191" s="164"/>
      <c r="AT191" s="159" t="s">
        <v>161</v>
      </c>
      <c r="AU191" s="159" t="s">
        <v>87</v>
      </c>
      <c r="AV191" s="13" t="s">
        <v>90</v>
      </c>
      <c r="AW191" s="13" t="s">
        <v>33</v>
      </c>
      <c r="AX191" s="13" t="s">
        <v>15</v>
      </c>
      <c r="AY191" s="159" t="s">
        <v>151</v>
      </c>
    </row>
    <row r="192" spans="2:65" s="1" customFormat="1" ht="55.5" customHeight="1">
      <c r="B192" s="132"/>
      <c r="C192" s="133" t="s">
        <v>276</v>
      </c>
      <c r="D192" s="133" t="s">
        <v>153</v>
      </c>
      <c r="E192" s="134" t="s">
        <v>277</v>
      </c>
      <c r="F192" s="135" t="s">
        <v>278</v>
      </c>
      <c r="G192" s="136" t="s">
        <v>213</v>
      </c>
      <c r="H192" s="137">
        <v>4</v>
      </c>
      <c r="I192" s="138"/>
      <c r="J192" s="139">
        <f>ROUND(I192*H192,2)</f>
        <v>0</v>
      </c>
      <c r="K192" s="135" t="s">
        <v>157</v>
      </c>
      <c r="L192" s="33"/>
      <c r="M192" s="140" t="s">
        <v>3</v>
      </c>
      <c r="N192" s="141" t="s">
        <v>42</v>
      </c>
      <c r="P192" s="142">
        <f>O192*H192</f>
        <v>0</v>
      </c>
      <c r="Q192" s="142">
        <v>0</v>
      </c>
      <c r="R192" s="142">
        <f>Q192*H192</f>
        <v>0</v>
      </c>
      <c r="S192" s="142">
        <v>0.13800000000000001</v>
      </c>
      <c r="T192" s="143">
        <f>S192*H192</f>
        <v>0.55200000000000005</v>
      </c>
      <c r="AR192" s="144" t="s">
        <v>90</v>
      </c>
      <c r="AT192" s="144" t="s">
        <v>153</v>
      </c>
      <c r="AU192" s="144" t="s">
        <v>87</v>
      </c>
      <c r="AY192" s="18" t="s">
        <v>151</v>
      </c>
      <c r="BE192" s="145">
        <f>IF(N192="základní",J192,0)</f>
        <v>0</v>
      </c>
      <c r="BF192" s="145">
        <f>IF(N192="snížená",J192,0)</f>
        <v>0</v>
      </c>
      <c r="BG192" s="145">
        <f>IF(N192="zákl. přenesená",J192,0)</f>
        <v>0</v>
      </c>
      <c r="BH192" s="145">
        <f>IF(N192="sníž. přenesená",J192,0)</f>
        <v>0</v>
      </c>
      <c r="BI192" s="145">
        <f>IF(N192="nulová",J192,0)</f>
        <v>0</v>
      </c>
      <c r="BJ192" s="18" t="s">
        <v>15</v>
      </c>
      <c r="BK192" s="145">
        <f>ROUND(I192*H192,2)</f>
        <v>0</v>
      </c>
      <c r="BL192" s="18" t="s">
        <v>90</v>
      </c>
      <c r="BM192" s="144" t="s">
        <v>279</v>
      </c>
    </row>
    <row r="193" spans="2:65" s="1" customFormat="1">
      <c r="B193" s="33"/>
      <c r="D193" s="146" t="s">
        <v>159</v>
      </c>
      <c r="F193" s="147" t="s">
        <v>280</v>
      </c>
      <c r="I193" s="148"/>
      <c r="L193" s="33"/>
      <c r="M193" s="149"/>
      <c r="T193" s="54"/>
      <c r="AT193" s="18" t="s">
        <v>159</v>
      </c>
      <c r="AU193" s="18" t="s">
        <v>87</v>
      </c>
    </row>
    <row r="194" spans="2:65" s="14" customFormat="1" ht="12">
      <c r="B194" s="165"/>
      <c r="D194" s="151" t="s">
        <v>161</v>
      </c>
      <c r="E194" s="166" t="s">
        <v>3</v>
      </c>
      <c r="F194" s="167" t="s">
        <v>223</v>
      </c>
      <c r="H194" s="166" t="s">
        <v>3</v>
      </c>
      <c r="I194" s="168"/>
      <c r="L194" s="165"/>
      <c r="M194" s="169"/>
      <c r="T194" s="170"/>
      <c r="AT194" s="166" t="s">
        <v>161</v>
      </c>
      <c r="AU194" s="166" t="s">
        <v>87</v>
      </c>
      <c r="AV194" s="14" t="s">
        <v>15</v>
      </c>
      <c r="AW194" s="14" t="s">
        <v>33</v>
      </c>
      <c r="AX194" s="14" t="s">
        <v>71</v>
      </c>
      <c r="AY194" s="166" t="s">
        <v>151</v>
      </c>
    </row>
    <row r="195" spans="2:65" s="12" customFormat="1" ht="12">
      <c r="B195" s="150"/>
      <c r="D195" s="151" t="s">
        <v>161</v>
      </c>
      <c r="E195" s="152" t="s">
        <v>3</v>
      </c>
      <c r="F195" s="153" t="s">
        <v>78</v>
      </c>
      <c r="H195" s="154">
        <v>2</v>
      </c>
      <c r="I195" s="155"/>
      <c r="L195" s="150"/>
      <c r="M195" s="156"/>
      <c r="T195" s="157"/>
      <c r="AT195" s="152" t="s">
        <v>161</v>
      </c>
      <c r="AU195" s="152" t="s">
        <v>87</v>
      </c>
      <c r="AV195" s="12" t="s">
        <v>78</v>
      </c>
      <c r="AW195" s="12" t="s">
        <v>33</v>
      </c>
      <c r="AX195" s="12" t="s">
        <v>71</v>
      </c>
      <c r="AY195" s="152" t="s">
        <v>151</v>
      </c>
    </row>
    <row r="196" spans="2:65" s="14" customFormat="1" ht="12">
      <c r="B196" s="165"/>
      <c r="D196" s="151" t="s">
        <v>161</v>
      </c>
      <c r="E196" s="166" t="s">
        <v>3</v>
      </c>
      <c r="F196" s="167" t="s">
        <v>225</v>
      </c>
      <c r="H196" s="166" t="s">
        <v>3</v>
      </c>
      <c r="I196" s="168"/>
      <c r="L196" s="165"/>
      <c r="M196" s="169"/>
      <c r="T196" s="170"/>
      <c r="AT196" s="166" t="s">
        <v>161</v>
      </c>
      <c r="AU196" s="166" t="s">
        <v>87</v>
      </c>
      <c r="AV196" s="14" t="s">
        <v>15</v>
      </c>
      <c r="AW196" s="14" t="s">
        <v>33</v>
      </c>
      <c r="AX196" s="14" t="s">
        <v>71</v>
      </c>
      <c r="AY196" s="166" t="s">
        <v>151</v>
      </c>
    </row>
    <row r="197" spans="2:65" s="12" customFormat="1" ht="12">
      <c r="B197" s="150"/>
      <c r="D197" s="151" t="s">
        <v>161</v>
      </c>
      <c r="E197" s="152" t="s">
        <v>3</v>
      </c>
      <c r="F197" s="153" t="s">
        <v>78</v>
      </c>
      <c r="H197" s="154">
        <v>2</v>
      </c>
      <c r="I197" s="155"/>
      <c r="L197" s="150"/>
      <c r="M197" s="156"/>
      <c r="T197" s="157"/>
      <c r="AT197" s="152" t="s">
        <v>161</v>
      </c>
      <c r="AU197" s="152" t="s">
        <v>87</v>
      </c>
      <c r="AV197" s="12" t="s">
        <v>78</v>
      </c>
      <c r="AW197" s="12" t="s">
        <v>33</v>
      </c>
      <c r="AX197" s="12" t="s">
        <v>71</v>
      </c>
      <c r="AY197" s="152" t="s">
        <v>151</v>
      </c>
    </row>
    <row r="198" spans="2:65" s="13" customFormat="1" ht="12">
      <c r="B198" s="158"/>
      <c r="D198" s="151" t="s">
        <v>161</v>
      </c>
      <c r="E198" s="159" t="s">
        <v>3</v>
      </c>
      <c r="F198" s="160" t="s">
        <v>178</v>
      </c>
      <c r="H198" s="161">
        <v>4</v>
      </c>
      <c r="I198" s="162"/>
      <c r="L198" s="158"/>
      <c r="M198" s="163"/>
      <c r="T198" s="164"/>
      <c r="AT198" s="159" t="s">
        <v>161</v>
      </c>
      <c r="AU198" s="159" t="s">
        <v>87</v>
      </c>
      <c r="AV198" s="13" t="s">
        <v>90</v>
      </c>
      <c r="AW198" s="13" t="s">
        <v>33</v>
      </c>
      <c r="AX198" s="13" t="s">
        <v>15</v>
      </c>
      <c r="AY198" s="159" t="s">
        <v>151</v>
      </c>
    </row>
    <row r="199" spans="2:65" s="1" customFormat="1" ht="55.5" customHeight="1">
      <c r="B199" s="132"/>
      <c r="C199" s="133" t="s">
        <v>281</v>
      </c>
      <c r="D199" s="133" t="s">
        <v>153</v>
      </c>
      <c r="E199" s="134" t="s">
        <v>282</v>
      </c>
      <c r="F199" s="135" t="s">
        <v>283</v>
      </c>
      <c r="G199" s="136" t="s">
        <v>236</v>
      </c>
      <c r="H199" s="137">
        <v>0.18</v>
      </c>
      <c r="I199" s="138"/>
      <c r="J199" s="139">
        <f>ROUND(I199*H199,2)</f>
        <v>0</v>
      </c>
      <c r="K199" s="135" t="s">
        <v>157</v>
      </c>
      <c r="L199" s="33"/>
      <c r="M199" s="140" t="s">
        <v>3</v>
      </c>
      <c r="N199" s="141" t="s">
        <v>42</v>
      </c>
      <c r="P199" s="142">
        <f>O199*H199</f>
        <v>0</v>
      </c>
      <c r="Q199" s="142">
        <v>0</v>
      </c>
      <c r="R199" s="142">
        <f>Q199*H199</f>
        <v>0</v>
      </c>
      <c r="S199" s="142">
        <v>1.8</v>
      </c>
      <c r="T199" s="143">
        <f>S199*H199</f>
        <v>0.32400000000000001</v>
      </c>
      <c r="AR199" s="144" t="s">
        <v>90</v>
      </c>
      <c r="AT199" s="144" t="s">
        <v>153</v>
      </c>
      <c r="AU199" s="144" t="s">
        <v>87</v>
      </c>
      <c r="AY199" s="18" t="s">
        <v>151</v>
      </c>
      <c r="BE199" s="145">
        <f>IF(N199="základní",J199,0)</f>
        <v>0</v>
      </c>
      <c r="BF199" s="145">
        <f>IF(N199="snížená",J199,0)</f>
        <v>0</v>
      </c>
      <c r="BG199" s="145">
        <f>IF(N199="zákl. přenesená",J199,0)</f>
        <v>0</v>
      </c>
      <c r="BH199" s="145">
        <f>IF(N199="sníž. přenesená",J199,0)</f>
        <v>0</v>
      </c>
      <c r="BI199" s="145">
        <f>IF(N199="nulová",J199,0)</f>
        <v>0</v>
      </c>
      <c r="BJ199" s="18" t="s">
        <v>15</v>
      </c>
      <c r="BK199" s="145">
        <f>ROUND(I199*H199,2)</f>
        <v>0</v>
      </c>
      <c r="BL199" s="18" t="s">
        <v>90</v>
      </c>
      <c r="BM199" s="144" t="s">
        <v>284</v>
      </c>
    </row>
    <row r="200" spans="2:65" s="1" customFormat="1">
      <c r="B200" s="33"/>
      <c r="D200" s="146" t="s">
        <v>159</v>
      </c>
      <c r="F200" s="147" t="s">
        <v>285</v>
      </c>
      <c r="I200" s="148"/>
      <c r="L200" s="33"/>
      <c r="M200" s="149"/>
      <c r="T200" s="54"/>
      <c r="AT200" s="18" t="s">
        <v>159</v>
      </c>
      <c r="AU200" s="18" t="s">
        <v>87</v>
      </c>
    </row>
    <row r="201" spans="2:65" s="14" customFormat="1" ht="12">
      <c r="B201" s="165"/>
      <c r="D201" s="151" t="s">
        <v>161</v>
      </c>
      <c r="E201" s="166" t="s">
        <v>3</v>
      </c>
      <c r="F201" s="167" t="s">
        <v>286</v>
      </c>
      <c r="H201" s="166" t="s">
        <v>3</v>
      </c>
      <c r="I201" s="168"/>
      <c r="L201" s="165"/>
      <c r="M201" s="169"/>
      <c r="T201" s="170"/>
      <c r="AT201" s="166" t="s">
        <v>161</v>
      </c>
      <c r="AU201" s="166" t="s">
        <v>87</v>
      </c>
      <c r="AV201" s="14" t="s">
        <v>15</v>
      </c>
      <c r="AW201" s="14" t="s">
        <v>33</v>
      </c>
      <c r="AX201" s="14" t="s">
        <v>71</v>
      </c>
      <c r="AY201" s="166" t="s">
        <v>151</v>
      </c>
    </row>
    <row r="202" spans="2:65" s="12" customFormat="1" ht="12">
      <c r="B202" s="150"/>
      <c r="D202" s="151" t="s">
        <v>161</v>
      </c>
      <c r="E202" s="152" t="s">
        <v>3</v>
      </c>
      <c r="F202" s="153" t="s">
        <v>287</v>
      </c>
      <c r="H202" s="154">
        <v>0.18</v>
      </c>
      <c r="I202" s="155"/>
      <c r="L202" s="150"/>
      <c r="M202" s="156"/>
      <c r="T202" s="157"/>
      <c r="AT202" s="152" t="s">
        <v>161</v>
      </c>
      <c r="AU202" s="152" t="s">
        <v>87</v>
      </c>
      <c r="AV202" s="12" t="s">
        <v>78</v>
      </c>
      <c r="AW202" s="12" t="s">
        <v>33</v>
      </c>
      <c r="AX202" s="12" t="s">
        <v>15</v>
      </c>
      <c r="AY202" s="152" t="s">
        <v>151</v>
      </c>
    </row>
    <row r="203" spans="2:65" s="1" customFormat="1" ht="55.5" customHeight="1">
      <c r="B203" s="132"/>
      <c r="C203" s="133" t="s">
        <v>8</v>
      </c>
      <c r="D203" s="133" t="s">
        <v>153</v>
      </c>
      <c r="E203" s="134" t="s">
        <v>288</v>
      </c>
      <c r="F203" s="135" t="s">
        <v>289</v>
      </c>
      <c r="G203" s="136" t="s">
        <v>156</v>
      </c>
      <c r="H203" s="137">
        <v>1.0429999999999999</v>
      </c>
      <c r="I203" s="138"/>
      <c r="J203" s="139">
        <f>ROUND(I203*H203,2)</f>
        <v>0</v>
      </c>
      <c r="K203" s="135" t="s">
        <v>157</v>
      </c>
      <c r="L203" s="33"/>
      <c r="M203" s="140" t="s">
        <v>3</v>
      </c>
      <c r="N203" s="141" t="s">
        <v>42</v>
      </c>
      <c r="P203" s="142">
        <f>O203*H203</f>
        <v>0</v>
      </c>
      <c r="Q203" s="142">
        <v>0</v>
      </c>
      <c r="R203" s="142">
        <f>Q203*H203</f>
        <v>0</v>
      </c>
      <c r="S203" s="142">
        <v>0.187</v>
      </c>
      <c r="T203" s="143">
        <f>S203*H203</f>
        <v>0.19504099999999999</v>
      </c>
      <c r="AR203" s="144" t="s">
        <v>90</v>
      </c>
      <c r="AT203" s="144" t="s">
        <v>153</v>
      </c>
      <c r="AU203" s="144" t="s">
        <v>87</v>
      </c>
      <c r="AY203" s="18" t="s">
        <v>151</v>
      </c>
      <c r="BE203" s="145">
        <f>IF(N203="základní",J203,0)</f>
        <v>0</v>
      </c>
      <c r="BF203" s="145">
        <f>IF(N203="snížená",J203,0)</f>
        <v>0</v>
      </c>
      <c r="BG203" s="145">
        <f>IF(N203="zákl. přenesená",J203,0)</f>
        <v>0</v>
      </c>
      <c r="BH203" s="145">
        <f>IF(N203="sníž. přenesená",J203,0)</f>
        <v>0</v>
      </c>
      <c r="BI203" s="145">
        <f>IF(N203="nulová",J203,0)</f>
        <v>0</v>
      </c>
      <c r="BJ203" s="18" t="s">
        <v>15</v>
      </c>
      <c r="BK203" s="145">
        <f>ROUND(I203*H203,2)</f>
        <v>0</v>
      </c>
      <c r="BL203" s="18" t="s">
        <v>90</v>
      </c>
      <c r="BM203" s="144" t="s">
        <v>290</v>
      </c>
    </row>
    <row r="204" spans="2:65" s="1" customFormat="1">
      <c r="B204" s="33"/>
      <c r="D204" s="146" t="s">
        <v>159</v>
      </c>
      <c r="F204" s="147" t="s">
        <v>291</v>
      </c>
      <c r="I204" s="148"/>
      <c r="L204" s="33"/>
      <c r="M204" s="149"/>
      <c r="T204" s="54"/>
      <c r="AT204" s="18" t="s">
        <v>159</v>
      </c>
      <c r="AU204" s="18" t="s">
        <v>87</v>
      </c>
    </row>
    <row r="205" spans="2:65" s="14" customFormat="1" ht="12">
      <c r="B205" s="165"/>
      <c r="D205" s="151" t="s">
        <v>161</v>
      </c>
      <c r="E205" s="166" t="s">
        <v>3</v>
      </c>
      <c r="F205" s="167" t="s">
        <v>223</v>
      </c>
      <c r="H205" s="166" t="s">
        <v>3</v>
      </c>
      <c r="I205" s="168"/>
      <c r="L205" s="165"/>
      <c r="M205" s="169"/>
      <c r="T205" s="170"/>
      <c r="AT205" s="166" t="s">
        <v>161</v>
      </c>
      <c r="AU205" s="166" t="s">
        <v>87</v>
      </c>
      <c r="AV205" s="14" t="s">
        <v>15</v>
      </c>
      <c r="AW205" s="14" t="s">
        <v>33</v>
      </c>
      <c r="AX205" s="14" t="s">
        <v>71</v>
      </c>
      <c r="AY205" s="166" t="s">
        <v>151</v>
      </c>
    </row>
    <row r="206" spans="2:65" s="12" customFormat="1" ht="12">
      <c r="B206" s="150"/>
      <c r="D206" s="151" t="s">
        <v>161</v>
      </c>
      <c r="E206" s="152" t="s">
        <v>3</v>
      </c>
      <c r="F206" s="153" t="s">
        <v>292</v>
      </c>
      <c r="H206" s="154">
        <v>0.52800000000000002</v>
      </c>
      <c r="I206" s="155"/>
      <c r="L206" s="150"/>
      <c r="M206" s="156"/>
      <c r="T206" s="157"/>
      <c r="AT206" s="152" t="s">
        <v>161</v>
      </c>
      <c r="AU206" s="152" t="s">
        <v>87</v>
      </c>
      <c r="AV206" s="12" t="s">
        <v>78</v>
      </c>
      <c r="AW206" s="12" t="s">
        <v>33</v>
      </c>
      <c r="AX206" s="12" t="s">
        <v>71</v>
      </c>
      <c r="AY206" s="152" t="s">
        <v>151</v>
      </c>
    </row>
    <row r="207" spans="2:65" s="14" customFormat="1" ht="12">
      <c r="B207" s="165"/>
      <c r="D207" s="151" t="s">
        <v>161</v>
      </c>
      <c r="E207" s="166" t="s">
        <v>3</v>
      </c>
      <c r="F207" s="167" t="s">
        <v>225</v>
      </c>
      <c r="H207" s="166" t="s">
        <v>3</v>
      </c>
      <c r="I207" s="168"/>
      <c r="L207" s="165"/>
      <c r="M207" s="169"/>
      <c r="T207" s="170"/>
      <c r="AT207" s="166" t="s">
        <v>161</v>
      </c>
      <c r="AU207" s="166" t="s">
        <v>87</v>
      </c>
      <c r="AV207" s="14" t="s">
        <v>15</v>
      </c>
      <c r="AW207" s="14" t="s">
        <v>33</v>
      </c>
      <c r="AX207" s="14" t="s">
        <v>71</v>
      </c>
      <c r="AY207" s="166" t="s">
        <v>151</v>
      </c>
    </row>
    <row r="208" spans="2:65" s="12" customFormat="1" ht="12">
      <c r="B208" s="150"/>
      <c r="D208" s="151" t="s">
        <v>161</v>
      </c>
      <c r="E208" s="152" t="s">
        <v>3</v>
      </c>
      <c r="F208" s="153" t="s">
        <v>293</v>
      </c>
      <c r="H208" s="154">
        <v>0.51500000000000001</v>
      </c>
      <c r="I208" s="155"/>
      <c r="L208" s="150"/>
      <c r="M208" s="156"/>
      <c r="T208" s="157"/>
      <c r="AT208" s="152" t="s">
        <v>161</v>
      </c>
      <c r="AU208" s="152" t="s">
        <v>87</v>
      </c>
      <c r="AV208" s="12" t="s">
        <v>78</v>
      </c>
      <c r="AW208" s="12" t="s">
        <v>33</v>
      </c>
      <c r="AX208" s="12" t="s">
        <v>71</v>
      </c>
      <c r="AY208" s="152" t="s">
        <v>151</v>
      </c>
    </row>
    <row r="209" spans="2:65" s="13" customFormat="1" ht="12">
      <c r="B209" s="158"/>
      <c r="D209" s="151" t="s">
        <v>161</v>
      </c>
      <c r="E209" s="159" t="s">
        <v>3</v>
      </c>
      <c r="F209" s="160" t="s">
        <v>178</v>
      </c>
      <c r="H209" s="161">
        <v>1.0430000000000001</v>
      </c>
      <c r="I209" s="162"/>
      <c r="L209" s="158"/>
      <c r="M209" s="163"/>
      <c r="T209" s="164"/>
      <c r="AT209" s="159" t="s">
        <v>161</v>
      </c>
      <c r="AU209" s="159" t="s">
        <v>87</v>
      </c>
      <c r="AV209" s="13" t="s">
        <v>90</v>
      </c>
      <c r="AW209" s="13" t="s">
        <v>33</v>
      </c>
      <c r="AX209" s="13" t="s">
        <v>15</v>
      </c>
      <c r="AY209" s="159" t="s">
        <v>151</v>
      </c>
    </row>
    <row r="210" spans="2:65" s="1" customFormat="1" ht="44.25" customHeight="1">
      <c r="B210" s="132"/>
      <c r="C210" s="133" t="s">
        <v>294</v>
      </c>
      <c r="D210" s="133" t="s">
        <v>153</v>
      </c>
      <c r="E210" s="134" t="s">
        <v>295</v>
      </c>
      <c r="F210" s="135" t="s">
        <v>296</v>
      </c>
      <c r="G210" s="136" t="s">
        <v>156</v>
      </c>
      <c r="H210" s="137">
        <v>80.5</v>
      </c>
      <c r="I210" s="138"/>
      <c r="J210" s="139">
        <f>ROUND(I210*H210,2)</f>
        <v>0</v>
      </c>
      <c r="K210" s="135" t="s">
        <v>157</v>
      </c>
      <c r="L210" s="33"/>
      <c r="M210" s="140" t="s">
        <v>3</v>
      </c>
      <c r="N210" s="141" t="s">
        <v>42</v>
      </c>
      <c r="P210" s="142">
        <f>O210*H210</f>
        <v>0</v>
      </c>
      <c r="Q210" s="142">
        <v>0</v>
      </c>
      <c r="R210" s="142">
        <f>Q210*H210</f>
        <v>0</v>
      </c>
      <c r="S210" s="142">
        <v>5.8999999999999997E-2</v>
      </c>
      <c r="T210" s="143">
        <f>S210*H210</f>
        <v>4.7494999999999994</v>
      </c>
      <c r="AR210" s="144" t="s">
        <v>90</v>
      </c>
      <c r="AT210" s="144" t="s">
        <v>153</v>
      </c>
      <c r="AU210" s="144" t="s">
        <v>87</v>
      </c>
      <c r="AY210" s="18" t="s">
        <v>151</v>
      </c>
      <c r="BE210" s="145">
        <f>IF(N210="základní",J210,0)</f>
        <v>0</v>
      </c>
      <c r="BF210" s="145">
        <f>IF(N210="snížená",J210,0)</f>
        <v>0</v>
      </c>
      <c r="BG210" s="145">
        <f>IF(N210="zákl. přenesená",J210,0)</f>
        <v>0</v>
      </c>
      <c r="BH210" s="145">
        <f>IF(N210="sníž. přenesená",J210,0)</f>
        <v>0</v>
      </c>
      <c r="BI210" s="145">
        <f>IF(N210="nulová",J210,0)</f>
        <v>0</v>
      </c>
      <c r="BJ210" s="18" t="s">
        <v>15</v>
      </c>
      <c r="BK210" s="145">
        <f>ROUND(I210*H210,2)</f>
        <v>0</v>
      </c>
      <c r="BL210" s="18" t="s">
        <v>90</v>
      </c>
      <c r="BM210" s="144" t="s">
        <v>297</v>
      </c>
    </row>
    <row r="211" spans="2:65" s="1" customFormat="1">
      <c r="B211" s="33"/>
      <c r="D211" s="146" t="s">
        <v>159</v>
      </c>
      <c r="F211" s="147" t="s">
        <v>298</v>
      </c>
      <c r="I211" s="148"/>
      <c r="L211" s="33"/>
      <c r="M211" s="149"/>
      <c r="T211" s="54"/>
      <c r="AT211" s="18" t="s">
        <v>159</v>
      </c>
      <c r="AU211" s="18" t="s">
        <v>87</v>
      </c>
    </row>
    <row r="212" spans="2:65" s="14" customFormat="1" ht="12">
      <c r="B212" s="165"/>
      <c r="D212" s="151" t="s">
        <v>161</v>
      </c>
      <c r="E212" s="166" t="s">
        <v>3</v>
      </c>
      <c r="F212" s="167" t="s">
        <v>299</v>
      </c>
      <c r="H212" s="166" t="s">
        <v>3</v>
      </c>
      <c r="I212" s="168"/>
      <c r="L212" s="165"/>
      <c r="M212" s="169"/>
      <c r="T212" s="170"/>
      <c r="AT212" s="166" t="s">
        <v>161</v>
      </c>
      <c r="AU212" s="166" t="s">
        <v>87</v>
      </c>
      <c r="AV212" s="14" t="s">
        <v>15</v>
      </c>
      <c r="AW212" s="14" t="s">
        <v>33</v>
      </c>
      <c r="AX212" s="14" t="s">
        <v>71</v>
      </c>
      <c r="AY212" s="166" t="s">
        <v>151</v>
      </c>
    </row>
    <row r="213" spans="2:65" s="12" customFormat="1" ht="12">
      <c r="B213" s="150"/>
      <c r="D213" s="151" t="s">
        <v>161</v>
      </c>
      <c r="E213" s="152" t="s">
        <v>3</v>
      </c>
      <c r="F213" s="153" t="s">
        <v>300</v>
      </c>
      <c r="H213" s="154">
        <v>5</v>
      </c>
      <c r="I213" s="155"/>
      <c r="L213" s="150"/>
      <c r="M213" s="156"/>
      <c r="T213" s="157"/>
      <c r="AT213" s="152" t="s">
        <v>161</v>
      </c>
      <c r="AU213" s="152" t="s">
        <v>87</v>
      </c>
      <c r="AV213" s="12" t="s">
        <v>78</v>
      </c>
      <c r="AW213" s="12" t="s">
        <v>33</v>
      </c>
      <c r="AX213" s="12" t="s">
        <v>71</v>
      </c>
      <c r="AY213" s="152" t="s">
        <v>151</v>
      </c>
    </row>
    <row r="214" spans="2:65" s="14" customFormat="1" ht="12">
      <c r="B214" s="165"/>
      <c r="D214" s="151" t="s">
        <v>161</v>
      </c>
      <c r="E214" s="166" t="s">
        <v>3</v>
      </c>
      <c r="F214" s="167" t="s">
        <v>301</v>
      </c>
      <c r="H214" s="166" t="s">
        <v>3</v>
      </c>
      <c r="I214" s="168"/>
      <c r="L214" s="165"/>
      <c r="M214" s="169"/>
      <c r="T214" s="170"/>
      <c r="AT214" s="166" t="s">
        <v>161</v>
      </c>
      <c r="AU214" s="166" t="s">
        <v>87</v>
      </c>
      <c r="AV214" s="14" t="s">
        <v>15</v>
      </c>
      <c r="AW214" s="14" t="s">
        <v>33</v>
      </c>
      <c r="AX214" s="14" t="s">
        <v>71</v>
      </c>
      <c r="AY214" s="166" t="s">
        <v>151</v>
      </c>
    </row>
    <row r="215" spans="2:65" s="12" customFormat="1" ht="12">
      <c r="B215" s="150"/>
      <c r="D215" s="151" t="s">
        <v>161</v>
      </c>
      <c r="E215" s="152" t="s">
        <v>3</v>
      </c>
      <c r="F215" s="153" t="s">
        <v>302</v>
      </c>
      <c r="H215" s="154">
        <v>11.5</v>
      </c>
      <c r="I215" s="155"/>
      <c r="L215" s="150"/>
      <c r="M215" s="156"/>
      <c r="T215" s="157"/>
      <c r="AT215" s="152" t="s">
        <v>161</v>
      </c>
      <c r="AU215" s="152" t="s">
        <v>87</v>
      </c>
      <c r="AV215" s="12" t="s">
        <v>78</v>
      </c>
      <c r="AW215" s="12" t="s">
        <v>33</v>
      </c>
      <c r="AX215" s="12" t="s">
        <v>71</v>
      </c>
      <c r="AY215" s="152" t="s">
        <v>151</v>
      </c>
    </row>
    <row r="216" spans="2:65" s="14" customFormat="1" ht="12">
      <c r="B216" s="165"/>
      <c r="D216" s="151" t="s">
        <v>161</v>
      </c>
      <c r="E216" s="166" t="s">
        <v>3</v>
      </c>
      <c r="F216" s="167" t="s">
        <v>303</v>
      </c>
      <c r="H216" s="166" t="s">
        <v>3</v>
      </c>
      <c r="I216" s="168"/>
      <c r="L216" s="165"/>
      <c r="M216" s="169"/>
      <c r="T216" s="170"/>
      <c r="AT216" s="166" t="s">
        <v>161</v>
      </c>
      <c r="AU216" s="166" t="s">
        <v>87</v>
      </c>
      <c r="AV216" s="14" t="s">
        <v>15</v>
      </c>
      <c r="AW216" s="14" t="s">
        <v>33</v>
      </c>
      <c r="AX216" s="14" t="s">
        <v>71</v>
      </c>
      <c r="AY216" s="166" t="s">
        <v>151</v>
      </c>
    </row>
    <row r="217" spans="2:65" s="12" customFormat="1" ht="12">
      <c r="B217" s="150"/>
      <c r="D217" s="151" t="s">
        <v>161</v>
      </c>
      <c r="E217" s="152" t="s">
        <v>3</v>
      </c>
      <c r="F217" s="153" t="s">
        <v>304</v>
      </c>
      <c r="H217" s="154">
        <v>59</v>
      </c>
      <c r="I217" s="155"/>
      <c r="L217" s="150"/>
      <c r="M217" s="156"/>
      <c r="T217" s="157"/>
      <c r="AT217" s="152" t="s">
        <v>161</v>
      </c>
      <c r="AU217" s="152" t="s">
        <v>87</v>
      </c>
      <c r="AV217" s="12" t="s">
        <v>78</v>
      </c>
      <c r="AW217" s="12" t="s">
        <v>33</v>
      </c>
      <c r="AX217" s="12" t="s">
        <v>71</v>
      </c>
      <c r="AY217" s="152" t="s">
        <v>151</v>
      </c>
    </row>
    <row r="218" spans="2:65" s="14" customFormat="1" ht="12">
      <c r="B218" s="165"/>
      <c r="D218" s="151" t="s">
        <v>161</v>
      </c>
      <c r="E218" s="166" t="s">
        <v>3</v>
      </c>
      <c r="F218" s="167" t="s">
        <v>305</v>
      </c>
      <c r="H218" s="166" t="s">
        <v>3</v>
      </c>
      <c r="I218" s="168"/>
      <c r="L218" s="165"/>
      <c r="M218" s="169"/>
      <c r="T218" s="170"/>
      <c r="AT218" s="166" t="s">
        <v>161</v>
      </c>
      <c r="AU218" s="166" t="s">
        <v>87</v>
      </c>
      <c r="AV218" s="14" t="s">
        <v>15</v>
      </c>
      <c r="AW218" s="14" t="s">
        <v>33</v>
      </c>
      <c r="AX218" s="14" t="s">
        <v>71</v>
      </c>
      <c r="AY218" s="166" t="s">
        <v>151</v>
      </c>
    </row>
    <row r="219" spans="2:65" s="12" customFormat="1" ht="12">
      <c r="B219" s="150"/>
      <c r="D219" s="151" t="s">
        <v>161</v>
      </c>
      <c r="E219" s="152" t="s">
        <v>3</v>
      </c>
      <c r="F219" s="153" t="s">
        <v>300</v>
      </c>
      <c r="H219" s="154">
        <v>5</v>
      </c>
      <c r="I219" s="155"/>
      <c r="L219" s="150"/>
      <c r="M219" s="156"/>
      <c r="T219" s="157"/>
      <c r="AT219" s="152" t="s">
        <v>161</v>
      </c>
      <c r="AU219" s="152" t="s">
        <v>87</v>
      </c>
      <c r="AV219" s="12" t="s">
        <v>78</v>
      </c>
      <c r="AW219" s="12" t="s">
        <v>33</v>
      </c>
      <c r="AX219" s="12" t="s">
        <v>71</v>
      </c>
      <c r="AY219" s="152" t="s">
        <v>151</v>
      </c>
    </row>
    <row r="220" spans="2:65" s="13" customFormat="1" ht="12">
      <c r="B220" s="158"/>
      <c r="D220" s="151" t="s">
        <v>161</v>
      </c>
      <c r="E220" s="159" t="s">
        <v>3</v>
      </c>
      <c r="F220" s="160" t="s">
        <v>178</v>
      </c>
      <c r="H220" s="161">
        <v>80.5</v>
      </c>
      <c r="I220" s="162"/>
      <c r="L220" s="158"/>
      <c r="M220" s="163"/>
      <c r="T220" s="164"/>
      <c r="AT220" s="159" t="s">
        <v>161</v>
      </c>
      <c r="AU220" s="159" t="s">
        <v>87</v>
      </c>
      <c r="AV220" s="13" t="s">
        <v>90</v>
      </c>
      <c r="AW220" s="13" t="s">
        <v>33</v>
      </c>
      <c r="AX220" s="13" t="s">
        <v>15</v>
      </c>
      <c r="AY220" s="159" t="s">
        <v>151</v>
      </c>
    </row>
    <row r="221" spans="2:65" s="1" customFormat="1" ht="16.5" customHeight="1">
      <c r="B221" s="132"/>
      <c r="C221" s="133" t="s">
        <v>306</v>
      </c>
      <c r="D221" s="133" t="s">
        <v>153</v>
      </c>
      <c r="E221" s="134" t="s">
        <v>307</v>
      </c>
      <c r="F221" s="135" t="s">
        <v>308</v>
      </c>
      <c r="G221" s="136" t="s">
        <v>213</v>
      </c>
      <c r="H221" s="137">
        <v>1</v>
      </c>
      <c r="I221" s="138"/>
      <c r="J221" s="139">
        <f>ROUND(I221*H221,2)</f>
        <v>0</v>
      </c>
      <c r="K221" s="135" t="s">
        <v>3</v>
      </c>
      <c r="L221" s="33"/>
      <c r="M221" s="140" t="s">
        <v>3</v>
      </c>
      <c r="N221" s="141" t="s">
        <v>42</v>
      </c>
      <c r="P221" s="142">
        <f>O221*H221</f>
        <v>0</v>
      </c>
      <c r="Q221" s="142">
        <v>0</v>
      </c>
      <c r="R221" s="142">
        <f>Q221*H221</f>
        <v>0</v>
      </c>
      <c r="S221" s="142">
        <v>0</v>
      </c>
      <c r="T221" s="143">
        <f>S221*H221</f>
        <v>0</v>
      </c>
      <c r="AR221" s="144" t="s">
        <v>90</v>
      </c>
      <c r="AT221" s="144" t="s">
        <v>153</v>
      </c>
      <c r="AU221" s="144" t="s">
        <v>87</v>
      </c>
      <c r="AY221" s="18" t="s">
        <v>151</v>
      </c>
      <c r="BE221" s="145">
        <f>IF(N221="základní",J221,0)</f>
        <v>0</v>
      </c>
      <c r="BF221" s="145">
        <f>IF(N221="snížená",J221,0)</f>
        <v>0</v>
      </c>
      <c r="BG221" s="145">
        <f>IF(N221="zákl. přenesená",J221,0)</f>
        <v>0</v>
      </c>
      <c r="BH221" s="145">
        <f>IF(N221="sníž. přenesená",J221,0)</f>
        <v>0</v>
      </c>
      <c r="BI221" s="145">
        <f>IF(N221="nulová",J221,0)</f>
        <v>0</v>
      </c>
      <c r="BJ221" s="18" t="s">
        <v>15</v>
      </c>
      <c r="BK221" s="145">
        <f>ROUND(I221*H221,2)</f>
        <v>0</v>
      </c>
      <c r="BL221" s="18" t="s">
        <v>90</v>
      </c>
      <c r="BM221" s="144" t="s">
        <v>309</v>
      </c>
    </row>
    <row r="222" spans="2:65" s="1" customFormat="1" ht="16.5" customHeight="1">
      <c r="B222" s="132"/>
      <c r="C222" s="133" t="s">
        <v>310</v>
      </c>
      <c r="D222" s="133" t="s">
        <v>153</v>
      </c>
      <c r="E222" s="134" t="s">
        <v>311</v>
      </c>
      <c r="F222" s="135" t="s">
        <v>312</v>
      </c>
      <c r="G222" s="136" t="s">
        <v>213</v>
      </c>
      <c r="H222" s="137">
        <v>2</v>
      </c>
      <c r="I222" s="138"/>
      <c r="J222" s="139">
        <f>ROUND(I222*H222,2)</f>
        <v>0</v>
      </c>
      <c r="K222" s="135" t="s">
        <v>3</v>
      </c>
      <c r="L222" s="33"/>
      <c r="M222" s="140" t="s">
        <v>3</v>
      </c>
      <c r="N222" s="141" t="s">
        <v>42</v>
      </c>
      <c r="P222" s="142">
        <f>O222*H222</f>
        <v>0</v>
      </c>
      <c r="Q222" s="142">
        <v>0</v>
      </c>
      <c r="R222" s="142">
        <f>Q222*H222</f>
        <v>0</v>
      </c>
      <c r="S222" s="142">
        <v>0</v>
      </c>
      <c r="T222" s="143">
        <f>S222*H222</f>
        <v>0</v>
      </c>
      <c r="AR222" s="144" t="s">
        <v>90</v>
      </c>
      <c r="AT222" s="144" t="s">
        <v>153</v>
      </c>
      <c r="AU222" s="144" t="s">
        <v>87</v>
      </c>
      <c r="AY222" s="18" t="s">
        <v>151</v>
      </c>
      <c r="BE222" s="145">
        <f>IF(N222="základní",J222,0)</f>
        <v>0</v>
      </c>
      <c r="BF222" s="145">
        <f>IF(N222="snížená",J222,0)</f>
        <v>0</v>
      </c>
      <c r="BG222" s="145">
        <f>IF(N222="zákl. přenesená",J222,0)</f>
        <v>0</v>
      </c>
      <c r="BH222" s="145">
        <f>IF(N222="sníž. přenesená",J222,0)</f>
        <v>0</v>
      </c>
      <c r="BI222" s="145">
        <f>IF(N222="nulová",J222,0)</f>
        <v>0</v>
      </c>
      <c r="BJ222" s="18" t="s">
        <v>15</v>
      </c>
      <c r="BK222" s="145">
        <f>ROUND(I222*H222,2)</f>
        <v>0</v>
      </c>
      <c r="BL222" s="18" t="s">
        <v>90</v>
      </c>
      <c r="BM222" s="144" t="s">
        <v>313</v>
      </c>
    </row>
    <row r="223" spans="2:65" s="1" customFormat="1" ht="16.5" customHeight="1">
      <c r="B223" s="132"/>
      <c r="C223" s="133" t="s">
        <v>314</v>
      </c>
      <c r="D223" s="133" t="s">
        <v>153</v>
      </c>
      <c r="E223" s="134" t="s">
        <v>315</v>
      </c>
      <c r="F223" s="135" t="s">
        <v>316</v>
      </c>
      <c r="G223" s="136" t="s">
        <v>156</v>
      </c>
      <c r="H223" s="137">
        <v>21.1</v>
      </c>
      <c r="I223" s="138"/>
      <c r="J223" s="139">
        <f>ROUND(I223*H223,2)</f>
        <v>0</v>
      </c>
      <c r="K223" s="135" t="s">
        <v>3</v>
      </c>
      <c r="L223" s="33"/>
      <c r="M223" s="140" t="s">
        <v>3</v>
      </c>
      <c r="N223" s="141" t="s">
        <v>42</v>
      </c>
      <c r="P223" s="142">
        <f>O223*H223</f>
        <v>0</v>
      </c>
      <c r="Q223" s="142">
        <v>0</v>
      </c>
      <c r="R223" s="142">
        <f>Q223*H223</f>
        <v>0</v>
      </c>
      <c r="S223" s="142">
        <v>0.2</v>
      </c>
      <c r="T223" s="143">
        <f>S223*H223</f>
        <v>4.2200000000000006</v>
      </c>
      <c r="AR223" s="144" t="s">
        <v>90</v>
      </c>
      <c r="AT223" s="144" t="s">
        <v>153</v>
      </c>
      <c r="AU223" s="144" t="s">
        <v>87</v>
      </c>
      <c r="AY223" s="18" t="s">
        <v>151</v>
      </c>
      <c r="BE223" s="145">
        <f>IF(N223="základní",J223,0)</f>
        <v>0</v>
      </c>
      <c r="BF223" s="145">
        <f>IF(N223="snížená",J223,0)</f>
        <v>0</v>
      </c>
      <c r="BG223" s="145">
        <f>IF(N223="zákl. přenesená",J223,0)</f>
        <v>0</v>
      </c>
      <c r="BH223" s="145">
        <f>IF(N223="sníž. přenesená",J223,0)</f>
        <v>0</v>
      </c>
      <c r="BI223" s="145">
        <f>IF(N223="nulová",J223,0)</f>
        <v>0</v>
      </c>
      <c r="BJ223" s="18" t="s">
        <v>15</v>
      </c>
      <c r="BK223" s="145">
        <f>ROUND(I223*H223,2)</f>
        <v>0</v>
      </c>
      <c r="BL223" s="18" t="s">
        <v>90</v>
      </c>
      <c r="BM223" s="144" t="s">
        <v>317</v>
      </c>
    </row>
    <row r="224" spans="2:65" s="12" customFormat="1" ht="12">
      <c r="B224" s="150"/>
      <c r="D224" s="151" t="s">
        <v>161</v>
      </c>
      <c r="E224" s="152" t="s">
        <v>3</v>
      </c>
      <c r="F224" s="153" t="s">
        <v>318</v>
      </c>
      <c r="H224" s="154">
        <v>7.2</v>
      </c>
      <c r="I224" s="155"/>
      <c r="L224" s="150"/>
      <c r="M224" s="156"/>
      <c r="T224" s="157"/>
      <c r="AT224" s="152" t="s">
        <v>161</v>
      </c>
      <c r="AU224" s="152" t="s">
        <v>87</v>
      </c>
      <c r="AV224" s="12" t="s">
        <v>78</v>
      </c>
      <c r="AW224" s="12" t="s">
        <v>33</v>
      </c>
      <c r="AX224" s="12" t="s">
        <v>71</v>
      </c>
      <c r="AY224" s="152" t="s">
        <v>151</v>
      </c>
    </row>
    <row r="225" spans="2:65" s="12" customFormat="1" ht="12">
      <c r="B225" s="150"/>
      <c r="D225" s="151" t="s">
        <v>161</v>
      </c>
      <c r="E225" s="152" t="s">
        <v>3</v>
      </c>
      <c r="F225" s="153" t="s">
        <v>319</v>
      </c>
      <c r="H225" s="154">
        <v>2.8</v>
      </c>
      <c r="I225" s="155"/>
      <c r="L225" s="150"/>
      <c r="M225" s="156"/>
      <c r="T225" s="157"/>
      <c r="AT225" s="152" t="s">
        <v>161</v>
      </c>
      <c r="AU225" s="152" t="s">
        <v>87</v>
      </c>
      <c r="AV225" s="12" t="s">
        <v>78</v>
      </c>
      <c r="AW225" s="12" t="s">
        <v>33</v>
      </c>
      <c r="AX225" s="12" t="s">
        <v>71</v>
      </c>
      <c r="AY225" s="152" t="s">
        <v>151</v>
      </c>
    </row>
    <row r="226" spans="2:65" s="12" customFormat="1" ht="12">
      <c r="B226" s="150"/>
      <c r="D226" s="151" t="s">
        <v>161</v>
      </c>
      <c r="E226" s="152" t="s">
        <v>3</v>
      </c>
      <c r="F226" s="153" t="s">
        <v>320</v>
      </c>
      <c r="H226" s="154">
        <v>4.5999999999999996</v>
      </c>
      <c r="I226" s="155"/>
      <c r="L226" s="150"/>
      <c r="M226" s="156"/>
      <c r="T226" s="157"/>
      <c r="AT226" s="152" t="s">
        <v>161</v>
      </c>
      <c r="AU226" s="152" t="s">
        <v>87</v>
      </c>
      <c r="AV226" s="12" t="s">
        <v>78</v>
      </c>
      <c r="AW226" s="12" t="s">
        <v>33</v>
      </c>
      <c r="AX226" s="12" t="s">
        <v>71</v>
      </c>
      <c r="AY226" s="152" t="s">
        <v>151</v>
      </c>
    </row>
    <row r="227" spans="2:65" s="12" customFormat="1" ht="12">
      <c r="B227" s="150"/>
      <c r="D227" s="151" t="s">
        <v>161</v>
      </c>
      <c r="E227" s="152" t="s">
        <v>3</v>
      </c>
      <c r="F227" s="153" t="s">
        <v>321</v>
      </c>
      <c r="H227" s="154">
        <v>1.7</v>
      </c>
      <c r="I227" s="155"/>
      <c r="L227" s="150"/>
      <c r="M227" s="156"/>
      <c r="T227" s="157"/>
      <c r="AT227" s="152" t="s">
        <v>161</v>
      </c>
      <c r="AU227" s="152" t="s">
        <v>87</v>
      </c>
      <c r="AV227" s="12" t="s">
        <v>78</v>
      </c>
      <c r="AW227" s="12" t="s">
        <v>33</v>
      </c>
      <c r="AX227" s="12" t="s">
        <v>71</v>
      </c>
      <c r="AY227" s="152" t="s">
        <v>151</v>
      </c>
    </row>
    <row r="228" spans="2:65" s="12" customFormat="1" ht="12">
      <c r="B228" s="150"/>
      <c r="D228" s="151" t="s">
        <v>161</v>
      </c>
      <c r="E228" s="152" t="s">
        <v>3</v>
      </c>
      <c r="F228" s="153" t="s">
        <v>322</v>
      </c>
      <c r="H228" s="154">
        <v>3.4</v>
      </c>
      <c r="I228" s="155"/>
      <c r="L228" s="150"/>
      <c r="M228" s="156"/>
      <c r="T228" s="157"/>
      <c r="AT228" s="152" t="s">
        <v>161</v>
      </c>
      <c r="AU228" s="152" t="s">
        <v>87</v>
      </c>
      <c r="AV228" s="12" t="s">
        <v>78</v>
      </c>
      <c r="AW228" s="12" t="s">
        <v>33</v>
      </c>
      <c r="AX228" s="12" t="s">
        <v>71</v>
      </c>
      <c r="AY228" s="152" t="s">
        <v>151</v>
      </c>
    </row>
    <row r="229" spans="2:65" s="12" customFormat="1" ht="12">
      <c r="B229" s="150"/>
      <c r="D229" s="151" t="s">
        <v>161</v>
      </c>
      <c r="E229" s="152" t="s">
        <v>3</v>
      </c>
      <c r="F229" s="153" t="s">
        <v>323</v>
      </c>
      <c r="H229" s="154">
        <v>1.4</v>
      </c>
      <c r="I229" s="155"/>
      <c r="L229" s="150"/>
      <c r="M229" s="156"/>
      <c r="T229" s="157"/>
      <c r="AT229" s="152" t="s">
        <v>161</v>
      </c>
      <c r="AU229" s="152" t="s">
        <v>87</v>
      </c>
      <c r="AV229" s="12" t="s">
        <v>78</v>
      </c>
      <c r="AW229" s="12" t="s">
        <v>33</v>
      </c>
      <c r="AX229" s="12" t="s">
        <v>71</v>
      </c>
      <c r="AY229" s="152" t="s">
        <v>151</v>
      </c>
    </row>
    <row r="230" spans="2:65" s="13" customFormat="1" ht="12">
      <c r="B230" s="158"/>
      <c r="D230" s="151" t="s">
        <v>161</v>
      </c>
      <c r="E230" s="159" t="s">
        <v>3</v>
      </c>
      <c r="F230" s="160" t="s">
        <v>178</v>
      </c>
      <c r="H230" s="161">
        <v>21.099999999999998</v>
      </c>
      <c r="I230" s="162"/>
      <c r="L230" s="158"/>
      <c r="M230" s="163"/>
      <c r="T230" s="164"/>
      <c r="AT230" s="159" t="s">
        <v>161</v>
      </c>
      <c r="AU230" s="159" t="s">
        <v>87</v>
      </c>
      <c r="AV230" s="13" t="s">
        <v>90</v>
      </c>
      <c r="AW230" s="13" t="s">
        <v>33</v>
      </c>
      <c r="AX230" s="13" t="s">
        <v>15</v>
      </c>
      <c r="AY230" s="159" t="s">
        <v>151</v>
      </c>
    </row>
    <row r="231" spans="2:65" s="1" customFormat="1" ht="16.5" customHeight="1">
      <c r="B231" s="132"/>
      <c r="C231" s="133" t="s">
        <v>324</v>
      </c>
      <c r="D231" s="133" t="s">
        <v>153</v>
      </c>
      <c r="E231" s="134" t="s">
        <v>325</v>
      </c>
      <c r="F231" s="135" t="s">
        <v>326</v>
      </c>
      <c r="G231" s="136" t="s">
        <v>327</v>
      </c>
      <c r="H231" s="137">
        <v>15</v>
      </c>
      <c r="I231" s="138"/>
      <c r="J231" s="139">
        <f>ROUND(I231*H231,2)</f>
        <v>0</v>
      </c>
      <c r="K231" s="135" t="s">
        <v>3</v>
      </c>
      <c r="L231" s="33"/>
      <c r="M231" s="140" t="s">
        <v>3</v>
      </c>
      <c r="N231" s="141" t="s">
        <v>42</v>
      </c>
      <c r="P231" s="142">
        <f>O231*H231</f>
        <v>0</v>
      </c>
      <c r="Q231" s="142">
        <v>0</v>
      </c>
      <c r="R231" s="142">
        <f>Q231*H231</f>
        <v>0</v>
      </c>
      <c r="S231" s="142">
        <v>0</v>
      </c>
      <c r="T231" s="143">
        <f>S231*H231</f>
        <v>0</v>
      </c>
      <c r="AR231" s="144" t="s">
        <v>90</v>
      </c>
      <c r="AT231" s="144" t="s">
        <v>153</v>
      </c>
      <c r="AU231" s="144" t="s">
        <v>87</v>
      </c>
      <c r="AY231" s="18" t="s">
        <v>151</v>
      </c>
      <c r="BE231" s="145">
        <f>IF(N231="základní",J231,0)</f>
        <v>0</v>
      </c>
      <c r="BF231" s="145">
        <f>IF(N231="snížená",J231,0)</f>
        <v>0</v>
      </c>
      <c r="BG231" s="145">
        <f>IF(N231="zákl. přenesená",J231,0)</f>
        <v>0</v>
      </c>
      <c r="BH231" s="145">
        <f>IF(N231="sníž. přenesená",J231,0)</f>
        <v>0</v>
      </c>
      <c r="BI231" s="145">
        <f>IF(N231="nulová",J231,0)</f>
        <v>0</v>
      </c>
      <c r="BJ231" s="18" t="s">
        <v>15</v>
      </c>
      <c r="BK231" s="145">
        <f>ROUND(I231*H231,2)</f>
        <v>0</v>
      </c>
      <c r="BL231" s="18" t="s">
        <v>90</v>
      </c>
      <c r="BM231" s="144" t="s">
        <v>328</v>
      </c>
    </row>
    <row r="232" spans="2:65" s="1" customFormat="1" ht="16.5" customHeight="1">
      <c r="B232" s="132"/>
      <c r="C232" s="133" t="s">
        <v>329</v>
      </c>
      <c r="D232" s="133" t="s">
        <v>153</v>
      </c>
      <c r="E232" s="134" t="s">
        <v>330</v>
      </c>
      <c r="F232" s="135" t="s">
        <v>331</v>
      </c>
      <c r="G232" s="136" t="s">
        <v>332</v>
      </c>
      <c r="H232" s="137">
        <v>1</v>
      </c>
      <c r="I232" s="138"/>
      <c r="J232" s="139">
        <f>ROUND(I232*H232,2)</f>
        <v>0</v>
      </c>
      <c r="K232" s="135" t="s">
        <v>3</v>
      </c>
      <c r="L232" s="33"/>
      <c r="M232" s="140" t="s">
        <v>3</v>
      </c>
      <c r="N232" s="141" t="s">
        <v>42</v>
      </c>
      <c r="P232" s="142">
        <f>O232*H232</f>
        <v>0</v>
      </c>
      <c r="Q232" s="142">
        <v>0</v>
      </c>
      <c r="R232" s="142">
        <f>Q232*H232</f>
        <v>0</v>
      </c>
      <c r="S232" s="142">
        <v>0</v>
      </c>
      <c r="T232" s="143">
        <f>S232*H232</f>
        <v>0</v>
      </c>
      <c r="AR232" s="144" t="s">
        <v>90</v>
      </c>
      <c r="AT232" s="144" t="s">
        <v>153</v>
      </c>
      <c r="AU232" s="144" t="s">
        <v>87</v>
      </c>
      <c r="AY232" s="18" t="s">
        <v>151</v>
      </c>
      <c r="BE232" s="145">
        <f>IF(N232="základní",J232,0)</f>
        <v>0</v>
      </c>
      <c r="BF232" s="145">
        <f>IF(N232="snížená",J232,0)</f>
        <v>0</v>
      </c>
      <c r="BG232" s="145">
        <f>IF(N232="zákl. přenesená",J232,0)</f>
        <v>0</v>
      </c>
      <c r="BH232" s="145">
        <f>IF(N232="sníž. přenesená",J232,0)</f>
        <v>0</v>
      </c>
      <c r="BI232" s="145">
        <f>IF(N232="nulová",J232,0)</f>
        <v>0</v>
      </c>
      <c r="BJ232" s="18" t="s">
        <v>15</v>
      </c>
      <c r="BK232" s="145">
        <f>ROUND(I232*H232,2)</f>
        <v>0</v>
      </c>
      <c r="BL232" s="18" t="s">
        <v>90</v>
      </c>
      <c r="BM232" s="144" t="s">
        <v>333</v>
      </c>
    </row>
    <row r="233" spans="2:65" s="1" customFormat="1" ht="24.25" customHeight="1">
      <c r="B233" s="132"/>
      <c r="C233" s="133" t="s">
        <v>334</v>
      </c>
      <c r="D233" s="133" t="s">
        <v>153</v>
      </c>
      <c r="E233" s="134" t="s">
        <v>335</v>
      </c>
      <c r="F233" s="135" t="s">
        <v>336</v>
      </c>
      <c r="G233" s="136" t="s">
        <v>213</v>
      </c>
      <c r="H233" s="137">
        <v>14</v>
      </c>
      <c r="I233" s="138"/>
      <c r="J233" s="139">
        <f>ROUND(I233*H233,2)</f>
        <v>0</v>
      </c>
      <c r="K233" s="135" t="s">
        <v>3</v>
      </c>
      <c r="L233" s="33"/>
      <c r="M233" s="140" t="s">
        <v>3</v>
      </c>
      <c r="N233" s="141" t="s">
        <v>42</v>
      </c>
      <c r="P233" s="142">
        <f>O233*H233</f>
        <v>0</v>
      </c>
      <c r="Q233" s="142">
        <v>0</v>
      </c>
      <c r="R233" s="142">
        <f>Q233*H233</f>
        <v>0</v>
      </c>
      <c r="S233" s="142">
        <v>0</v>
      </c>
      <c r="T233" s="143">
        <f>S233*H233</f>
        <v>0</v>
      </c>
      <c r="AR233" s="144" t="s">
        <v>90</v>
      </c>
      <c r="AT233" s="144" t="s">
        <v>153</v>
      </c>
      <c r="AU233" s="144" t="s">
        <v>87</v>
      </c>
      <c r="AY233" s="18" t="s">
        <v>151</v>
      </c>
      <c r="BE233" s="145">
        <f>IF(N233="základní",J233,0)</f>
        <v>0</v>
      </c>
      <c r="BF233" s="145">
        <f>IF(N233="snížená",J233,0)</f>
        <v>0</v>
      </c>
      <c r="BG233" s="145">
        <f>IF(N233="zákl. přenesená",J233,0)</f>
        <v>0</v>
      </c>
      <c r="BH233" s="145">
        <f>IF(N233="sníž. přenesená",J233,0)</f>
        <v>0</v>
      </c>
      <c r="BI233" s="145">
        <f>IF(N233="nulová",J233,0)</f>
        <v>0</v>
      </c>
      <c r="BJ233" s="18" t="s">
        <v>15</v>
      </c>
      <c r="BK233" s="145">
        <f>ROUND(I233*H233,2)</f>
        <v>0</v>
      </c>
      <c r="BL233" s="18" t="s">
        <v>90</v>
      </c>
      <c r="BM233" s="144" t="s">
        <v>337</v>
      </c>
    </row>
    <row r="234" spans="2:65" s="12" customFormat="1" ht="12">
      <c r="B234" s="150"/>
      <c r="D234" s="151" t="s">
        <v>161</v>
      </c>
      <c r="E234" s="152" t="s">
        <v>3</v>
      </c>
      <c r="F234" s="153" t="s">
        <v>338</v>
      </c>
      <c r="H234" s="154">
        <v>14</v>
      </c>
      <c r="I234" s="155"/>
      <c r="L234" s="150"/>
      <c r="M234" s="156"/>
      <c r="T234" s="157"/>
      <c r="AT234" s="152" t="s">
        <v>161</v>
      </c>
      <c r="AU234" s="152" t="s">
        <v>87</v>
      </c>
      <c r="AV234" s="12" t="s">
        <v>78</v>
      </c>
      <c r="AW234" s="12" t="s">
        <v>33</v>
      </c>
      <c r="AX234" s="12" t="s">
        <v>15</v>
      </c>
      <c r="AY234" s="152" t="s">
        <v>151</v>
      </c>
    </row>
    <row r="235" spans="2:65" s="1" customFormat="1" ht="24.25" customHeight="1">
      <c r="B235" s="132"/>
      <c r="C235" s="133" t="s">
        <v>339</v>
      </c>
      <c r="D235" s="133" t="s">
        <v>153</v>
      </c>
      <c r="E235" s="134" t="s">
        <v>340</v>
      </c>
      <c r="F235" s="135" t="s">
        <v>341</v>
      </c>
      <c r="G235" s="136" t="s">
        <v>213</v>
      </c>
      <c r="H235" s="137">
        <v>8</v>
      </c>
      <c r="I235" s="138"/>
      <c r="J235" s="139">
        <f>ROUND(I235*H235,2)</f>
        <v>0</v>
      </c>
      <c r="K235" s="135" t="s">
        <v>3</v>
      </c>
      <c r="L235" s="33"/>
      <c r="M235" s="140" t="s">
        <v>3</v>
      </c>
      <c r="N235" s="141" t="s">
        <v>42</v>
      </c>
      <c r="P235" s="142">
        <f>O235*H235</f>
        <v>0</v>
      </c>
      <c r="Q235" s="142">
        <v>0</v>
      </c>
      <c r="R235" s="142">
        <f>Q235*H235</f>
        <v>0</v>
      </c>
      <c r="S235" s="142">
        <v>0</v>
      </c>
      <c r="T235" s="143">
        <f>S235*H235</f>
        <v>0</v>
      </c>
      <c r="AR235" s="144" t="s">
        <v>90</v>
      </c>
      <c r="AT235" s="144" t="s">
        <v>153</v>
      </c>
      <c r="AU235" s="144" t="s">
        <v>87</v>
      </c>
      <c r="AY235" s="18" t="s">
        <v>151</v>
      </c>
      <c r="BE235" s="145">
        <f>IF(N235="základní",J235,0)</f>
        <v>0</v>
      </c>
      <c r="BF235" s="145">
        <f>IF(N235="snížená",J235,0)</f>
        <v>0</v>
      </c>
      <c r="BG235" s="145">
        <f>IF(N235="zákl. přenesená",J235,0)</f>
        <v>0</v>
      </c>
      <c r="BH235" s="145">
        <f>IF(N235="sníž. přenesená",J235,0)</f>
        <v>0</v>
      </c>
      <c r="BI235" s="145">
        <f>IF(N235="nulová",J235,0)</f>
        <v>0</v>
      </c>
      <c r="BJ235" s="18" t="s">
        <v>15</v>
      </c>
      <c r="BK235" s="145">
        <f>ROUND(I235*H235,2)</f>
        <v>0</v>
      </c>
      <c r="BL235" s="18" t="s">
        <v>90</v>
      </c>
      <c r="BM235" s="144" t="s">
        <v>342</v>
      </c>
    </row>
    <row r="236" spans="2:65" s="1" customFormat="1" ht="16.5" customHeight="1">
      <c r="B236" s="132"/>
      <c r="C236" s="133" t="s">
        <v>343</v>
      </c>
      <c r="D236" s="133" t="s">
        <v>153</v>
      </c>
      <c r="E236" s="134" t="s">
        <v>344</v>
      </c>
      <c r="F236" s="135" t="s">
        <v>345</v>
      </c>
      <c r="G236" s="136" t="s">
        <v>213</v>
      </c>
      <c r="H236" s="137">
        <v>8</v>
      </c>
      <c r="I236" s="138"/>
      <c r="J236" s="139">
        <f>ROUND(I236*H236,2)</f>
        <v>0</v>
      </c>
      <c r="K236" s="135" t="s">
        <v>3</v>
      </c>
      <c r="L236" s="33"/>
      <c r="M236" s="140" t="s">
        <v>3</v>
      </c>
      <c r="N236" s="141" t="s">
        <v>42</v>
      </c>
      <c r="P236" s="142">
        <f>O236*H236</f>
        <v>0</v>
      </c>
      <c r="Q236" s="142">
        <v>0</v>
      </c>
      <c r="R236" s="142">
        <f>Q236*H236</f>
        <v>0</v>
      </c>
      <c r="S236" s="142">
        <v>0</v>
      </c>
      <c r="T236" s="143">
        <f>S236*H236</f>
        <v>0</v>
      </c>
      <c r="AR236" s="144" t="s">
        <v>90</v>
      </c>
      <c r="AT236" s="144" t="s">
        <v>153</v>
      </c>
      <c r="AU236" s="144" t="s">
        <v>87</v>
      </c>
      <c r="AY236" s="18" t="s">
        <v>151</v>
      </c>
      <c r="BE236" s="145">
        <f>IF(N236="základní",J236,0)</f>
        <v>0</v>
      </c>
      <c r="BF236" s="145">
        <f>IF(N236="snížená",J236,0)</f>
        <v>0</v>
      </c>
      <c r="BG236" s="145">
        <f>IF(N236="zákl. přenesená",J236,0)</f>
        <v>0</v>
      </c>
      <c r="BH236" s="145">
        <f>IF(N236="sníž. přenesená",J236,0)</f>
        <v>0</v>
      </c>
      <c r="BI236" s="145">
        <f>IF(N236="nulová",J236,0)</f>
        <v>0</v>
      </c>
      <c r="BJ236" s="18" t="s">
        <v>15</v>
      </c>
      <c r="BK236" s="145">
        <f>ROUND(I236*H236,2)</f>
        <v>0</v>
      </c>
      <c r="BL236" s="18" t="s">
        <v>90</v>
      </c>
      <c r="BM236" s="144" t="s">
        <v>346</v>
      </c>
    </row>
    <row r="237" spans="2:65" s="1" customFormat="1" ht="16.5" customHeight="1">
      <c r="B237" s="132"/>
      <c r="C237" s="133" t="s">
        <v>347</v>
      </c>
      <c r="D237" s="133" t="s">
        <v>153</v>
      </c>
      <c r="E237" s="134" t="s">
        <v>348</v>
      </c>
      <c r="F237" s="135" t="s">
        <v>349</v>
      </c>
      <c r="G237" s="136" t="s">
        <v>156</v>
      </c>
      <c r="H237" s="137">
        <v>9.8000000000000007</v>
      </c>
      <c r="I237" s="138"/>
      <c r="J237" s="139">
        <f>ROUND(I237*H237,2)</f>
        <v>0</v>
      </c>
      <c r="K237" s="135" t="s">
        <v>3</v>
      </c>
      <c r="L237" s="33"/>
      <c r="M237" s="140" t="s">
        <v>3</v>
      </c>
      <c r="N237" s="141" t="s">
        <v>42</v>
      </c>
      <c r="P237" s="142">
        <f>O237*H237</f>
        <v>0</v>
      </c>
      <c r="Q237" s="142">
        <v>0</v>
      </c>
      <c r="R237" s="142">
        <f>Q237*H237</f>
        <v>0</v>
      </c>
      <c r="S237" s="142">
        <v>0.1</v>
      </c>
      <c r="T237" s="143">
        <f>S237*H237</f>
        <v>0.98000000000000009</v>
      </c>
      <c r="AR237" s="144" t="s">
        <v>90</v>
      </c>
      <c r="AT237" s="144" t="s">
        <v>153</v>
      </c>
      <c r="AU237" s="144" t="s">
        <v>87</v>
      </c>
      <c r="AY237" s="18" t="s">
        <v>151</v>
      </c>
      <c r="BE237" s="145">
        <f>IF(N237="základní",J237,0)</f>
        <v>0</v>
      </c>
      <c r="BF237" s="145">
        <f>IF(N237="snížená",J237,0)</f>
        <v>0</v>
      </c>
      <c r="BG237" s="145">
        <f>IF(N237="zákl. přenesená",J237,0)</f>
        <v>0</v>
      </c>
      <c r="BH237" s="145">
        <f>IF(N237="sníž. přenesená",J237,0)</f>
        <v>0</v>
      </c>
      <c r="BI237" s="145">
        <f>IF(N237="nulová",J237,0)</f>
        <v>0</v>
      </c>
      <c r="BJ237" s="18" t="s">
        <v>15</v>
      </c>
      <c r="BK237" s="145">
        <f>ROUND(I237*H237,2)</f>
        <v>0</v>
      </c>
      <c r="BL237" s="18" t="s">
        <v>90</v>
      </c>
      <c r="BM237" s="144" t="s">
        <v>350</v>
      </c>
    </row>
    <row r="238" spans="2:65" s="14" customFormat="1" ht="12">
      <c r="B238" s="165"/>
      <c r="D238" s="151" t="s">
        <v>161</v>
      </c>
      <c r="E238" s="166" t="s">
        <v>3</v>
      </c>
      <c r="F238" s="167" t="s">
        <v>351</v>
      </c>
      <c r="H238" s="166" t="s">
        <v>3</v>
      </c>
      <c r="I238" s="168"/>
      <c r="L238" s="165"/>
      <c r="M238" s="169"/>
      <c r="T238" s="170"/>
      <c r="AT238" s="166" t="s">
        <v>161</v>
      </c>
      <c r="AU238" s="166" t="s">
        <v>87</v>
      </c>
      <c r="AV238" s="14" t="s">
        <v>15</v>
      </c>
      <c r="AW238" s="14" t="s">
        <v>33</v>
      </c>
      <c r="AX238" s="14" t="s">
        <v>71</v>
      </c>
      <c r="AY238" s="166" t="s">
        <v>151</v>
      </c>
    </row>
    <row r="239" spans="2:65" s="12" customFormat="1" ht="12">
      <c r="B239" s="150"/>
      <c r="D239" s="151" t="s">
        <v>161</v>
      </c>
      <c r="E239" s="152" t="s">
        <v>3</v>
      </c>
      <c r="F239" s="153" t="s">
        <v>352</v>
      </c>
      <c r="H239" s="154">
        <v>9.8000000000000007</v>
      </c>
      <c r="I239" s="155"/>
      <c r="L239" s="150"/>
      <c r="M239" s="156"/>
      <c r="T239" s="157"/>
      <c r="AT239" s="152" t="s">
        <v>161</v>
      </c>
      <c r="AU239" s="152" t="s">
        <v>87</v>
      </c>
      <c r="AV239" s="12" t="s">
        <v>78</v>
      </c>
      <c r="AW239" s="12" t="s">
        <v>33</v>
      </c>
      <c r="AX239" s="12" t="s">
        <v>15</v>
      </c>
      <c r="AY239" s="152" t="s">
        <v>151</v>
      </c>
    </row>
    <row r="240" spans="2:65" s="1" customFormat="1" ht="16.5" customHeight="1">
      <c r="B240" s="132"/>
      <c r="C240" s="133" t="s">
        <v>353</v>
      </c>
      <c r="D240" s="133" t="s">
        <v>153</v>
      </c>
      <c r="E240" s="134" t="s">
        <v>354</v>
      </c>
      <c r="F240" s="135" t="s">
        <v>355</v>
      </c>
      <c r="G240" s="136" t="s">
        <v>332</v>
      </c>
      <c r="H240" s="137">
        <v>1</v>
      </c>
      <c r="I240" s="138"/>
      <c r="J240" s="139">
        <f>ROUND(I240*H240,2)</f>
        <v>0</v>
      </c>
      <c r="K240" s="135" t="s">
        <v>3</v>
      </c>
      <c r="L240" s="33"/>
      <c r="M240" s="140" t="s">
        <v>3</v>
      </c>
      <c r="N240" s="141" t="s">
        <v>42</v>
      </c>
      <c r="P240" s="142">
        <f>O240*H240</f>
        <v>0</v>
      </c>
      <c r="Q240" s="142">
        <v>0</v>
      </c>
      <c r="R240" s="142">
        <f>Q240*H240</f>
        <v>0</v>
      </c>
      <c r="S240" s="142">
        <v>0</v>
      </c>
      <c r="T240" s="143">
        <f>S240*H240</f>
        <v>0</v>
      </c>
      <c r="AR240" s="144" t="s">
        <v>90</v>
      </c>
      <c r="AT240" s="144" t="s">
        <v>153</v>
      </c>
      <c r="AU240" s="144" t="s">
        <v>87</v>
      </c>
      <c r="AY240" s="18" t="s">
        <v>151</v>
      </c>
      <c r="BE240" s="145">
        <f>IF(N240="základní",J240,0)</f>
        <v>0</v>
      </c>
      <c r="BF240" s="145">
        <f>IF(N240="snížená",J240,0)</f>
        <v>0</v>
      </c>
      <c r="BG240" s="145">
        <f>IF(N240="zákl. přenesená",J240,0)</f>
        <v>0</v>
      </c>
      <c r="BH240" s="145">
        <f>IF(N240="sníž. přenesená",J240,0)</f>
        <v>0</v>
      </c>
      <c r="BI240" s="145">
        <f>IF(N240="nulová",J240,0)</f>
        <v>0</v>
      </c>
      <c r="BJ240" s="18" t="s">
        <v>15</v>
      </c>
      <c r="BK240" s="145">
        <f>ROUND(I240*H240,2)</f>
        <v>0</v>
      </c>
      <c r="BL240" s="18" t="s">
        <v>90</v>
      </c>
      <c r="BM240" s="144" t="s">
        <v>356</v>
      </c>
    </row>
    <row r="241" spans="2:65" s="11" customFormat="1" ht="23" customHeight="1">
      <c r="B241" s="120"/>
      <c r="D241" s="121" t="s">
        <v>70</v>
      </c>
      <c r="E241" s="130" t="s">
        <v>357</v>
      </c>
      <c r="F241" s="130" t="s">
        <v>358</v>
      </c>
      <c r="I241" s="123"/>
      <c r="J241" s="131">
        <f>BK241</f>
        <v>0</v>
      </c>
      <c r="L241" s="120"/>
      <c r="M241" s="125"/>
      <c r="P241" s="126">
        <f>SUM(P242:P250)</f>
        <v>0</v>
      </c>
      <c r="R241" s="126">
        <f>SUM(R242:R250)</f>
        <v>0</v>
      </c>
      <c r="T241" s="127">
        <f>SUM(T242:T250)</f>
        <v>0</v>
      </c>
      <c r="AR241" s="121" t="s">
        <v>15</v>
      </c>
      <c r="AT241" s="128" t="s">
        <v>70</v>
      </c>
      <c r="AU241" s="128" t="s">
        <v>15</v>
      </c>
      <c r="AY241" s="121" t="s">
        <v>151</v>
      </c>
      <c r="BK241" s="129">
        <f>SUM(BK242:BK250)</f>
        <v>0</v>
      </c>
    </row>
    <row r="242" spans="2:65" s="1" customFormat="1" ht="38" customHeight="1">
      <c r="B242" s="132"/>
      <c r="C242" s="133" t="s">
        <v>359</v>
      </c>
      <c r="D242" s="133" t="s">
        <v>153</v>
      </c>
      <c r="E242" s="134" t="s">
        <v>360</v>
      </c>
      <c r="F242" s="135" t="s">
        <v>361</v>
      </c>
      <c r="G242" s="136" t="s">
        <v>362</v>
      </c>
      <c r="H242" s="137">
        <v>165.11500000000001</v>
      </c>
      <c r="I242" s="138"/>
      <c r="J242" s="139">
        <f>ROUND(I242*H242,2)</f>
        <v>0</v>
      </c>
      <c r="K242" s="135" t="s">
        <v>157</v>
      </c>
      <c r="L242" s="33"/>
      <c r="M242" s="140" t="s">
        <v>3</v>
      </c>
      <c r="N242" s="141" t="s">
        <v>42</v>
      </c>
      <c r="P242" s="142">
        <f>O242*H242</f>
        <v>0</v>
      </c>
      <c r="Q242" s="142">
        <v>0</v>
      </c>
      <c r="R242" s="142">
        <f>Q242*H242</f>
        <v>0</v>
      </c>
      <c r="S242" s="142">
        <v>0</v>
      </c>
      <c r="T242" s="143">
        <f>S242*H242</f>
        <v>0</v>
      </c>
      <c r="AR242" s="144" t="s">
        <v>90</v>
      </c>
      <c r="AT242" s="144" t="s">
        <v>153</v>
      </c>
      <c r="AU242" s="144" t="s">
        <v>78</v>
      </c>
      <c r="AY242" s="18" t="s">
        <v>151</v>
      </c>
      <c r="BE242" s="145">
        <f>IF(N242="základní",J242,0)</f>
        <v>0</v>
      </c>
      <c r="BF242" s="145">
        <f>IF(N242="snížená",J242,0)</f>
        <v>0</v>
      </c>
      <c r="BG242" s="145">
        <f>IF(N242="zákl. přenesená",J242,0)</f>
        <v>0</v>
      </c>
      <c r="BH242" s="145">
        <f>IF(N242="sníž. přenesená",J242,0)</f>
        <v>0</v>
      </c>
      <c r="BI242" s="145">
        <f>IF(N242="nulová",J242,0)</f>
        <v>0</v>
      </c>
      <c r="BJ242" s="18" t="s">
        <v>15</v>
      </c>
      <c r="BK242" s="145">
        <f>ROUND(I242*H242,2)</f>
        <v>0</v>
      </c>
      <c r="BL242" s="18" t="s">
        <v>90</v>
      </c>
      <c r="BM242" s="144" t="s">
        <v>363</v>
      </c>
    </row>
    <row r="243" spans="2:65" s="1" customFormat="1">
      <c r="B243" s="33"/>
      <c r="D243" s="146" t="s">
        <v>159</v>
      </c>
      <c r="F243" s="147" t="s">
        <v>364</v>
      </c>
      <c r="I243" s="148"/>
      <c r="L243" s="33"/>
      <c r="M243" s="149"/>
      <c r="T243" s="54"/>
      <c r="AT243" s="18" t="s">
        <v>159</v>
      </c>
      <c r="AU243" s="18" t="s">
        <v>78</v>
      </c>
    </row>
    <row r="244" spans="2:65" s="1" customFormat="1" ht="33" customHeight="1">
      <c r="B244" s="132"/>
      <c r="C244" s="133" t="s">
        <v>365</v>
      </c>
      <c r="D244" s="133" t="s">
        <v>153</v>
      </c>
      <c r="E244" s="134" t="s">
        <v>366</v>
      </c>
      <c r="F244" s="135" t="s">
        <v>367</v>
      </c>
      <c r="G244" s="136" t="s">
        <v>362</v>
      </c>
      <c r="H244" s="137">
        <v>165.11500000000001</v>
      </c>
      <c r="I244" s="138"/>
      <c r="J244" s="139">
        <f>ROUND(I244*H244,2)</f>
        <v>0</v>
      </c>
      <c r="K244" s="135" t="s">
        <v>157</v>
      </c>
      <c r="L244" s="33"/>
      <c r="M244" s="140" t="s">
        <v>3</v>
      </c>
      <c r="N244" s="141" t="s">
        <v>42</v>
      </c>
      <c r="P244" s="142">
        <f>O244*H244</f>
        <v>0</v>
      </c>
      <c r="Q244" s="142">
        <v>0</v>
      </c>
      <c r="R244" s="142">
        <f>Q244*H244</f>
        <v>0</v>
      </c>
      <c r="S244" s="142">
        <v>0</v>
      </c>
      <c r="T244" s="143">
        <f>S244*H244</f>
        <v>0</v>
      </c>
      <c r="AR244" s="144" t="s">
        <v>90</v>
      </c>
      <c r="AT244" s="144" t="s">
        <v>153</v>
      </c>
      <c r="AU244" s="144" t="s">
        <v>78</v>
      </c>
      <c r="AY244" s="18" t="s">
        <v>151</v>
      </c>
      <c r="BE244" s="145">
        <f>IF(N244="základní",J244,0)</f>
        <v>0</v>
      </c>
      <c r="BF244" s="145">
        <f>IF(N244="snížená",J244,0)</f>
        <v>0</v>
      </c>
      <c r="BG244" s="145">
        <f>IF(N244="zákl. přenesená",J244,0)</f>
        <v>0</v>
      </c>
      <c r="BH244" s="145">
        <f>IF(N244="sníž. přenesená",J244,0)</f>
        <v>0</v>
      </c>
      <c r="BI244" s="145">
        <f>IF(N244="nulová",J244,0)</f>
        <v>0</v>
      </c>
      <c r="BJ244" s="18" t="s">
        <v>15</v>
      </c>
      <c r="BK244" s="145">
        <f>ROUND(I244*H244,2)</f>
        <v>0</v>
      </c>
      <c r="BL244" s="18" t="s">
        <v>90</v>
      </c>
      <c r="BM244" s="144" t="s">
        <v>368</v>
      </c>
    </row>
    <row r="245" spans="2:65" s="1" customFormat="1">
      <c r="B245" s="33"/>
      <c r="D245" s="146" t="s">
        <v>159</v>
      </c>
      <c r="F245" s="147" t="s">
        <v>369</v>
      </c>
      <c r="I245" s="148"/>
      <c r="L245" s="33"/>
      <c r="M245" s="149"/>
      <c r="T245" s="54"/>
      <c r="AT245" s="18" t="s">
        <v>159</v>
      </c>
      <c r="AU245" s="18" t="s">
        <v>78</v>
      </c>
    </row>
    <row r="246" spans="2:65" s="1" customFormat="1" ht="44.25" customHeight="1">
      <c r="B246" s="132"/>
      <c r="C246" s="133" t="s">
        <v>370</v>
      </c>
      <c r="D246" s="133" t="s">
        <v>153</v>
      </c>
      <c r="E246" s="134" t="s">
        <v>371</v>
      </c>
      <c r="F246" s="135" t="s">
        <v>372</v>
      </c>
      <c r="G246" s="136" t="s">
        <v>362</v>
      </c>
      <c r="H246" s="137">
        <v>2476.7249999999999</v>
      </c>
      <c r="I246" s="138"/>
      <c r="J246" s="139">
        <f>ROUND(I246*H246,2)</f>
        <v>0</v>
      </c>
      <c r="K246" s="135" t="s">
        <v>157</v>
      </c>
      <c r="L246" s="33"/>
      <c r="M246" s="140" t="s">
        <v>3</v>
      </c>
      <c r="N246" s="141" t="s">
        <v>42</v>
      </c>
      <c r="P246" s="142">
        <f>O246*H246</f>
        <v>0</v>
      </c>
      <c r="Q246" s="142">
        <v>0</v>
      </c>
      <c r="R246" s="142">
        <f>Q246*H246</f>
        <v>0</v>
      </c>
      <c r="S246" s="142">
        <v>0</v>
      </c>
      <c r="T246" s="143">
        <f>S246*H246</f>
        <v>0</v>
      </c>
      <c r="AR246" s="144" t="s">
        <v>90</v>
      </c>
      <c r="AT246" s="144" t="s">
        <v>153</v>
      </c>
      <c r="AU246" s="144" t="s">
        <v>78</v>
      </c>
      <c r="AY246" s="18" t="s">
        <v>151</v>
      </c>
      <c r="BE246" s="145">
        <f>IF(N246="základní",J246,0)</f>
        <v>0</v>
      </c>
      <c r="BF246" s="145">
        <f>IF(N246="snížená",J246,0)</f>
        <v>0</v>
      </c>
      <c r="BG246" s="145">
        <f>IF(N246="zákl. přenesená",J246,0)</f>
        <v>0</v>
      </c>
      <c r="BH246" s="145">
        <f>IF(N246="sníž. přenesená",J246,0)</f>
        <v>0</v>
      </c>
      <c r="BI246" s="145">
        <f>IF(N246="nulová",J246,0)</f>
        <v>0</v>
      </c>
      <c r="BJ246" s="18" t="s">
        <v>15</v>
      </c>
      <c r="BK246" s="145">
        <f>ROUND(I246*H246,2)</f>
        <v>0</v>
      </c>
      <c r="BL246" s="18" t="s">
        <v>90</v>
      </c>
      <c r="BM246" s="144" t="s">
        <v>373</v>
      </c>
    </row>
    <row r="247" spans="2:65" s="1" customFormat="1">
      <c r="B247" s="33"/>
      <c r="D247" s="146" t="s">
        <v>159</v>
      </c>
      <c r="F247" s="147" t="s">
        <v>374</v>
      </c>
      <c r="I247" s="148"/>
      <c r="L247" s="33"/>
      <c r="M247" s="149"/>
      <c r="T247" s="54"/>
      <c r="AT247" s="18" t="s">
        <v>159</v>
      </c>
      <c r="AU247" s="18" t="s">
        <v>78</v>
      </c>
    </row>
    <row r="248" spans="2:65" s="12" customFormat="1" ht="12">
      <c r="B248" s="150"/>
      <c r="D248" s="151" t="s">
        <v>161</v>
      </c>
      <c r="F248" s="153" t="s">
        <v>375</v>
      </c>
      <c r="H248" s="154">
        <v>2476.7249999999999</v>
      </c>
      <c r="I248" s="155"/>
      <c r="L248" s="150"/>
      <c r="M248" s="156"/>
      <c r="T248" s="157"/>
      <c r="AT248" s="152" t="s">
        <v>161</v>
      </c>
      <c r="AU248" s="152" t="s">
        <v>78</v>
      </c>
      <c r="AV248" s="12" t="s">
        <v>78</v>
      </c>
      <c r="AW248" s="12" t="s">
        <v>4</v>
      </c>
      <c r="AX248" s="12" t="s">
        <v>15</v>
      </c>
      <c r="AY248" s="152" t="s">
        <v>151</v>
      </c>
    </row>
    <row r="249" spans="2:65" s="1" customFormat="1" ht="44.25" customHeight="1">
      <c r="B249" s="132"/>
      <c r="C249" s="133" t="s">
        <v>376</v>
      </c>
      <c r="D249" s="133" t="s">
        <v>153</v>
      </c>
      <c r="E249" s="134" t="s">
        <v>377</v>
      </c>
      <c r="F249" s="135" t="s">
        <v>378</v>
      </c>
      <c r="G249" s="136" t="s">
        <v>362</v>
      </c>
      <c r="H249" s="137">
        <v>165.11500000000001</v>
      </c>
      <c r="I249" s="138"/>
      <c r="J249" s="139">
        <f>ROUND(I249*H249,2)</f>
        <v>0</v>
      </c>
      <c r="K249" s="135" t="s">
        <v>157</v>
      </c>
      <c r="L249" s="33"/>
      <c r="M249" s="140" t="s">
        <v>3</v>
      </c>
      <c r="N249" s="141" t="s">
        <v>42</v>
      </c>
      <c r="P249" s="142">
        <f>O249*H249</f>
        <v>0</v>
      </c>
      <c r="Q249" s="142">
        <v>0</v>
      </c>
      <c r="R249" s="142">
        <f>Q249*H249</f>
        <v>0</v>
      </c>
      <c r="S249" s="142">
        <v>0</v>
      </c>
      <c r="T249" s="143">
        <f>S249*H249</f>
        <v>0</v>
      </c>
      <c r="AR249" s="144" t="s">
        <v>90</v>
      </c>
      <c r="AT249" s="144" t="s">
        <v>153</v>
      </c>
      <c r="AU249" s="144" t="s">
        <v>78</v>
      </c>
      <c r="AY249" s="18" t="s">
        <v>151</v>
      </c>
      <c r="BE249" s="145">
        <f>IF(N249="základní",J249,0)</f>
        <v>0</v>
      </c>
      <c r="BF249" s="145">
        <f>IF(N249="snížená",J249,0)</f>
        <v>0</v>
      </c>
      <c r="BG249" s="145">
        <f>IF(N249="zákl. přenesená",J249,0)</f>
        <v>0</v>
      </c>
      <c r="BH249" s="145">
        <f>IF(N249="sníž. přenesená",J249,0)</f>
        <v>0</v>
      </c>
      <c r="BI249" s="145">
        <f>IF(N249="nulová",J249,0)</f>
        <v>0</v>
      </c>
      <c r="BJ249" s="18" t="s">
        <v>15</v>
      </c>
      <c r="BK249" s="145">
        <f>ROUND(I249*H249,2)</f>
        <v>0</v>
      </c>
      <c r="BL249" s="18" t="s">
        <v>90</v>
      </c>
      <c r="BM249" s="144" t="s">
        <v>379</v>
      </c>
    </row>
    <row r="250" spans="2:65" s="1" customFormat="1">
      <c r="B250" s="33"/>
      <c r="D250" s="146" t="s">
        <v>159</v>
      </c>
      <c r="F250" s="147" t="s">
        <v>380</v>
      </c>
      <c r="I250" s="148"/>
      <c r="L250" s="33"/>
      <c r="M250" s="149"/>
      <c r="T250" s="54"/>
      <c r="AT250" s="18" t="s">
        <v>159</v>
      </c>
      <c r="AU250" s="18" t="s">
        <v>78</v>
      </c>
    </row>
    <row r="251" spans="2:65" s="11" customFormat="1" ht="26" customHeight="1">
      <c r="B251" s="120"/>
      <c r="D251" s="121" t="s">
        <v>70</v>
      </c>
      <c r="E251" s="122" t="s">
        <v>381</v>
      </c>
      <c r="F251" s="122" t="s">
        <v>382</v>
      </c>
      <c r="I251" s="123"/>
      <c r="J251" s="124">
        <f>BK251</f>
        <v>0</v>
      </c>
      <c r="L251" s="120"/>
      <c r="M251" s="125"/>
      <c r="P251" s="126">
        <f>P252+P259+P278+P281+P290+P332+P373</f>
        <v>0</v>
      </c>
      <c r="R251" s="126">
        <f>R252+R259+R278+R281+R290+R332+R373</f>
        <v>2.222874</v>
      </c>
      <c r="T251" s="127">
        <f>T252+T259+T278+T281+T290+T332+T373</f>
        <v>39.389047140000002</v>
      </c>
      <c r="AR251" s="121" t="s">
        <v>78</v>
      </c>
      <c r="AT251" s="128" t="s">
        <v>70</v>
      </c>
      <c r="AU251" s="128" t="s">
        <v>71</v>
      </c>
      <c r="AY251" s="121" t="s">
        <v>151</v>
      </c>
      <c r="BK251" s="129">
        <f>BK252+BK259+BK278+BK281+BK290+BK332+BK373</f>
        <v>0</v>
      </c>
    </row>
    <row r="252" spans="2:65" s="11" customFormat="1" ht="23" customHeight="1">
      <c r="B252" s="120"/>
      <c r="D252" s="121" t="s">
        <v>70</v>
      </c>
      <c r="E252" s="130" t="s">
        <v>383</v>
      </c>
      <c r="F252" s="130" t="s">
        <v>384</v>
      </c>
      <c r="I252" s="123"/>
      <c r="J252" s="131">
        <f>BK252</f>
        <v>0</v>
      </c>
      <c r="L252" s="120"/>
      <c r="M252" s="125"/>
      <c r="P252" s="126">
        <f>SUM(P253:P258)</f>
        <v>0</v>
      </c>
      <c r="R252" s="126">
        <f>SUM(R253:R258)</f>
        <v>0</v>
      </c>
      <c r="T252" s="127">
        <f>SUM(T253:T258)</f>
        <v>9.0864399999999996</v>
      </c>
      <c r="AR252" s="121" t="s">
        <v>78</v>
      </c>
      <c r="AT252" s="128" t="s">
        <v>70</v>
      </c>
      <c r="AU252" s="128" t="s">
        <v>15</v>
      </c>
      <c r="AY252" s="121" t="s">
        <v>151</v>
      </c>
      <c r="BK252" s="129">
        <f>SUM(BK253:BK258)</f>
        <v>0</v>
      </c>
    </row>
    <row r="253" spans="2:65" s="1" customFormat="1" ht="33" customHeight="1">
      <c r="B253" s="132"/>
      <c r="C253" s="133" t="s">
        <v>385</v>
      </c>
      <c r="D253" s="133" t="s">
        <v>153</v>
      </c>
      <c r="E253" s="134" t="s">
        <v>386</v>
      </c>
      <c r="F253" s="135" t="s">
        <v>387</v>
      </c>
      <c r="G253" s="136" t="s">
        <v>156</v>
      </c>
      <c r="H253" s="137">
        <v>826.04</v>
      </c>
      <c r="I253" s="138"/>
      <c r="J253" s="139">
        <f>ROUND(I253*H253,2)</f>
        <v>0</v>
      </c>
      <c r="K253" s="135" t="s">
        <v>157</v>
      </c>
      <c r="L253" s="33"/>
      <c r="M253" s="140" t="s">
        <v>3</v>
      </c>
      <c r="N253" s="141" t="s">
        <v>42</v>
      </c>
      <c r="P253" s="142">
        <f>O253*H253</f>
        <v>0</v>
      </c>
      <c r="Q253" s="142">
        <v>0</v>
      </c>
      <c r="R253" s="142">
        <f>Q253*H253</f>
        <v>0</v>
      </c>
      <c r="S253" s="142">
        <v>1.0999999999999999E-2</v>
      </c>
      <c r="T253" s="143">
        <f>S253*H253</f>
        <v>9.0864399999999996</v>
      </c>
      <c r="AR253" s="144" t="s">
        <v>257</v>
      </c>
      <c r="AT253" s="144" t="s">
        <v>153</v>
      </c>
      <c r="AU253" s="144" t="s">
        <v>78</v>
      </c>
      <c r="AY253" s="18" t="s">
        <v>151</v>
      </c>
      <c r="BE253" s="145">
        <f>IF(N253="základní",J253,0)</f>
        <v>0</v>
      </c>
      <c r="BF253" s="145">
        <f>IF(N253="snížená",J253,0)</f>
        <v>0</v>
      </c>
      <c r="BG253" s="145">
        <f>IF(N253="zákl. přenesená",J253,0)</f>
        <v>0</v>
      </c>
      <c r="BH253" s="145">
        <f>IF(N253="sníž. přenesená",J253,0)</f>
        <v>0</v>
      </c>
      <c r="BI253" s="145">
        <f>IF(N253="nulová",J253,0)</f>
        <v>0</v>
      </c>
      <c r="BJ253" s="18" t="s">
        <v>15</v>
      </c>
      <c r="BK253" s="145">
        <f>ROUND(I253*H253,2)</f>
        <v>0</v>
      </c>
      <c r="BL253" s="18" t="s">
        <v>257</v>
      </c>
      <c r="BM253" s="144" t="s">
        <v>388</v>
      </c>
    </row>
    <row r="254" spans="2:65" s="1" customFormat="1">
      <c r="B254" s="33"/>
      <c r="D254" s="146" t="s">
        <v>159</v>
      </c>
      <c r="F254" s="147" t="s">
        <v>389</v>
      </c>
      <c r="I254" s="148"/>
      <c r="L254" s="33"/>
      <c r="M254" s="149"/>
      <c r="T254" s="54"/>
      <c r="AT254" s="18" t="s">
        <v>159</v>
      </c>
      <c r="AU254" s="18" t="s">
        <v>78</v>
      </c>
    </row>
    <row r="255" spans="2:65" s="14" customFormat="1" ht="12">
      <c r="B255" s="165"/>
      <c r="D255" s="151" t="s">
        <v>161</v>
      </c>
      <c r="E255" s="166" t="s">
        <v>3</v>
      </c>
      <c r="F255" s="167" t="s">
        <v>238</v>
      </c>
      <c r="H255" s="166" t="s">
        <v>3</v>
      </c>
      <c r="I255" s="168"/>
      <c r="L255" s="165"/>
      <c r="M255" s="169"/>
      <c r="T255" s="170"/>
      <c r="AT255" s="166" t="s">
        <v>161</v>
      </c>
      <c r="AU255" s="166" t="s">
        <v>78</v>
      </c>
      <c r="AV255" s="14" t="s">
        <v>15</v>
      </c>
      <c r="AW255" s="14" t="s">
        <v>33</v>
      </c>
      <c r="AX255" s="14" t="s">
        <v>71</v>
      </c>
      <c r="AY255" s="166" t="s">
        <v>151</v>
      </c>
    </row>
    <row r="256" spans="2:65" s="12" customFormat="1" ht="12">
      <c r="B256" s="150"/>
      <c r="D256" s="151" t="s">
        <v>161</v>
      </c>
      <c r="E256" s="152" t="s">
        <v>3</v>
      </c>
      <c r="F256" s="153" t="s">
        <v>390</v>
      </c>
      <c r="H256" s="154">
        <v>725</v>
      </c>
      <c r="I256" s="155"/>
      <c r="L256" s="150"/>
      <c r="M256" s="156"/>
      <c r="T256" s="157"/>
      <c r="AT256" s="152" t="s">
        <v>161</v>
      </c>
      <c r="AU256" s="152" t="s">
        <v>78</v>
      </c>
      <c r="AV256" s="12" t="s">
        <v>78</v>
      </c>
      <c r="AW256" s="12" t="s">
        <v>33</v>
      </c>
      <c r="AX256" s="12" t="s">
        <v>71</v>
      </c>
      <c r="AY256" s="152" t="s">
        <v>151</v>
      </c>
    </row>
    <row r="257" spans="2:65" s="12" customFormat="1" ht="12">
      <c r="B257" s="150"/>
      <c r="D257" s="151" t="s">
        <v>161</v>
      </c>
      <c r="E257" s="152" t="s">
        <v>3</v>
      </c>
      <c r="F257" s="153" t="s">
        <v>391</v>
      </c>
      <c r="H257" s="154">
        <v>101.04</v>
      </c>
      <c r="I257" s="155"/>
      <c r="L257" s="150"/>
      <c r="M257" s="156"/>
      <c r="T257" s="157"/>
      <c r="AT257" s="152" t="s">
        <v>161</v>
      </c>
      <c r="AU257" s="152" t="s">
        <v>78</v>
      </c>
      <c r="AV257" s="12" t="s">
        <v>78</v>
      </c>
      <c r="AW257" s="12" t="s">
        <v>33</v>
      </c>
      <c r="AX257" s="12" t="s">
        <v>71</v>
      </c>
      <c r="AY257" s="152" t="s">
        <v>151</v>
      </c>
    </row>
    <row r="258" spans="2:65" s="13" customFormat="1" ht="12">
      <c r="B258" s="158"/>
      <c r="D258" s="151" t="s">
        <v>161</v>
      </c>
      <c r="E258" s="159" t="s">
        <v>3</v>
      </c>
      <c r="F258" s="160" t="s">
        <v>178</v>
      </c>
      <c r="H258" s="161">
        <v>826.04</v>
      </c>
      <c r="I258" s="162"/>
      <c r="L258" s="158"/>
      <c r="M258" s="163"/>
      <c r="T258" s="164"/>
      <c r="AT258" s="159" t="s">
        <v>161</v>
      </c>
      <c r="AU258" s="159" t="s">
        <v>78</v>
      </c>
      <c r="AV258" s="13" t="s">
        <v>90</v>
      </c>
      <c r="AW258" s="13" t="s">
        <v>33</v>
      </c>
      <c r="AX258" s="13" t="s">
        <v>15</v>
      </c>
      <c r="AY258" s="159" t="s">
        <v>151</v>
      </c>
    </row>
    <row r="259" spans="2:65" s="11" customFormat="1" ht="23" customHeight="1">
      <c r="B259" s="120"/>
      <c r="D259" s="121" t="s">
        <v>70</v>
      </c>
      <c r="E259" s="130" t="s">
        <v>392</v>
      </c>
      <c r="F259" s="130" t="s">
        <v>393</v>
      </c>
      <c r="I259" s="123"/>
      <c r="J259" s="131">
        <f>BK259</f>
        <v>0</v>
      </c>
      <c r="L259" s="120"/>
      <c r="M259" s="125"/>
      <c r="P259" s="126">
        <f>SUM(P260:P277)</f>
        <v>0</v>
      </c>
      <c r="R259" s="126">
        <f>SUM(R260:R277)</f>
        <v>0</v>
      </c>
      <c r="T259" s="127">
        <f>SUM(T260:T277)</f>
        <v>0.66871700000000001</v>
      </c>
      <c r="AR259" s="121" t="s">
        <v>78</v>
      </c>
      <c r="AT259" s="128" t="s">
        <v>70</v>
      </c>
      <c r="AU259" s="128" t="s">
        <v>15</v>
      </c>
      <c r="AY259" s="121" t="s">
        <v>151</v>
      </c>
      <c r="BK259" s="129">
        <f>SUM(BK260:BK277)</f>
        <v>0</v>
      </c>
    </row>
    <row r="260" spans="2:65" s="1" customFormat="1" ht="24.25" customHeight="1">
      <c r="B260" s="132"/>
      <c r="C260" s="133" t="s">
        <v>394</v>
      </c>
      <c r="D260" s="133" t="s">
        <v>153</v>
      </c>
      <c r="E260" s="134" t="s">
        <v>395</v>
      </c>
      <c r="F260" s="135" t="s">
        <v>396</v>
      </c>
      <c r="G260" s="136" t="s">
        <v>229</v>
      </c>
      <c r="H260" s="137">
        <v>179</v>
      </c>
      <c r="I260" s="138"/>
      <c r="J260" s="139">
        <f>ROUND(I260*H260,2)</f>
        <v>0</v>
      </c>
      <c r="K260" s="135" t="s">
        <v>157</v>
      </c>
      <c r="L260" s="33"/>
      <c r="M260" s="140" t="s">
        <v>3</v>
      </c>
      <c r="N260" s="141" t="s">
        <v>42</v>
      </c>
      <c r="P260" s="142">
        <f>O260*H260</f>
        <v>0</v>
      </c>
      <c r="Q260" s="142">
        <v>0</v>
      </c>
      <c r="R260" s="142">
        <f>Q260*H260</f>
        <v>0</v>
      </c>
      <c r="S260" s="142">
        <v>1.91E-3</v>
      </c>
      <c r="T260" s="143">
        <f>S260*H260</f>
        <v>0.34189000000000003</v>
      </c>
      <c r="AR260" s="144" t="s">
        <v>257</v>
      </c>
      <c r="AT260" s="144" t="s">
        <v>153</v>
      </c>
      <c r="AU260" s="144" t="s">
        <v>78</v>
      </c>
      <c r="AY260" s="18" t="s">
        <v>151</v>
      </c>
      <c r="BE260" s="145">
        <f>IF(N260="základní",J260,0)</f>
        <v>0</v>
      </c>
      <c r="BF260" s="145">
        <f>IF(N260="snížená",J260,0)</f>
        <v>0</v>
      </c>
      <c r="BG260" s="145">
        <f>IF(N260="zákl. přenesená",J260,0)</f>
        <v>0</v>
      </c>
      <c r="BH260" s="145">
        <f>IF(N260="sníž. přenesená",J260,0)</f>
        <v>0</v>
      </c>
      <c r="BI260" s="145">
        <f>IF(N260="nulová",J260,0)</f>
        <v>0</v>
      </c>
      <c r="BJ260" s="18" t="s">
        <v>15</v>
      </c>
      <c r="BK260" s="145">
        <f>ROUND(I260*H260,2)</f>
        <v>0</v>
      </c>
      <c r="BL260" s="18" t="s">
        <v>257</v>
      </c>
      <c r="BM260" s="144" t="s">
        <v>397</v>
      </c>
    </row>
    <row r="261" spans="2:65" s="1" customFormat="1">
      <c r="B261" s="33"/>
      <c r="D261" s="146" t="s">
        <v>159</v>
      </c>
      <c r="F261" s="147" t="s">
        <v>398</v>
      </c>
      <c r="I261" s="148"/>
      <c r="L261" s="33"/>
      <c r="M261" s="149"/>
      <c r="T261" s="54"/>
      <c r="AT261" s="18" t="s">
        <v>159</v>
      </c>
      <c r="AU261" s="18" t="s">
        <v>78</v>
      </c>
    </row>
    <row r="262" spans="2:65" s="1" customFormat="1" ht="24.25" customHeight="1">
      <c r="B262" s="132"/>
      <c r="C262" s="133" t="s">
        <v>399</v>
      </c>
      <c r="D262" s="133" t="s">
        <v>153</v>
      </c>
      <c r="E262" s="134" t="s">
        <v>400</v>
      </c>
      <c r="F262" s="135" t="s">
        <v>401</v>
      </c>
      <c r="G262" s="136" t="s">
        <v>229</v>
      </c>
      <c r="H262" s="137">
        <v>156.19999999999999</v>
      </c>
      <c r="I262" s="138"/>
      <c r="J262" s="139">
        <f>ROUND(I262*H262,2)</f>
        <v>0</v>
      </c>
      <c r="K262" s="135" t="s">
        <v>157</v>
      </c>
      <c r="L262" s="33"/>
      <c r="M262" s="140" t="s">
        <v>3</v>
      </c>
      <c r="N262" s="141" t="s">
        <v>42</v>
      </c>
      <c r="P262" s="142">
        <f>O262*H262</f>
        <v>0</v>
      </c>
      <c r="Q262" s="142">
        <v>0</v>
      </c>
      <c r="R262" s="142">
        <f>Q262*H262</f>
        <v>0</v>
      </c>
      <c r="S262" s="142">
        <v>1.67E-3</v>
      </c>
      <c r="T262" s="143">
        <f>S262*H262</f>
        <v>0.26085399999999997</v>
      </c>
      <c r="AR262" s="144" t="s">
        <v>257</v>
      </c>
      <c r="AT262" s="144" t="s">
        <v>153</v>
      </c>
      <c r="AU262" s="144" t="s">
        <v>78</v>
      </c>
      <c r="AY262" s="18" t="s">
        <v>151</v>
      </c>
      <c r="BE262" s="145">
        <f>IF(N262="základní",J262,0)</f>
        <v>0</v>
      </c>
      <c r="BF262" s="145">
        <f>IF(N262="snížená",J262,0)</f>
        <v>0</v>
      </c>
      <c r="BG262" s="145">
        <f>IF(N262="zákl. přenesená",J262,0)</f>
        <v>0</v>
      </c>
      <c r="BH262" s="145">
        <f>IF(N262="sníž. přenesená",J262,0)</f>
        <v>0</v>
      </c>
      <c r="BI262" s="145">
        <f>IF(N262="nulová",J262,0)</f>
        <v>0</v>
      </c>
      <c r="BJ262" s="18" t="s">
        <v>15</v>
      </c>
      <c r="BK262" s="145">
        <f>ROUND(I262*H262,2)</f>
        <v>0</v>
      </c>
      <c r="BL262" s="18" t="s">
        <v>257</v>
      </c>
      <c r="BM262" s="144" t="s">
        <v>402</v>
      </c>
    </row>
    <row r="263" spans="2:65" s="1" customFormat="1">
      <c r="B263" s="33"/>
      <c r="D263" s="146" t="s">
        <v>159</v>
      </c>
      <c r="F263" s="147" t="s">
        <v>403</v>
      </c>
      <c r="I263" s="148"/>
      <c r="L263" s="33"/>
      <c r="M263" s="149"/>
      <c r="T263" s="54"/>
      <c r="AT263" s="18" t="s">
        <v>159</v>
      </c>
      <c r="AU263" s="18" t="s">
        <v>78</v>
      </c>
    </row>
    <row r="264" spans="2:65" s="12" customFormat="1" ht="12">
      <c r="B264" s="150"/>
      <c r="D264" s="151" t="s">
        <v>161</v>
      </c>
      <c r="E264" s="152" t="s">
        <v>3</v>
      </c>
      <c r="F264" s="153" t="s">
        <v>404</v>
      </c>
      <c r="H264" s="154">
        <v>156.19999999999999</v>
      </c>
      <c r="I264" s="155"/>
      <c r="L264" s="150"/>
      <c r="M264" s="156"/>
      <c r="T264" s="157"/>
      <c r="AT264" s="152" t="s">
        <v>161</v>
      </c>
      <c r="AU264" s="152" t="s">
        <v>78</v>
      </c>
      <c r="AV264" s="12" t="s">
        <v>78</v>
      </c>
      <c r="AW264" s="12" t="s">
        <v>33</v>
      </c>
      <c r="AX264" s="12" t="s">
        <v>15</v>
      </c>
      <c r="AY264" s="152" t="s">
        <v>151</v>
      </c>
    </row>
    <row r="265" spans="2:65" s="1" customFormat="1" ht="24.25" customHeight="1">
      <c r="B265" s="132"/>
      <c r="C265" s="133" t="s">
        <v>405</v>
      </c>
      <c r="D265" s="133" t="s">
        <v>153</v>
      </c>
      <c r="E265" s="134" t="s">
        <v>406</v>
      </c>
      <c r="F265" s="135" t="s">
        <v>407</v>
      </c>
      <c r="G265" s="136" t="s">
        <v>229</v>
      </c>
      <c r="H265" s="137">
        <v>18.100000000000001</v>
      </c>
      <c r="I265" s="138"/>
      <c r="J265" s="139">
        <f>ROUND(I265*H265,2)</f>
        <v>0</v>
      </c>
      <c r="K265" s="135" t="s">
        <v>157</v>
      </c>
      <c r="L265" s="33"/>
      <c r="M265" s="140" t="s">
        <v>3</v>
      </c>
      <c r="N265" s="141" t="s">
        <v>42</v>
      </c>
      <c r="P265" s="142">
        <f>O265*H265</f>
        <v>0</v>
      </c>
      <c r="Q265" s="142">
        <v>0</v>
      </c>
      <c r="R265" s="142">
        <f>Q265*H265</f>
        <v>0</v>
      </c>
      <c r="S265" s="142">
        <v>2.2300000000000002E-3</v>
      </c>
      <c r="T265" s="143">
        <f>S265*H265</f>
        <v>4.036300000000001E-2</v>
      </c>
      <c r="AR265" s="144" t="s">
        <v>257</v>
      </c>
      <c r="AT265" s="144" t="s">
        <v>153</v>
      </c>
      <c r="AU265" s="144" t="s">
        <v>78</v>
      </c>
      <c r="AY265" s="18" t="s">
        <v>151</v>
      </c>
      <c r="BE265" s="145">
        <f>IF(N265="základní",J265,0)</f>
        <v>0</v>
      </c>
      <c r="BF265" s="145">
        <f>IF(N265="snížená",J265,0)</f>
        <v>0</v>
      </c>
      <c r="BG265" s="145">
        <f>IF(N265="zákl. přenesená",J265,0)</f>
        <v>0</v>
      </c>
      <c r="BH265" s="145">
        <f>IF(N265="sníž. přenesená",J265,0)</f>
        <v>0</v>
      </c>
      <c r="BI265" s="145">
        <f>IF(N265="nulová",J265,0)</f>
        <v>0</v>
      </c>
      <c r="BJ265" s="18" t="s">
        <v>15</v>
      </c>
      <c r="BK265" s="145">
        <f>ROUND(I265*H265,2)</f>
        <v>0</v>
      </c>
      <c r="BL265" s="18" t="s">
        <v>257</v>
      </c>
      <c r="BM265" s="144" t="s">
        <v>408</v>
      </c>
    </row>
    <row r="266" spans="2:65" s="1" customFormat="1">
      <c r="B266" s="33"/>
      <c r="D266" s="146" t="s">
        <v>159</v>
      </c>
      <c r="F266" s="147" t="s">
        <v>409</v>
      </c>
      <c r="I266" s="148"/>
      <c r="L266" s="33"/>
      <c r="M266" s="149"/>
      <c r="T266" s="54"/>
      <c r="AT266" s="18" t="s">
        <v>159</v>
      </c>
      <c r="AU266" s="18" t="s">
        <v>78</v>
      </c>
    </row>
    <row r="267" spans="2:65" s="12" customFormat="1" ht="12">
      <c r="B267" s="150"/>
      <c r="D267" s="151" t="s">
        <v>161</v>
      </c>
      <c r="E267" s="152" t="s">
        <v>3</v>
      </c>
      <c r="F267" s="153" t="s">
        <v>410</v>
      </c>
      <c r="H267" s="154">
        <v>3.4</v>
      </c>
      <c r="I267" s="155"/>
      <c r="L267" s="150"/>
      <c r="M267" s="156"/>
      <c r="T267" s="157"/>
      <c r="AT267" s="152" t="s">
        <v>161</v>
      </c>
      <c r="AU267" s="152" t="s">
        <v>78</v>
      </c>
      <c r="AV267" s="12" t="s">
        <v>78</v>
      </c>
      <c r="AW267" s="12" t="s">
        <v>33</v>
      </c>
      <c r="AX267" s="12" t="s">
        <v>71</v>
      </c>
      <c r="AY267" s="152" t="s">
        <v>151</v>
      </c>
    </row>
    <row r="268" spans="2:65" s="12" customFormat="1" ht="12">
      <c r="B268" s="150"/>
      <c r="D268" s="151" t="s">
        <v>161</v>
      </c>
      <c r="E268" s="152" t="s">
        <v>3</v>
      </c>
      <c r="F268" s="153" t="s">
        <v>411</v>
      </c>
      <c r="H268" s="154">
        <v>2.12</v>
      </c>
      <c r="I268" s="155"/>
      <c r="L268" s="150"/>
      <c r="M268" s="156"/>
      <c r="T268" s="157"/>
      <c r="AT268" s="152" t="s">
        <v>161</v>
      </c>
      <c r="AU268" s="152" t="s">
        <v>78</v>
      </c>
      <c r="AV268" s="12" t="s">
        <v>78</v>
      </c>
      <c r="AW268" s="12" t="s">
        <v>33</v>
      </c>
      <c r="AX268" s="12" t="s">
        <v>71</v>
      </c>
      <c r="AY268" s="152" t="s">
        <v>151</v>
      </c>
    </row>
    <row r="269" spans="2:65" s="12" customFormat="1" ht="12">
      <c r="B269" s="150"/>
      <c r="D269" s="151" t="s">
        <v>161</v>
      </c>
      <c r="E269" s="152" t="s">
        <v>3</v>
      </c>
      <c r="F269" s="153" t="s">
        <v>412</v>
      </c>
      <c r="H269" s="154">
        <v>6.52</v>
      </c>
      <c r="I269" s="155"/>
      <c r="L269" s="150"/>
      <c r="M269" s="156"/>
      <c r="T269" s="157"/>
      <c r="AT269" s="152" t="s">
        <v>161</v>
      </c>
      <c r="AU269" s="152" t="s">
        <v>78</v>
      </c>
      <c r="AV269" s="12" t="s">
        <v>78</v>
      </c>
      <c r="AW269" s="12" t="s">
        <v>33</v>
      </c>
      <c r="AX269" s="12" t="s">
        <v>71</v>
      </c>
      <c r="AY269" s="152" t="s">
        <v>151</v>
      </c>
    </row>
    <row r="270" spans="2:65" s="12" customFormat="1" ht="12">
      <c r="B270" s="150"/>
      <c r="D270" s="151" t="s">
        <v>161</v>
      </c>
      <c r="E270" s="152" t="s">
        <v>3</v>
      </c>
      <c r="F270" s="153" t="s">
        <v>413</v>
      </c>
      <c r="H270" s="154">
        <v>1.33</v>
      </c>
      <c r="I270" s="155"/>
      <c r="L270" s="150"/>
      <c r="M270" s="156"/>
      <c r="T270" s="157"/>
      <c r="AT270" s="152" t="s">
        <v>161</v>
      </c>
      <c r="AU270" s="152" t="s">
        <v>78</v>
      </c>
      <c r="AV270" s="12" t="s">
        <v>78</v>
      </c>
      <c r="AW270" s="12" t="s">
        <v>33</v>
      </c>
      <c r="AX270" s="12" t="s">
        <v>71</v>
      </c>
      <c r="AY270" s="152" t="s">
        <v>151</v>
      </c>
    </row>
    <row r="271" spans="2:65" s="12" customFormat="1" ht="12">
      <c r="B271" s="150"/>
      <c r="D271" s="151" t="s">
        <v>161</v>
      </c>
      <c r="E271" s="152" t="s">
        <v>3</v>
      </c>
      <c r="F271" s="153" t="s">
        <v>414</v>
      </c>
      <c r="H271" s="154">
        <v>1.68</v>
      </c>
      <c r="I271" s="155"/>
      <c r="L271" s="150"/>
      <c r="M271" s="156"/>
      <c r="T271" s="157"/>
      <c r="AT271" s="152" t="s">
        <v>161</v>
      </c>
      <c r="AU271" s="152" t="s">
        <v>78</v>
      </c>
      <c r="AV271" s="12" t="s">
        <v>78</v>
      </c>
      <c r="AW271" s="12" t="s">
        <v>33</v>
      </c>
      <c r="AX271" s="12" t="s">
        <v>71</v>
      </c>
      <c r="AY271" s="152" t="s">
        <v>151</v>
      </c>
    </row>
    <row r="272" spans="2:65" s="12" customFormat="1" ht="12">
      <c r="B272" s="150"/>
      <c r="D272" s="151" t="s">
        <v>161</v>
      </c>
      <c r="E272" s="152" t="s">
        <v>3</v>
      </c>
      <c r="F272" s="153" t="s">
        <v>415</v>
      </c>
      <c r="H272" s="154">
        <v>0.96</v>
      </c>
      <c r="I272" s="155"/>
      <c r="L272" s="150"/>
      <c r="M272" s="156"/>
      <c r="T272" s="157"/>
      <c r="AT272" s="152" t="s">
        <v>161</v>
      </c>
      <c r="AU272" s="152" t="s">
        <v>78</v>
      </c>
      <c r="AV272" s="12" t="s">
        <v>78</v>
      </c>
      <c r="AW272" s="12" t="s">
        <v>33</v>
      </c>
      <c r="AX272" s="12" t="s">
        <v>71</v>
      </c>
      <c r="AY272" s="152" t="s">
        <v>151</v>
      </c>
    </row>
    <row r="273" spans="2:65" s="12" customFormat="1" ht="12">
      <c r="B273" s="150"/>
      <c r="D273" s="151" t="s">
        <v>161</v>
      </c>
      <c r="E273" s="152" t="s">
        <v>3</v>
      </c>
      <c r="F273" s="153" t="s">
        <v>416</v>
      </c>
      <c r="H273" s="154">
        <v>1.23</v>
      </c>
      <c r="I273" s="155"/>
      <c r="L273" s="150"/>
      <c r="M273" s="156"/>
      <c r="T273" s="157"/>
      <c r="AT273" s="152" t="s">
        <v>161</v>
      </c>
      <c r="AU273" s="152" t="s">
        <v>78</v>
      </c>
      <c r="AV273" s="12" t="s">
        <v>78</v>
      </c>
      <c r="AW273" s="12" t="s">
        <v>33</v>
      </c>
      <c r="AX273" s="12" t="s">
        <v>71</v>
      </c>
      <c r="AY273" s="152" t="s">
        <v>151</v>
      </c>
    </row>
    <row r="274" spans="2:65" s="12" customFormat="1" ht="12">
      <c r="B274" s="150"/>
      <c r="D274" s="151" t="s">
        <v>161</v>
      </c>
      <c r="E274" s="152" t="s">
        <v>3</v>
      </c>
      <c r="F274" s="153" t="s">
        <v>417</v>
      </c>
      <c r="H274" s="154">
        <v>0.86</v>
      </c>
      <c r="I274" s="155"/>
      <c r="L274" s="150"/>
      <c r="M274" s="156"/>
      <c r="T274" s="157"/>
      <c r="AT274" s="152" t="s">
        <v>161</v>
      </c>
      <c r="AU274" s="152" t="s">
        <v>78</v>
      </c>
      <c r="AV274" s="12" t="s">
        <v>78</v>
      </c>
      <c r="AW274" s="12" t="s">
        <v>33</v>
      </c>
      <c r="AX274" s="12" t="s">
        <v>71</v>
      </c>
      <c r="AY274" s="152" t="s">
        <v>151</v>
      </c>
    </row>
    <row r="275" spans="2:65" s="13" customFormat="1" ht="12">
      <c r="B275" s="158"/>
      <c r="D275" s="151" t="s">
        <v>161</v>
      </c>
      <c r="E275" s="159" t="s">
        <v>3</v>
      </c>
      <c r="F275" s="160" t="s">
        <v>178</v>
      </c>
      <c r="H275" s="161">
        <v>18.099999999999998</v>
      </c>
      <c r="I275" s="162"/>
      <c r="L275" s="158"/>
      <c r="M275" s="163"/>
      <c r="T275" s="164"/>
      <c r="AT275" s="159" t="s">
        <v>161</v>
      </c>
      <c r="AU275" s="159" t="s">
        <v>78</v>
      </c>
      <c r="AV275" s="13" t="s">
        <v>90</v>
      </c>
      <c r="AW275" s="13" t="s">
        <v>33</v>
      </c>
      <c r="AX275" s="13" t="s">
        <v>15</v>
      </c>
      <c r="AY275" s="159" t="s">
        <v>151</v>
      </c>
    </row>
    <row r="276" spans="2:65" s="1" customFormat="1" ht="16.5" customHeight="1">
      <c r="B276" s="132"/>
      <c r="C276" s="133" t="s">
        <v>418</v>
      </c>
      <c r="D276" s="133" t="s">
        <v>153</v>
      </c>
      <c r="E276" s="134" t="s">
        <v>419</v>
      </c>
      <c r="F276" s="135" t="s">
        <v>420</v>
      </c>
      <c r="G276" s="136" t="s">
        <v>229</v>
      </c>
      <c r="H276" s="137">
        <v>6.5</v>
      </c>
      <c r="I276" s="138"/>
      <c r="J276" s="139">
        <f>ROUND(I276*H276,2)</f>
        <v>0</v>
      </c>
      <c r="K276" s="135" t="s">
        <v>157</v>
      </c>
      <c r="L276" s="33"/>
      <c r="M276" s="140" t="s">
        <v>3</v>
      </c>
      <c r="N276" s="141" t="s">
        <v>42</v>
      </c>
      <c r="P276" s="142">
        <f>O276*H276</f>
        <v>0</v>
      </c>
      <c r="Q276" s="142">
        <v>0</v>
      </c>
      <c r="R276" s="142">
        <f>Q276*H276</f>
        <v>0</v>
      </c>
      <c r="S276" s="142">
        <v>3.9399999999999999E-3</v>
      </c>
      <c r="T276" s="143">
        <f>S276*H276</f>
        <v>2.5610000000000001E-2</v>
      </c>
      <c r="AR276" s="144" t="s">
        <v>257</v>
      </c>
      <c r="AT276" s="144" t="s">
        <v>153</v>
      </c>
      <c r="AU276" s="144" t="s">
        <v>78</v>
      </c>
      <c r="AY276" s="18" t="s">
        <v>151</v>
      </c>
      <c r="BE276" s="145">
        <f>IF(N276="základní",J276,0)</f>
        <v>0</v>
      </c>
      <c r="BF276" s="145">
        <f>IF(N276="snížená",J276,0)</f>
        <v>0</v>
      </c>
      <c r="BG276" s="145">
        <f>IF(N276="zákl. přenesená",J276,0)</f>
        <v>0</v>
      </c>
      <c r="BH276" s="145">
        <f>IF(N276="sníž. přenesená",J276,0)</f>
        <v>0</v>
      </c>
      <c r="BI276" s="145">
        <f>IF(N276="nulová",J276,0)</f>
        <v>0</v>
      </c>
      <c r="BJ276" s="18" t="s">
        <v>15</v>
      </c>
      <c r="BK276" s="145">
        <f>ROUND(I276*H276,2)</f>
        <v>0</v>
      </c>
      <c r="BL276" s="18" t="s">
        <v>257</v>
      </c>
      <c r="BM276" s="144" t="s">
        <v>421</v>
      </c>
    </row>
    <row r="277" spans="2:65" s="1" customFormat="1">
      <c r="B277" s="33"/>
      <c r="D277" s="146" t="s">
        <v>159</v>
      </c>
      <c r="F277" s="147" t="s">
        <v>422</v>
      </c>
      <c r="I277" s="148"/>
      <c r="L277" s="33"/>
      <c r="M277" s="149"/>
      <c r="T277" s="54"/>
      <c r="AT277" s="18" t="s">
        <v>159</v>
      </c>
      <c r="AU277" s="18" t="s">
        <v>78</v>
      </c>
    </row>
    <row r="278" spans="2:65" s="11" customFormat="1" ht="23" customHeight="1">
      <c r="B278" s="120"/>
      <c r="D278" s="121" t="s">
        <v>70</v>
      </c>
      <c r="E278" s="130" t="s">
        <v>423</v>
      </c>
      <c r="F278" s="130" t="s">
        <v>424</v>
      </c>
      <c r="I278" s="123"/>
      <c r="J278" s="131">
        <f>BK278</f>
        <v>0</v>
      </c>
      <c r="L278" s="120"/>
      <c r="M278" s="125"/>
      <c r="P278" s="126">
        <f>SUM(P279:P280)</f>
        <v>0</v>
      </c>
      <c r="R278" s="126">
        <f>SUM(R279:R280)</f>
        <v>0</v>
      </c>
      <c r="T278" s="127">
        <f>SUM(T279:T280)</f>
        <v>0.31240000000000001</v>
      </c>
      <c r="AR278" s="121" t="s">
        <v>78</v>
      </c>
      <c r="AT278" s="128" t="s">
        <v>70</v>
      </c>
      <c r="AU278" s="128" t="s">
        <v>15</v>
      </c>
      <c r="AY278" s="121" t="s">
        <v>151</v>
      </c>
      <c r="BK278" s="129">
        <f>SUM(BK279:BK280)</f>
        <v>0</v>
      </c>
    </row>
    <row r="279" spans="2:65" s="1" customFormat="1" ht="16.5" customHeight="1">
      <c r="B279" s="132"/>
      <c r="C279" s="133" t="s">
        <v>425</v>
      </c>
      <c r="D279" s="133" t="s">
        <v>153</v>
      </c>
      <c r="E279" s="134" t="s">
        <v>426</v>
      </c>
      <c r="F279" s="135" t="s">
        <v>427</v>
      </c>
      <c r="G279" s="136" t="s">
        <v>229</v>
      </c>
      <c r="H279" s="137">
        <v>156.19999999999999</v>
      </c>
      <c r="I279" s="138"/>
      <c r="J279" s="139">
        <f>ROUND(I279*H279,2)</f>
        <v>0</v>
      </c>
      <c r="K279" s="135" t="s">
        <v>157</v>
      </c>
      <c r="L279" s="33"/>
      <c r="M279" s="140" t="s">
        <v>3</v>
      </c>
      <c r="N279" s="141" t="s">
        <v>42</v>
      </c>
      <c r="P279" s="142">
        <f>O279*H279</f>
        <v>0</v>
      </c>
      <c r="Q279" s="142">
        <v>0</v>
      </c>
      <c r="R279" s="142">
        <f>Q279*H279</f>
        <v>0</v>
      </c>
      <c r="S279" s="142">
        <v>2E-3</v>
      </c>
      <c r="T279" s="143">
        <f>S279*H279</f>
        <v>0.31240000000000001</v>
      </c>
      <c r="AR279" s="144" t="s">
        <v>257</v>
      </c>
      <c r="AT279" s="144" t="s">
        <v>153</v>
      </c>
      <c r="AU279" s="144" t="s">
        <v>78</v>
      </c>
      <c r="AY279" s="18" t="s">
        <v>151</v>
      </c>
      <c r="BE279" s="145">
        <f>IF(N279="základní",J279,0)</f>
        <v>0</v>
      </c>
      <c r="BF279" s="145">
        <f>IF(N279="snížená",J279,0)</f>
        <v>0</v>
      </c>
      <c r="BG279" s="145">
        <f>IF(N279="zákl. přenesená",J279,0)</f>
        <v>0</v>
      </c>
      <c r="BH279" s="145">
        <f>IF(N279="sníž. přenesená",J279,0)</f>
        <v>0</v>
      </c>
      <c r="BI279" s="145">
        <f>IF(N279="nulová",J279,0)</f>
        <v>0</v>
      </c>
      <c r="BJ279" s="18" t="s">
        <v>15</v>
      </c>
      <c r="BK279" s="145">
        <f>ROUND(I279*H279,2)</f>
        <v>0</v>
      </c>
      <c r="BL279" s="18" t="s">
        <v>257</v>
      </c>
      <c r="BM279" s="144" t="s">
        <v>428</v>
      </c>
    </row>
    <row r="280" spans="2:65" s="1" customFormat="1">
      <c r="B280" s="33"/>
      <c r="D280" s="146" t="s">
        <v>159</v>
      </c>
      <c r="F280" s="147" t="s">
        <v>429</v>
      </c>
      <c r="I280" s="148"/>
      <c r="L280" s="33"/>
      <c r="M280" s="149"/>
      <c r="T280" s="54"/>
      <c r="AT280" s="18" t="s">
        <v>159</v>
      </c>
      <c r="AU280" s="18" t="s">
        <v>78</v>
      </c>
    </row>
    <row r="281" spans="2:65" s="11" customFormat="1" ht="23" customHeight="1">
      <c r="B281" s="120"/>
      <c r="D281" s="121" t="s">
        <v>70</v>
      </c>
      <c r="E281" s="130" t="s">
        <v>430</v>
      </c>
      <c r="F281" s="130" t="s">
        <v>431</v>
      </c>
      <c r="I281" s="123"/>
      <c r="J281" s="131">
        <f>BK281</f>
        <v>0</v>
      </c>
      <c r="L281" s="120"/>
      <c r="M281" s="125"/>
      <c r="P281" s="126">
        <f>SUM(P282:P289)</f>
        <v>0</v>
      </c>
      <c r="R281" s="126">
        <f>SUM(R282:R289)</f>
        <v>0</v>
      </c>
      <c r="T281" s="127">
        <f>SUM(T282:T289)</f>
        <v>1.3338000000000001</v>
      </c>
      <c r="AR281" s="121" t="s">
        <v>78</v>
      </c>
      <c r="AT281" s="128" t="s">
        <v>70</v>
      </c>
      <c r="AU281" s="128" t="s">
        <v>15</v>
      </c>
      <c r="AY281" s="121" t="s">
        <v>151</v>
      </c>
      <c r="BK281" s="129">
        <f>SUM(BK282:BK289)</f>
        <v>0</v>
      </c>
    </row>
    <row r="282" spans="2:65" s="1" customFormat="1" ht="33" customHeight="1">
      <c r="B282" s="132"/>
      <c r="C282" s="133" t="s">
        <v>432</v>
      </c>
      <c r="D282" s="133" t="s">
        <v>153</v>
      </c>
      <c r="E282" s="134" t="s">
        <v>433</v>
      </c>
      <c r="F282" s="135" t="s">
        <v>434</v>
      </c>
      <c r="G282" s="136" t="s">
        <v>229</v>
      </c>
      <c r="H282" s="137">
        <v>52.2</v>
      </c>
      <c r="I282" s="138"/>
      <c r="J282" s="139">
        <f>ROUND(I282*H282,2)</f>
        <v>0</v>
      </c>
      <c r="K282" s="135" t="s">
        <v>157</v>
      </c>
      <c r="L282" s="33"/>
      <c r="M282" s="140" t="s">
        <v>3</v>
      </c>
      <c r="N282" s="141" t="s">
        <v>42</v>
      </c>
      <c r="P282" s="142">
        <f>O282*H282</f>
        <v>0</v>
      </c>
      <c r="Q282" s="142">
        <v>0</v>
      </c>
      <c r="R282" s="142">
        <f>Q282*H282</f>
        <v>0</v>
      </c>
      <c r="S282" s="142">
        <v>2.5000000000000001E-2</v>
      </c>
      <c r="T282" s="143">
        <f>S282*H282</f>
        <v>1.3050000000000002</v>
      </c>
      <c r="AR282" s="144" t="s">
        <v>257</v>
      </c>
      <c r="AT282" s="144" t="s">
        <v>153</v>
      </c>
      <c r="AU282" s="144" t="s">
        <v>78</v>
      </c>
      <c r="AY282" s="18" t="s">
        <v>151</v>
      </c>
      <c r="BE282" s="145">
        <f>IF(N282="základní",J282,0)</f>
        <v>0</v>
      </c>
      <c r="BF282" s="145">
        <f>IF(N282="snížená",J282,0)</f>
        <v>0</v>
      </c>
      <c r="BG282" s="145">
        <f>IF(N282="zákl. přenesená",J282,0)</f>
        <v>0</v>
      </c>
      <c r="BH282" s="145">
        <f>IF(N282="sníž. přenesená",J282,0)</f>
        <v>0</v>
      </c>
      <c r="BI282" s="145">
        <f>IF(N282="nulová",J282,0)</f>
        <v>0</v>
      </c>
      <c r="BJ282" s="18" t="s">
        <v>15</v>
      </c>
      <c r="BK282" s="145">
        <f>ROUND(I282*H282,2)</f>
        <v>0</v>
      </c>
      <c r="BL282" s="18" t="s">
        <v>257</v>
      </c>
      <c r="BM282" s="144" t="s">
        <v>435</v>
      </c>
    </row>
    <row r="283" spans="2:65" s="1" customFormat="1">
      <c r="B283" s="33"/>
      <c r="D283" s="146" t="s">
        <v>159</v>
      </c>
      <c r="F283" s="147" t="s">
        <v>436</v>
      </c>
      <c r="I283" s="148"/>
      <c r="L283" s="33"/>
      <c r="M283" s="149"/>
      <c r="T283" s="54"/>
      <c r="AT283" s="18" t="s">
        <v>159</v>
      </c>
      <c r="AU283" s="18" t="s">
        <v>78</v>
      </c>
    </row>
    <row r="284" spans="2:65" s="12" customFormat="1" ht="12">
      <c r="B284" s="150"/>
      <c r="D284" s="151" t="s">
        <v>161</v>
      </c>
      <c r="E284" s="152" t="s">
        <v>3</v>
      </c>
      <c r="F284" s="153" t="s">
        <v>437</v>
      </c>
      <c r="H284" s="154">
        <v>51</v>
      </c>
      <c r="I284" s="155"/>
      <c r="L284" s="150"/>
      <c r="M284" s="156"/>
      <c r="T284" s="157"/>
      <c r="AT284" s="152" t="s">
        <v>161</v>
      </c>
      <c r="AU284" s="152" t="s">
        <v>78</v>
      </c>
      <c r="AV284" s="12" t="s">
        <v>78</v>
      </c>
      <c r="AW284" s="12" t="s">
        <v>33</v>
      </c>
      <c r="AX284" s="12" t="s">
        <v>71</v>
      </c>
      <c r="AY284" s="152" t="s">
        <v>151</v>
      </c>
    </row>
    <row r="285" spans="2:65" s="12" customFormat="1" ht="12">
      <c r="B285" s="150"/>
      <c r="D285" s="151" t="s">
        <v>161</v>
      </c>
      <c r="E285" s="152" t="s">
        <v>3</v>
      </c>
      <c r="F285" s="153" t="s">
        <v>438</v>
      </c>
      <c r="H285" s="154">
        <v>1.2</v>
      </c>
      <c r="I285" s="155"/>
      <c r="L285" s="150"/>
      <c r="M285" s="156"/>
      <c r="T285" s="157"/>
      <c r="AT285" s="152" t="s">
        <v>161</v>
      </c>
      <c r="AU285" s="152" t="s">
        <v>78</v>
      </c>
      <c r="AV285" s="12" t="s">
        <v>78</v>
      </c>
      <c r="AW285" s="12" t="s">
        <v>33</v>
      </c>
      <c r="AX285" s="12" t="s">
        <v>71</v>
      </c>
      <c r="AY285" s="152" t="s">
        <v>151</v>
      </c>
    </row>
    <row r="286" spans="2:65" s="13" customFormat="1" ht="12">
      <c r="B286" s="158"/>
      <c r="D286" s="151" t="s">
        <v>161</v>
      </c>
      <c r="E286" s="159" t="s">
        <v>3</v>
      </c>
      <c r="F286" s="160" t="s">
        <v>178</v>
      </c>
      <c r="H286" s="161">
        <v>52.2</v>
      </c>
      <c r="I286" s="162"/>
      <c r="L286" s="158"/>
      <c r="M286" s="163"/>
      <c r="T286" s="164"/>
      <c r="AT286" s="159" t="s">
        <v>161</v>
      </c>
      <c r="AU286" s="159" t="s">
        <v>78</v>
      </c>
      <c r="AV286" s="13" t="s">
        <v>90</v>
      </c>
      <c r="AW286" s="13" t="s">
        <v>33</v>
      </c>
      <c r="AX286" s="13" t="s">
        <v>15</v>
      </c>
      <c r="AY286" s="159" t="s">
        <v>151</v>
      </c>
    </row>
    <row r="287" spans="2:65" s="1" customFormat="1" ht="16.5" customHeight="1">
      <c r="B287" s="132"/>
      <c r="C287" s="133" t="s">
        <v>439</v>
      </c>
      <c r="D287" s="133" t="s">
        <v>153</v>
      </c>
      <c r="E287" s="134" t="s">
        <v>440</v>
      </c>
      <c r="F287" s="135" t="s">
        <v>441</v>
      </c>
      <c r="G287" s="136" t="s">
        <v>156</v>
      </c>
      <c r="H287" s="137">
        <v>1.44</v>
      </c>
      <c r="I287" s="138"/>
      <c r="J287" s="139">
        <f>ROUND(I287*H287,2)</f>
        <v>0</v>
      </c>
      <c r="K287" s="135" t="s">
        <v>157</v>
      </c>
      <c r="L287" s="33"/>
      <c r="M287" s="140" t="s">
        <v>3</v>
      </c>
      <c r="N287" s="141" t="s">
        <v>42</v>
      </c>
      <c r="P287" s="142">
        <f>O287*H287</f>
        <v>0</v>
      </c>
      <c r="Q287" s="142">
        <v>0</v>
      </c>
      <c r="R287" s="142">
        <f>Q287*H287</f>
        <v>0</v>
      </c>
      <c r="S287" s="142">
        <v>0.02</v>
      </c>
      <c r="T287" s="143">
        <f>S287*H287</f>
        <v>2.8799999999999999E-2</v>
      </c>
      <c r="AR287" s="144" t="s">
        <v>257</v>
      </c>
      <c r="AT287" s="144" t="s">
        <v>153</v>
      </c>
      <c r="AU287" s="144" t="s">
        <v>78</v>
      </c>
      <c r="AY287" s="18" t="s">
        <v>151</v>
      </c>
      <c r="BE287" s="145">
        <f>IF(N287="základní",J287,0)</f>
        <v>0</v>
      </c>
      <c r="BF287" s="145">
        <f>IF(N287="snížená",J287,0)</f>
        <v>0</v>
      </c>
      <c r="BG287" s="145">
        <f>IF(N287="zákl. přenesená",J287,0)</f>
        <v>0</v>
      </c>
      <c r="BH287" s="145">
        <f>IF(N287="sníž. přenesená",J287,0)</f>
        <v>0</v>
      </c>
      <c r="BI287" s="145">
        <f>IF(N287="nulová",J287,0)</f>
        <v>0</v>
      </c>
      <c r="BJ287" s="18" t="s">
        <v>15</v>
      </c>
      <c r="BK287" s="145">
        <f>ROUND(I287*H287,2)</f>
        <v>0</v>
      </c>
      <c r="BL287" s="18" t="s">
        <v>257</v>
      </c>
      <c r="BM287" s="144" t="s">
        <v>442</v>
      </c>
    </row>
    <row r="288" spans="2:65" s="1" customFormat="1">
      <c r="B288" s="33"/>
      <c r="D288" s="146" t="s">
        <v>159</v>
      </c>
      <c r="F288" s="147" t="s">
        <v>443</v>
      </c>
      <c r="I288" s="148"/>
      <c r="L288" s="33"/>
      <c r="M288" s="149"/>
      <c r="T288" s="54"/>
      <c r="AT288" s="18" t="s">
        <v>159</v>
      </c>
      <c r="AU288" s="18" t="s">
        <v>78</v>
      </c>
    </row>
    <row r="289" spans="2:65" s="12" customFormat="1" ht="12">
      <c r="B289" s="150"/>
      <c r="D289" s="151" t="s">
        <v>161</v>
      </c>
      <c r="E289" s="152" t="s">
        <v>3</v>
      </c>
      <c r="F289" s="153" t="s">
        <v>444</v>
      </c>
      <c r="H289" s="154">
        <v>1.44</v>
      </c>
      <c r="I289" s="155"/>
      <c r="L289" s="150"/>
      <c r="M289" s="156"/>
      <c r="T289" s="157"/>
      <c r="AT289" s="152" t="s">
        <v>161</v>
      </c>
      <c r="AU289" s="152" t="s">
        <v>78</v>
      </c>
      <c r="AV289" s="12" t="s">
        <v>78</v>
      </c>
      <c r="AW289" s="12" t="s">
        <v>33</v>
      </c>
      <c r="AX289" s="12" t="s">
        <v>15</v>
      </c>
      <c r="AY289" s="152" t="s">
        <v>151</v>
      </c>
    </row>
    <row r="290" spans="2:65" s="11" customFormat="1" ht="23" customHeight="1">
      <c r="B290" s="120"/>
      <c r="D290" s="121" t="s">
        <v>70</v>
      </c>
      <c r="E290" s="130" t="s">
        <v>445</v>
      </c>
      <c r="F290" s="130" t="s">
        <v>446</v>
      </c>
      <c r="I290" s="123"/>
      <c r="J290" s="131">
        <f>BK290</f>
        <v>0</v>
      </c>
      <c r="L290" s="120"/>
      <c r="M290" s="125"/>
      <c r="P290" s="126">
        <f>SUM(P291:P331)</f>
        <v>0</v>
      </c>
      <c r="R290" s="126">
        <f>SUM(R291:R331)</f>
        <v>0</v>
      </c>
      <c r="T290" s="127">
        <f>SUM(T291:T331)</f>
        <v>25.843299200000001</v>
      </c>
      <c r="AR290" s="121" t="s">
        <v>78</v>
      </c>
      <c r="AT290" s="128" t="s">
        <v>70</v>
      </c>
      <c r="AU290" s="128" t="s">
        <v>15</v>
      </c>
      <c r="AY290" s="121" t="s">
        <v>151</v>
      </c>
      <c r="BK290" s="129">
        <f>SUM(BK291:BK331)</f>
        <v>0</v>
      </c>
    </row>
    <row r="291" spans="2:65" s="1" customFormat="1" ht="38" customHeight="1">
      <c r="B291" s="132"/>
      <c r="C291" s="133" t="s">
        <v>447</v>
      </c>
      <c r="D291" s="133" t="s">
        <v>153</v>
      </c>
      <c r="E291" s="134" t="s">
        <v>448</v>
      </c>
      <c r="F291" s="135" t="s">
        <v>449</v>
      </c>
      <c r="G291" s="136" t="s">
        <v>156</v>
      </c>
      <c r="H291" s="137">
        <v>278.60000000000002</v>
      </c>
      <c r="I291" s="138"/>
      <c r="J291" s="139">
        <f>ROUND(I291*H291,2)</f>
        <v>0</v>
      </c>
      <c r="K291" s="135" t="s">
        <v>157</v>
      </c>
      <c r="L291" s="33"/>
      <c r="M291" s="140" t="s">
        <v>3</v>
      </c>
      <c r="N291" s="141" t="s">
        <v>42</v>
      </c>
      <c r="P291" s="142">
        <f>O291*H291</f>
        <v>0</v>
      </c>
      <c r="Q291" s="142">
        <v>0</v>
      </c>
      <c r="R291" s="142">
        <f>Q291*H291</f>
        <v>0</v>
      </c>
      <c r="S291" s="142">
        <v>0</v>
      </c>
      <c r="T291" s="143">
        <f>S291*H291</f>
        <v>0</v>
      </c>
      <c r="AR291" s="144" t="s">
        <v>257</v>
      </c>
      <c r="AT291" s="144" t="s">
        <v>153</v>
      </c>
      <c r="AU291" s="144" t="s">
        <v>78</v>
      </c>
      <c r="AY291" s="18" t="s">
        <v>151</v>
      </c>
      <c r="BE291" s="145">
        <f>IF(N291="základní",J291,0)</f>
        <v>0</v>
      </c>
      <c r="BF291" s="145">
        <f>IF(N291="snížená",J291,0)</f>
        <v>0</v>
      </c>
      <c r="BG291" s="145">
        <f>IF(N291="zákl. přenesená",J291,0)</f>
        <v>0</v>
      </c>
      <c r="BH291" s="145">
        <f>IF(N291="sníž. přenesená",J291,0)</f>
        <v>0</v>
      </c>
      <c r="BI291" s="145">
        <f>IF(N291="nulová",J291,0)</f>
        <v>0</v>
      </c>
      <c r="BJ291" s="18" t="s">
        <v>15</v>
      </c>
      <c r="BK291" s="145">
        <f>ROUND(I291*H291,2)</f>
        <v>0</v>
      </c>
      <c r="BL291" s="18" t="s">
        <v>257</v>
      </c>
      <c r="BM291" s="144" t="s">
        <v>450</v>
      </c>
    </row>
    <row r="292" spans="2:65" s="1" customFormat="1">
      <c r="B292" s="33"/>
      <c r="D292" s="146" t="s">
        <v>159</v>
      </c>
      <c r="F292" s="147" t="s">
        <v>451</v>
      </c>
      <c r="I292" s="148"/>
      <c r="L292" s="33"/>
      <c r="M292" s="149"/>
      <c r="T292" s="54"/>
      <c r="AT292" s="18" t="s">
        <v>159</v>
      </c>
      <c r="AU292" s="18" t="s">
        <v>78</v>
      </c>
    </row>
    <row r="293" spans="2:65" s="14" customFormat="1" ht="12">
      <c r="B293" s="165"/>
      <c r="D293" s="151" t="s">
        <v>161</v>
      </c>
      <c r="E293" s="166" t="s">
        <v>3</v>
      </c>
      <c r="F293" s="167" t="s">
        <v>452</v>
      </c>
      <c r="H293" s="166" t="s">
        <v>3</v>
      </c>
      <c r="I293" s="168"/>
      <c r="L293" s="165"/>
      <c r="M293" s="169"/>
      <c r="T293" s="170"/>
      <c r="AT293" s="166" t="s">
        <v>161</v>
      </c>
      <c r="AU293" s="166" t="s">
        <v>78</v>
      </c>
      <c r="AV293" s="14" t="s">
        <v>15</v>
      </c>
      <c r="AW293" s="14" t="s">
        <v>33</v>
      </c>
      <c r="AX293" s="14" t="s">
        <v>71</v>
      </c>
      <c r="AY293" s="166" t="s">
        <v>151</v>
      </c>
    </row>
    <row r="294" spans="2:65" s="12" customFormat="1" ht="12">
      <c r="B294" s="150"/>
      <c r="D294" s="151" t="s">
        <v>161</v>
      </c>
      <c r="E294" s="152" t="s">
        <v>3</v>
      </c>
      <c r="F294" s="153" t="s">
        <v>453</v>
      </c>
      <c r="H294" s="154">
        <v>117</v>
      </c>
      <c r="I294" s="155"/>
      <c r="L294" s="150"/>
      <c r="M294" s="156"/>
      <c r="T294" s="157"/>
      <c r="AT294" s="152" t="s">
        <v>161</v>
      </c>
      <c r="AU294" s="152" t="s">
        <v>78</v>
      </c>
      <c r="AV294" s="12" t="s">
        <v>78</v>
      </c>
      <c r="AW294" s="12" t="s">
        <v>33</v>
      </c>
      <c r="AX294" s="12" t="s">
        <v>71</v>
      </c>
      <c r="AY294" s="152" t="s">
        <v>151</v>
      </c>
    </row>
    <row r="295" spans="2:65" s="14" customFormat="1" ht="12">
      <c r="B295" s="165"/>
      <c r="D295" s="151" t="s">
        <v>161</v>
      </c>
      <c r="E295" s="166" t="s">
        <v>3</v>
      </c>
      <c r="F295" s="167" t="s">
        <v>223</v>
      </c>
      <c r="H295" s="166" t="s">
        <v>3</v>
      </c>
      <c r="I295" s="168"/>
      <c r="L295" s="165"/>
      <c r="M295" s="169"/>
      <c r="T295" s="170"/>
      <c r="AT295" s="166" t="s">
        <v>161</v>
      </c>
      <c r="AU295" s="166" t="s">
        <v>78</v>
      </c>
      <c r="AV295" s="14" t="s">
        <v>15</v>
      </c>
      <c r="AW295" s="14" t="s">
        <v>33</v>
      </c>
      <c r="AX295" s="14" t="s">
        <v>71</v>
      </c>
      <c r="AY295" s="166" t="s">
        <v>151</v>
      </c>
    </row>
    <row r="296" spans="2:65" s="12" customFormat="1" ht="12">
      <c r="B296" s="150"/>
      <c r="D296" s="151" t="s">
        <v>161</v>
      </c>
      <c r="E296" s="152" t="s">
        <v>3</v>
      </c>
      <c r="F296" s="153" t="s">
        <v>454</v>
      </c>
      <c r="H296" s="154">
        <v>80.959999999999994</v>
      </c>
      <c r="I296" s="155"/>
      <c r="L296" s="150"/>
      <c r="M296" s="156"/>
      <c r="T296" s="157"/>
      <c r="AT296" s="152" t="s">
        <v>161</v>
      </c>
      <c r="AU296" s="152" t="s">
        <v>78</v>
      </c>
      <c r="AV296" s="12" t="s">
        <v>78</v>
      </c>
      <c r="AW296" s="12" t="s">
        <v>33</v>
      </c>
      <c r="AX296" s="12" t="s">
        <v>71</v>
      </c>
      <c r="AY296" s="152" t="s">
        <v>151</v>
      </c>
    </row>
    <row r="297" spans="2:65" s="14" customFormat="1" ht="12">
      <c r="B297" s="165"/>
      <c r="D297" s="151" t="s">
        <v>161</v>
      </c>
      <c r="E297" s="166" t="s">
        <v>3</v>
      </c>
      <c r="F297" s="167" t="s">
        <v>225</v>
      </c>
      <c r="H297" s="166" t="s">
        <v>3</v>
      </c>
      <c r="I297" s="168"/>
      <c r="L297" s="165"/>
      <c r="M297" s="169"/>
      <c r="T297" s="170"/>
      <c r="AT297" s="166" t="s">
        <v>161</v>
      </c>
      <c r="AU297" s="166" t="s">
        <v>78</v>
      </c>
      <c r="AV297" s="14" t="s">
        <v>15</v>
      </c>
      <c r="AW297" s="14" t="s">
        <v>33</v>
      </c>
      <c r="AX297" s="14" t="s">
        <v>71</v>
      </c>
      <c r="AY297" s="166" t="s">
        <v>151</v>
      </c>
    </row>
    <row r="298" spans="2:65" s="12" customFormat="1" ht="12">
      <c r="B298" s="150"/>
      <c r="D298" s="151" t="s">
        <v>161</v>
      </c>
      <c r="E298" s="152" t="s">
        <v>3</v>
      </c>
      <c r="F298" s="153" t="s">
        <v>455</v>
      </c>
      <c r="H298" s="154">
        <v>80.64</v>
      </c>
      <c r="I298" s="155"/>
      <c r="L298" s="150"/>
      <c r="M298" s="156"/>
      <c r="T298" s="157"/>
      <c r="AT298" s="152" t="s">
        <v>161</v>
      </c>
      <c r="AU298" s="152" t="s">
        <v>78</v>
      </c>
      <c r="AV298" s="12" t="s">
        <v>78</v>
      </c>
      <c r="AW298" s="12" t="s">
        <v>33</v>
      </c>
      <c r="AX298" s="12" t="s">
        <v>71</v>
      </c>
      <c r="AY298" s="152" t="s">
        <v>151</v>
      </c>
    </row>
    <row r="299" spans="2:65" s="13" customFormat="1" ht="12">
      <c r="B299" s="158"/>
      <c r="D299" s="151" t="s">
        <v>161</v>
      </c>
      <c r="E299" s="159" t="s">
        <v>3</v>
      </c>
      <c r="F299" s="160" t="s">
        <v>178</v>
      </c>
      <c r="H299" s="161">
        <v>278.59999999999997</v>
      </c>
      <c r="I299" s="162"/>
      <c r="L299" s="158"/>
      <c r="M299" s="163"/>
      <c r="T299" s="164"/>
      <c r="AT299" s="159" t="s">
        <v>161</v>
      </c>
      <c r="AU299" s="159" t="s">
        <v>78</v>
      </c>
      <c r="AV299" s="13" t="s">
        <v>90</v>
      </c>
      <c r="AW299" s="13" t="s">
        <v>33</v>
      </c>
      <c r="AX299" s="13" t="s">
        <v>15</v>
      </c>
      <c r="AY299" s="159" t="s">
        <v>151</v>
      </c>
    </row>
    <row r="300" spans="2:65" s="1" customFormat="1" ht="38" customHeight="1">
      <c r="B300" s="132"/>
      <c r="C300" s="133" t="s">
        <v>456</v>
      </c>
      <c r="D300" s="133" t="s">
        <v>153</v>
      </c>
      <c r="E300" s="134" t="s">
        <v>457</v>
      </c>
      <c r="F300" s="135" t="s">
        <v>458</v>
      </c>
      <c r="G300" s="136" t="s">
        <v>156</v>
      </c>
      <c r="H300" s="137">
        <v>30.524999999999999</v>
      </c>
      <c r="I300" s="138"/>
      <c r="J300" s="139">
        <f>ROUND(I300*H300,2)</f>
        <v>0</v>
      </c>
      <c r="K300" s="135" t="s">
        <v>157</v>
      </c>
      <c r="L300" s="33"/>
      <c r="M300" s="140" t="s">
        <v>3</v>
      </c>
      <c r="N300" s="141" t="s">
        <v>42</v>
      </c>
      <c r="P300" s="142">
        <f>O300*H300</f>
        <v>0</v>
      </c>
      <c r="Q300" s="142">
        <v>0</v>
      </c>
      <c r="R300" s="142">
        <f>Q300*H300</f>
        <v>0</v>
      </c>
      <c r="S300" s="142">
        <v>0</v>
      </c>
      <c r="T300" s="143">
        <f>S300*H300</f>
        <v>0</v>
      </c>
      <c r="AR300" s="144" t="s">
        <v>257</v>
      </c>
      <c r="AT300" s="144" t="s">
        <v>153</v>
      </c>
      <c r="AU300" s="144" t="s">
        <v>78</v>
      </c>
      <c r="AY300" s="18" t="s">
        <v>151</v>
      </c>
      <c r="BE300" s="145">
        <f>IF(N300="základní",J300,0)</f>
        <v>0</v>
      </c>
      <c r="BF300" s="145">
        <f>IF(N300="snížená",J300,0)</f>
        <v>0</v>
      </c>
      <c r="BG300" s="145">
        <f>IF(N300="zákl. přenesená",J300,0)</f>
        <v>0</v>
      </c>
      <c r="BH300" s="145">
        <f>IF(N300="sníž. přenesená",J300,0)</f>
        <v>0</v>
      </c>
      <c r="BI300" s="145">
        <f>IF(N300="nulová",J300,0)</f>
        <v>0</v>
      </c>
      <c r="BJ300" s="18" t="s">
        <v>15</v>
      </c>
      <c r="BK300" s="145">
        <f>ROUND(I300*H300,2)</f>
        <v>0</v>
      </c>
      <c r="BL300" s="18" t="s">
        <v>257</v>
      </c>
      <c r="BM300" s="144" t="s">
        <v>459</v>
      </c>
    </row>
    <row r="301" spans="2:65" s="1" customFormat="1">
      <c r="B301" s="33"/>
      <c r="D301" s="146" t="s">
        <v>159</v>
      </c>
      <c r="F301" s="147" t="s">
        <v>460</v>
      </c>
      <c r="I301" s="148"/>
      <c r="L301" s="33"/>
      <c r="M301" s="149"/>
      <c r="T301" s="54"/>
      <c r="AT301" s="18" t="s">
        <v>159</v>
      </c>
      <c r="AU301" s="18" t="s">
        <v>78</v>
      </c>
    </row>
    <row r="302" spans="2:65" s="14" customFormat="1" ht="12">
      <c r="B302" s="165"/>
      <c r="D302" s="151" t="s">
        <v>161</v>
      </c>
      <c r="E302" s="166" t="s">
        <v>3</v>
      </c>
      <c r="F302" s="167" t="s">
        <v>461</v>
      </c>
      <c r="H302" s="166" t="s">
        <v>3</v>
      </c>
      <c r="I302" s="168"/>
      <c r="L302" s="165"/>
      <c r="M302" s="169"/>
      <c r="T302" s="170"/>
      <c r="AT302" s="166" t="s">
        <v>161</v>
      </c>
      <c r="AU302" s="166" t="s">
        <v>78</v>
      </c>
      <c r="AV302" s="14" t="s">
        <v>15</v>
      </c>
      <c r="AW302" s="14" t="s">
        <v>33</v>
      </c>
      <c r="AX302" s="14" t="s">
        <v>71</v>
      </c>
      <c r="AY302" s="166" t="s">
        <v>151</v>
      </c>
    </row>
    <row r="303" spans="2:65" s="12" customFormat="1" ht="12">
      <c r="B303" s="150"/>
      <c r="D303" s="151" t="s">
        <v>161</v>
      </c>
      <c r="E303" s="152" t="s">
        <v>3</v>
      </c>
      <c r="F303" s="153" t="s">
        <v>462</v>
      </c>
      <c r="H303" s="154">
        <v>19.8</v>
      </c>
      <c r="I303" s="155"/>
      <c r="L303" s="150"/>
      <c r="M303" s="156"/>
      <c r="T303" s="157"/>
      <c r="AT303" s="152" t="s">
        <v>161</v>
      </c>
      <c r="AU303" s="152" t="s">
        <v>78</v>
      </c>
      <c r="AV303" s="12" t="s">
        <v>78</v>
      </c>
      <c r="AW303" s="12" t="s">
        <v>33</v>
      </c>
      <c r="AX303" s="12" t="s">
        <v>71</v>
      </c>
      <c r="AY303" s="152" t="s">
        <v>151</v>
      </c>
    </row>
    <row r="304" spans="2:65" s="12" customFormat="1" ht="12">
      <c r="B304" s="150"/>
      <c r="D304" s="151" t="s">
        <v>161</v>
      </c>
      <c r="E304" s="152" t="s">
        <v>3</v>
      </c>
      <c r="F304" s="153" t="s">
        <v>463</v>
      </c>
      <c r="H304" s="154">
        <v>10.725</v>
      </c>
      <c r="I304" s="155"/>
      <c r="L304" s="150"/>
      <c r="M304" s="156"/>
      <c r="T304" s="157"/>
      <c r="AT304" s="152" t="s">
        <v>161</v>
      </c>
      <c r="AU304" s="152" t="s">
        <v>78</v>
      </c>
      <c r="AV304" s="12" t="s">
        <v>78</v>
      </c>
      <c r="AW304" s="12" t="s">
        <v>33</v>
      </c>
      <c r="AX304" s="12" t="s">
        <v>71</v>
      </c>
      <c r="AY304" s="152" t="s">
        <v>151</v>
      </c>
    </row>
    <row r="305" spans="2:65" s="13" customFormat="1" ht="12">
      <c r="B305" s="158"/>
      <c r="D305" s="151" t="s">
        <v>161</v>
      </c>
      <c r="E305" s="159" t="s">
        <v>3</v>
      </c>
      <c r="F305" s="160" t="s">
        <v>178</v>
      </c>
      <c r="H305" s="161">
        <v>30.524999999999999</v>
      </c>
      <c r="I305" s="162"/>
      <c r="L305" s="158"/>
      <c r="M305" s="163"/>
      <c r="T305" s="164"/>
      <c r="AT305" s="159" t="s">
        <v>161</v>
      </c>
      <c r="AU305" s="159" t="s">
        <v>78</v>
      </c>
      <c r="AV305" s="13" t="s">
        <v>90</v>
      </c>
      <c r="AW305" s="13" t="s">
        <v>33</v>
      </c>
      <c r="AX305" s="13" t="s">
        <v>15</v>
      </c>
      <c r="AY305" s="159" t="s">
        <v>151</v>
      </c>
    </row>
    <row r="306" spans="2:65" s="1" customFormat="1" ht="33" customHeight="1">
      <c r="B306" s="132"/>
      <c r="C306" s="133" t="s">
        <v>464</v>
      </c>
      <c r="D306" s="133" t="s">
        <v>153</v>
      </c>
      <c r="E306" s="134" t="s">
        <v>465</v>
      </c>
      <c r="F306" s="135" t="s">
        <v>466</v>
      </c>
      <c r="G306" s="136" t="s">
        <v>229</v>
      </c>
      <c r="H306" s="137">
        <v>19.8</v>
      </c>
      <c r="I306" s="138"/>
      <c r="J306" s="139">
        <f>ROUND(I306*H306,2)</f>
        <v>0</v>
      </c>
      <c r="K306" s="135" t="s">
        <v>157</v>
      </c>
      <c r="L306" s="33"/>
      <c r="M306" s="140" t="s">
        <v>3</v>
      </c>
      <c r="N306" s="141" t="s">
        <v>42</v>
      </c>
      <c r="P306" s="142">
        <f>O306*H306</f>
        <v>0</v>
      </c>
      <c r="Q306" s="142">
        <v>0</v>
      </c>
      <c r="R306" s="142">
        <f>Q306*H306</f>
        <v>0</v>
      </c>
      <c r="S306" s="142">
        <v>2.911E-2</v>
      </c>
      <c r="T306" s="143">
        <f>S306*H306</f>
        <v>0.57637800000000006</v>
      </c>
      <c r="AR306" s="144" t="s">
        <v>257</v>
      </c>
      <c r="AT306" s="144" t="s">
        <v>153</v>
      </c>
      <c r="AU306" s="144" t="s">
        <v>78</v>
      </c>
      <c r="AY306" s="18" t="s">
        <v>151</v>
      </c>
      <c r="BE306" s="145">
        <f>IF(N306="základní",J306,0)</f>
        <v>0</v>
      </c>
      <c r="BF306" s="145">
        <f>IF(N306="snížená",J306,0)</f>
        <v>0</v>
      </c>
      <c r="BG306" s="145">
        <f>IF(N306="zákl. přenesená",J306,0)</f>
        <v>0</v>
      </c>
      <c r="BH306" s="145">
        <f>IF(N306="sníž. přenesená",J306,0)</f>
        <v>0</v>
      </c>
      <c r="BI306" s="145">
        <f>IF(N306="nulová",J306,0)</f>
        <v>0</v>
      </c>
      <c r="BJ306" s="18" t="s">
        <v>15</v>
      </c>
      <c r="BK306" s="145">
        <f>ROUND(I306*H306,2)</f>
        <v>0</v>
      </c>
      <c r="BL306" s="18" t="s">
        <v>257</v>
      </c>
      <c r="BM306" s="144" t="s">
        <v>467</v>
      </c>
    </row>
    <row r="307" spans="2:65" s="1" customFormat="1">
      <c r="B307" s="33"/>
      <c r="D307" s="146" t="s">
        <v>159</v>
      </c>
      <c r="F307" s="147" t="s">
        <v>468</v>
      </c>
      <c r="I307" s="148"/>
      <c r="L307" s="33"/>
      <c r="M307" s="149"/>
      <c r="T307" s="54"/>
      <c r="AT307" s="18" t="s">
        <v>159</v>
      </c>
      <c r="AU307" s="18" t="s">
        <v>78</v>
      </c>
    </row>
    <row r="308" spans="2:65" s="14" customFormat="1" ht="12">
      <c r="B308" s="165"/>
      <c r="D308" s="151" t="s">
        <v>161</v>
      </c>
      <c r="E308" s="166" t="s">
        <v>3</v>
      </c>
      <c r="F308" s="167" t="s">
        <v>461</v>
      </c>
      <c r="H308" s="166" t="s">
        <v>3</v>
      </c>
      <c r="I308" s="168"/>
      <c r="L308" s="165"/>
      <c r="M308" s="169"/>
      <c r="T308" s="170"/>
      <c r="AT308" s="166" t="s">
        <v>161</v>
      </c>
      <c r="AU308" s="166" t="s">
        <v>78</v>
      </c>
      <c r="AV308" s="14" t="s">
        <v>15</v>
      </c>
      <c r="AW308" s="14" t="s">
        <v>33</v>
      </c>
      <c r="AX308" s="14" t="s">
        <v>71</v>
      </c>
      <c r="AY308" s="166" t="s">
        <v>151</v>
      </c>
    </row>
    <row r="309" spans="2:65" s="12" customFormat="1" ht="12">
      <c r="B309" s="150"/>
      <c r="D309" s="151" t="s">
        <v>161</v>
      </c>
      <c r="E309" s="152" t="s">
        <v>3</v>
      </c>
      <c r="F309" s="153" t="s">
        <v>462</v>
      </c>
      <c r="H309" s="154">
        <v>19.8</v>
      </c>
      <c r="I309" s="155"/>
      <c r="L309" s="150"/>
      <c r="M309" s="156"/>
      <c r="T309" s="157"/>
      <c r="AT309" s="152" t="s">
        <v>161</v>
      </c>
      <c r="AU309" s="152" t="s">
        <v>78</v>
      </c>
      <c r="AV309" s="12" t="s">
        <v>78</v>
      </c>
      <c r="AW309" s="12" t="s">
        <v>33</v>
      </c>
      <c r="AX309" s="12" t="s">
        <v>15</v>
      </c>
      <c r="AY309" s="152" t="s">
        <v>151</v>
      </c>
    </row>
    <row r="310" spans="2:65" s="1" customFormat="1" ht="33" customHeight="1">
      <c r="B310" s="132"/>
      <c r="C310" s="133" t="s">
        <v>469</v>
      </c>
      <c r="D310" s="133" t="s">
        <v>153</v>
      </c>
      <c r="E310" s="134" t="s">
        <v>470</v>
      </c>
      <c r="F310" s="135" t="s">
        <v>471</v>
      </c>
      <c r="G310" s="136" t="s">
        <v>229</v>
      </c>
      <c r="H310" s="137">
        <v>10.725</v>
      </c>
      <c r="I310" s="138"/>
      <c r="J310" s="139">
        <f>ROUND(I310*H310,2)</f>
        <v>0</v>
      </c>
      <c r="K310" s="135" t="s">
        <v>157</v>
      </c>
      <c r="L310" s="33"/>
      <c r="M310" s="140" t="s">
        <v>3</v>
      </c>
      <c r="N310" s="141" t="s">
        <v>42</v>
      </c>
      <c r="P310" s="142">
        <f>O310*H310</f>
        <v>0</v>
      </c>
      <c r="Q310" s="142">
        <v>0</v>
      </c>
      <c r="R310" s="142">
        <f>Q310*H310</f>
        <v>0</v>
      </c>
      <c r="S310" s="142">
        <v>2.1000000000000001E-2</v>
      </c>
      <c r="T310" s="143">
        <f>S310*H310</f>
        <v>0.22522500000000001</v>
      </c>
      <c r="AR310" s="144" t="s">
        <v>257</v>
      </c>
      <c r="AT310" s="144" t="s">
        <v>153</v>
      </c>
      <c r="AU310" s="144" t="s">
        <v>78</v>
      </c>
      <c r="AY310" s="18" t="s">
        <v>151</v>
      </c>
      <c r="BE310" s="145">
        <f>IF(N310="základní",J310,0)</f>
        <v>0</v>
      </c>
      <c r="BF310" s="145">
        <f>IF(N310="snížená",J310,0)</f>
        <v>0</v>
      </c>
      <c r="BG310" s="145">
        <f>IF(N310="zákl. přenesená",J310,0)</f>
        <v>0</v>
      </c>
      <c r="BH310" s="145">
        <f>IF(N310="sníž. přenesená",J310,0)</f>
        <v>0</v>
      </c>
      <c r="BI310" s="145">
        <f>IF(N310="nulová",J310,0)</f>
        <v>0</v>
      </c>
      <c r="BJ310" s="18" t="s">
        <v>15</v>
      </c>
      <c r="BK310" s="145">
        <f>ROUND(I310*H310,2)</f>
        <v>0</v>
      </c>
      <c r="BL310" s="18" t="s">
        <v>257</v>
      </c>
      <c r="BM310" s="144" t="s">
        <v>472</v>
      </c>
    </row>
    <row r="311" spans="2:65" s="1" customFormat="1">
      <c r="B311" s="33"/>
      <c r="D311" s="146" t="s">
        <v>159</v>
      </c>
      <c r="F311" s="147" t="s">
        <v>473</v>
      </c>
      <c r="I311" s="148"/>
      <c r="L311" s="33"/>
      <c r="M311" s="149"/>
      <c r="T311" s="54"/>
      <c r="AT311" s="18" t="s">
        <v>159</v>
      </c>
      <c r="AU311" s="18" t="s">
        <v>78</v>
      </c>
    </row>
    <row r="312" spans="2:65" s="14" customFormat="1" ht="12">
      <c r="B312" s="165"/>
      <c r="D312" s="151" t="s">
        <v>161</v>
      </c>
      <c r="E312" s="166" t="s">
        <v>3</v>
      </c>
      <c r="F312" s="167" t="s">
        <v>461</v>
      </c>
      <c r="H312" s="166" t="s">
        <v>3</v>
      </c>
      <c r="I312" s="168"/>
      <c r="L312" s="165"/>
      <c r="M312" s="169"/>
      <c r="T312" s="170"/>
      <c r="AT312" s="166" t="s">
        <v>161</v>
      </c>
      <c r="AU312" s="166" t="s">
        <v>78</v>
      </c>
      <c r="AV312" s="14" t="s">
        <v>15</v>
      </c>
      <c r="AW312" s="14" t="s">
        <v>33</v>
      </c>
      <c r="AX312" s="14" t="s">
        <v>71</v>
      </c>
      <c r="AY312" s="166" t="s">
        <v>151</v>
      </c>
    </row>
    <row r="313" spans="2:65" s="12" customFormat="1" ht="12">
      <c r="B313" s="150"/>
      <c r="D313" s="151" t="s">
        <v>161</v>
      </c>
      <c r="E313" s="152" t="s">
        <v>3</v>
      </c>
      <c r="F313" s="153" t="s">
        <v>463</v>
      </c>
      <c r="H313" s="154">
        <v>10.725</v>
      </c>
      <c r="I313" s="155"/>
      <c r="L313" s="150"/>
      <c r="M313" s="156"/>
      <c r="T313" s="157"/>
      <c r="AT313" s="152" t="s">
        <v>161</v>
      </c>
      <c r="AU313" s="152" t="s">
        <v>78</v>
      </c>
      <c r="AV313" s="12" t="s">
        <v>78</v>
      </c>
      <c r="AW313" s="12" t="s">
        <v>33</v>
      </c>
      <c r="AX313" s="12" t="s">
        <v>15</v>
      </c>
      <c r="AY313" s="152" t="s">
        <v>151</v>
      </c>
    </row>
    <row r="314" spans="2:65" s="1" customFormat="1" ht="24.25" customHeight="1">
      <c r="B314" s="132"/>
      <c r="C314" s="133" t="s">
        <v>474</v>
      </c>
      <c r="D314" s="133" t="s">
        <v>153</v>
      </c>
      <c r="E314" s="134" t="s">
        <v>475</v>
      </c>
      <c r="F314" s="135" t="s">
        <v>476</v>
      </c>
      <c r="G314" s="136" t="s">
        <v>229</v>
      </c>
      <c r="H314" s="137">
        <v>159.33000000000001</v>
      </c>
      <c r="I314" s="138"/>
      <c r="J314" s="139">
        <f>ROUND(I314*H314,2)</f>
        <v>0</v>
      </c>
      <c r="K314" s="135" t="s">
        <v>157</v>
      </c>
      <c r="L314" s="33"/>
      <c r="M314" s="140" t="s">
        <v>3</v>
      </c>
      <c r="N314" s="141" t="s">
        <v>42</v>
      </c>
      <c r="P314" s="142">
        <f>O314*H314</f>
        <v>0</v>
      </c>
      <c r="Q314" s="142">
        <v>0</v>
      </c>
      <c r="R314" s="142">
        <f>Q314*H314</f>
        <v>0</v>
      </c>
      <c r="S314" s="142">
        <v>1.174E-2</v>
      </c>
      <c r="T314" s="143">
        <f>S314*H314</f>
        <v>1.8705342000000003</v>
      </c>
      <c r="AR314" s="144" t="s">
        <v>257</v>
      </c>
      <c r="AT314" s="144" t="s">
        <v>153</v>
      </c>
      <c r="AU314" s="144" t="s">
        <v>78</v>
      </c>
      <c r="AY314" s="18" t="s">
        <v>151</v>
      </c>
      <c r="BE314" s="145">
        <f>IF(N314="základní",J314,0)</f>
        <v>0</v>
      </c>
      <c r="BF314" s="145">
        <f>IF(N314="snížená",J314,0)</f>
        <v>0</v>
      </c>
      <c r="BG314" s="145">
        <f>IF(N314="zákl. přenesená",J314,0)</f>
        <v>0</v>
      </c>
      <c r="BH314" s="145">
        <f>IF(N314="sníž. přenesená",J314,0)</f>
        <v>0</v>
      </c>
      <c r="BI314" s="145">
        <f>IF(N314="nulová",J314,0)</f>
        <v>0</v>
      </c>
      <c r="BJ314" s="18" t="s">
        <v>15</v>
      </c>
      <c r="BK314" s="145">
        <f>ROUND(I314*H314,2)</f>
        <v>0</v>
      </c>
      <c r="BL314" s="18" t="s">
        <v>257</v>
      </c>
      <c r="BM314" s="144" t="s">
        <v>477</v>
      </c>
    </row>
    <row r="315" spans="2:65" s="1" customFormat="1">
      <c r="B315" s="33"/>
      <c r="D315" s="146" t="s">
        <v>159</v>
      </c>
      <c r="F315" s="147" t="s">
        <v>478</v>
      </c>
      <c r="I315" s="148"/>
      <c r="L315" s="33"/>
      <c r="M315" s="149"/>
      <c r="T315" s="54"/>
      <c r="AT315" s="18" t="s">
        <v>159</v>
      </c>
      <c r="AU315" s="18" t="s">
        <v>78</v>
      </c>
    </row>
    <row r="316" spans="2:65" s="14" customFormat="1" ht="12">
      <c r="B316" s="165"/>
      <c r="D316" s="151" t="s">
        <v>161</v>
      </c>
      <c r="E316" s="166" t="s">
        <v>3</v>
      </c>
      <c r="F316" s="167" t="s">
        <v>479</v>
      </c>
      <c r="H316" s="166" t="s">
        <v>3</v>
      </c>
      <c r="I316" s="168"/>
      <c r="L316" s="165"/>
      <c r="M316" s="169"/>
      <c r="T316" s="170"/>
      <c r="AT316" s="166" t="s">
        <v>161</v>
      </c>
      <c r="AU316" s="166" t="s">
        <v>78</v>
      </c>
      <c r="AV316" s="14" t="s">
        <v>15</v>
      </c>
      <c r="AW316" s="14" t="s">
        <v>33</v>
      </c>
      <c r="AX316" s="14" t="s">
        <v>71</v>
      </c>
      <c r="AY316" s="166" t="s">
        <v>151</v>
      </c>
    </row>
    <row r="317" spans="2:65" s="12" customFormat="1" ht="12">
      <c r="B317" s="150"/>
      <c r="D317" s="151" t="s">
        <v>161</v>
      </c>
      <c r="E317" s="152" t="s">
        <v>3</v>
      </c>
      <c r="F317" s="153" t="s">
        <v>480</v>
      </c>
      <c r="H317" s="154">
        <v>29.93</v>
      </c>
      <c r="I317" s="155"/>
      <c r="L317" s="150"/>
      <c r="M317" s="156"/>
      <c r="T317" s="157"/>
      <c r="AT317" s="152" t="s">
        <v>161</v>
      </c>
      <c r="AU317" s="152" t="s">
        <v>78</v>
      </c>
      <c r="AV317" s="12" t="s">
        <v>78</v>
      </c>
      <c r="AW317" s="12" t="s">
        <v>33</v>
      </c>
      <c r="AX317" s="12" t="s">
        <v>71</v>
      </c>
      <c r="AY317" s="152" t="s">
        <v>151</v>
      </c>
    </row>
    <row r="318" spans="2:65" s="14" customFormat="1" ht="12">
      <c r="B318" s="165"/>
      <c r="D318" s="151" t="s">
        <v>161</v>
      </c>
      <c r="E318" s="166" t="s">
        <v>3</v>
      </c>
      <c r="F318" s="167" t="s">
        <v>481</v>
      </c>
      <c r="H318" s="166" t="s">
        <v>3</v>
      </c>
      <c r="I318" s="168"/>
      <c r="L318" s="165"/>
      <c r="M318" s="169"/>
      <c r="T318" s="170"/>
      <c r="AT318" s="166" t="s">
        <v>161</v>
      </c>
      <c r="AU318" s="166" t="s">
        <v>78</v>
      </c>
      <c r="AV318" s="14" t="s">
        <v>15</v>
      </c>
      <c r="AW318" s="14" t="s">
        <v>33</v>
      </c>
      <c r="AX318" s="14" t="s">
        <v>71</v>
      </c>
      <c r="AY318" s="166" t="s">
        <v>151</v>
      </c>
    </row>
    <row r="319" spans="2:65" s="12" customFormat="1" ht="12">
      <c r="B319" s="150"/>
      <c r="D319" s="151" t="s">
        <v>161</v>
      </c>
      <c r="E319" s="152" t="s">
        <v>3</v>
      </c>
      <c r="F319" s="153" t="s">
        <v>482</v>
      </c>
      <c r="H319" s="154">
        <v>63.8</v>
      </c>
      <c r="I319" s="155"/>
      <c r="L319" s="150"/>
      <c r="M319" s="156"/>
      <c r="T319" s="157"/>
      <c r="AT319" s="152" t="s">
        <v>161</v>
      </c>
      <c r="AU319" s="152" t="s">
        <v>78</v>
      </c>
      <c r="AV319" s="12" t="s">
        <v>78</v>
      </c>
      <c r="AW319" s="12" t="s">
        <v>33</v>
      </c>
      <c r="AX319" s="12" t="s">
        <v>71</v>
      </c>
      <c r="AY319" s="152" t="s">
        <v>151</v>
      </c>
    </row>
    <row r="320" spans="2:65" s="14" customFormat="1" ht="12">
      <c r="B320" s="165"/>
      <c r="D320" s="151" t="s">
        <v>161</v>
      </c>
      <c r="E320" s="166" t="s">
        <v>3</v>
      </c>
      <c r="F320" s="167" t="s">
        <v>483</v>
      </c>
      <c r="H320" s="166" t="s">
        <v>3</v>
      </c>
      <c r="I320" s="168"/>
      <c r="L320" s="165"/>
      <c r="M320" s="169"/>
      <c r="T320" s="170"/>
      <c r="AT320" s="166" t="s">
        <v>161</v>
      </c>
      <c r="AU320" s="166" t="s">
        <v>78</v>
      </c>
      <c r="AV320" s="14" t="s">
        <v>15</v>
      </c>
      <c r="AW320" s="14" t="s">
        <v>33</v>
      </c>
      <c r="AX320" s="14" t="s">
        <v>71</v>
      </c>
      <c r="AY320" s="166" t="s">
        <v>151</v>
      </c>
    </row>
    <row r="321" spans="2:65" s="12" customFormat="1" ht="12">
      <c r="B321" s="150"/>
      <c r="D321" s="151" t="s">
        <v>161</v>
      </c>
      <c r="E321" s="152" t="s">
        <v>3</v>
      </c>
      <c r="F321" s="153" t="s">
        <v>484</v>
      </c>
      <c r="H321" s="154">
        <v>65.599999999999994</v>
      </c>
      <c r="I321" s="155"/>
      <c r="L321" s="150"/>
      <c r="M321" s="156"/>
      <c r="T321" s="157"/>
      <c r="AT321" s="152" t="s">
        <v>161</v>
      </c>
      <c r="AU321" s="152" t="s">
        <v>78</v>
      </c>
      <c r="AV321" s="12" t="s">
        <v>78</v>
      </c>
      <c r="AW321" s="12" t="s">
        <v>33</v>
      </c>
      <c r="AX321" s="12" t="s">
        <v>71</v>
      </c>
      <c r="AY321" s="152" t="s">
        <v>151</v>
      </c>
    </row>
    <row r="322" spans="2:65" s="13" customFormat="1" ht="12">
      <c r="B322" s="158"/>
      <c r="D322" s="151" t="s">
        <v>161</v>
      </c>
      <c r="E322" s="159" t="s">
        <v>3</v>
      </c>
      <c r="F322" s="160" t="s">
        <v>178</v>
      </c>
      <c r="H322" s="161">
        <v>159.32999999999998</v>
      </c>
      <c r="I322" s="162"/>
      <c r="L322" s="158"/>
      <c r="M322" s="163"/>
      <c r="T322" s="164"/>
      <c r="AT322" s="159" t="s">
        <v>161</v>
      </c>
      <c r="AU322" s="159" t="s">
        <v>78</v>
      </c>
      <c r="AV322" s="13" t="s">
        <v>90</v>
      </c>
      <c r="AW322" s="13" t="s">
        <v>33</v>
      </c>
      <c r="AX322" s="13" t="s">
        <v>15</v>
      </c>
      <c r="AY322" s="159" t="s">
        <v>151</v>
      </c>
    </row>
    <row r="323" spans="2:65" s="1" customFormat="1" ht="24.25" customHeight="1">
      <c r="B323" s="132"/>
      <c r="C323" s="133" t="s">
        <v>485</v>
      </c>
      <c r="D323" s="133" t="s">
        <v>153</v>
      </c>
      <c r="E323" s="134" t="s">
        <v>486</v>
      </c>
      <c r="F323" s="135" t="s">
        <v>487</v>
      </c>
      <c r="G323" s="136" t="s">
        <v>156</v>
      </c>
      <c r="H323" s="137">
        <v>278.60000000000002</v>
      </c>
      <c r="I323" s="138"/>
      <c r="J323" s="139">
        <f>ROUND(I323*H323,2)</f>
        <v>0</v>
      </c>
      <c r="K323" s="135" t="s">
        <v>157</v>
      </c>
      <c r="L323" s="33"/>
      <c r="M323" s="140" t="s">
        <v>3</v>
      </c>
      <c r="N323" s="141" t="s">
        <v>42</v>
      </c>
      <c r="P323" s="142">
        <f>O323*H323</f>
        <v>0</v>
      </c>
      <c r="Q323" s="142">
        <v>0</v>
      </c>
      <c r="R323" s="142">
        <f>Q323*H323</f>
        <v>0</v>
      </c>
      <c r="S323" s="142">
        <v>8.3169999999999994E-2</v>
      </c>
      <c r="T323" s="143">
        <f>S323*H323</f>
        <v>23.171161999999999</v>
      </c>
      <c r="AR323" s="144" t="s">
        <v>257</v>
      </c>
      <c r="AT323" s="144" t="s">
        <v>153</v>
      </c>
      <c r="AU323" s="144" t="s">
        <v>78</v>
      </c>
      <c r="AY323" s="18" t="s">
        <v>151</v>
      </c>
      <c r="BE323" s="145">
        <f>IF(N323="základní",J323,0)</f>
        <v>0</v>
      </c>
      <c r="BF323" s="145">
        <f>IF(N323="snížená",J323,0)</f>
        <v>0</v>
      </c>
      <c r="BG323" s="145">
        <f>IF(N323="zákl. přenesená",J323,0)</f>
        <v>0</v>
      </c>
      <c r="BH323" s="145">
        <f>IF(N323="sníž. přenesená",J323,0)</f>
        <v>0</v>
      </c>
      <c r="BI323" s="145">
        <f>IF(N323="nulová",J323,0)</f>
        <v>0</v>
      </c>
      <c r="BJ323" s="18" t="s">
        <v>15</v>
      </c>
      <c r="BK323" s="145">
        <f>ROUND(I323*H323,2)</f>
        <v>0</v>
      </c>
      <c r="BL323" s="18" t="s">
        <v>257</v>
      </c>
      <c r="BM323" s="144" t="s">
        <v>488</v>
      </c>
    </row>
    <row r="324" spans="2:65" s="1" customFormat="1">
      <c r="B324" s="33"/>
      <c r="D324" s="146" t="s">
        <v>159</v>
      </c>
      <c r="F324" s="147" t="s">
        <v>489</v>
      </c>
      <c r="I324" s="148"/>
      <c r="L324" s="33"/>
      <c r="M324" s="149"/>
      <c r="T324" s="54"/>
      <c r="AT324" s="18" t="s">
        <v>159</v>
      </c>
      <c r="AU324" s="18" t="s">
        <v>78</v>
      </c>
    </row>
    <row r="325" spans="2:65" s="14" customFormat="1" ht="12">
      <c r="B325" s="165"/>
      <c r="D325" s="151" t="s">
        <v>161</v>
      </c>
      <c r="E325" s="166" t="s">
        <v>3</v>
      </c>
      <c r="F325" s="167" t="s">
        <v>452</v>
      </c>
      <c r="H325" s="166" t="s">
        <v>3</v>
      </c>
      <c r="I325" s="168"/>
      <c r="L325" s="165"/>
      <c r="M325" s="169"/>
      <c r="T325" s="170"/>
      <c r="AT325" s="166" t="s">
        <v>161</v>
      </c>
      <c r="AU325" s="166" t="s">
        <v>78</v>
      </c>
      <c r="AV325" s="14" t="s">
        <v>15</v>
      </c>
      <c r="AW325" s="14" t="s">
        <v>33</v>
      </c>
      <c r="AX325" s="14" t="s">
        <v>71</v>
      </c>
      <c r="AY325" s="166" t="s">
        <v>151</v>
      </c>
    </row>
    <row r="326" spans="2:65" s="12" customFormat="1" ht="12">
      <c r="B326" s="150"/>
      <c r="D326" s="151" t="s">
        <v>161</v>
      </c>
      <c r="E326" s="152" t="s">
        <v>3</v>
      </c>
      <c r="F326" s="153" t="s">
        <v>453</v>
      </c>
      <c r="H326" s="154">
        <v>117</v>
      </c>
      <c r="I326" s="155"/>
      <c r="L326" s="150"/>
      <c r="M326" s="156"/>
      <c r="T326" s="157"/>
      <c r="AT326" s="152" t="s">
        <v>161</v>
      </c>
      <c r="AU326" s="152" t="s">
        <v>78</v>
      </c>
      <c r="AV326" s="12" t="s">
        <v>78</v>
      </c>
      <c r="AW326" s="12" t="s">
        <v>33</v>
      </c>
      <c r="AX326" s="12" t="s">
        <v>71</v>
      </c>
      <c r="AY326" s="152" t="s">
        <v>151</v>
      </c>
    </row>
    <row r="327" spans="2:65" s="14" customFormat="1" ht="12">
      <c r="B327" s="165"/>
      <c r="D327" s="151" t="s">
        <v>161</v>
      </c>
      <c r="E327" s="166" t="s">
        <v>3</v>
      </c>
      <c r="F327" s="167" t="s">
        <v>223</v>
      </c>
      <c r="H327" s="166" t="s">
        <v>3</v>
      </c>
      <c r="I327" s="168"/>
      <c r="L327" s="165"/>
      <c r="M327" s="169"/>
      <c r="T327" s="170"/>
      <c r="AT327" s="166" t="s">
        <v>161</v>
      </c>
      <c r="AU327" s="166" t="s">
        <v>78</v>
      </c>
      <c r="AV327" s="14" t="s">
        <v>15</v>
      </c>
      <c r="AW327" s="14" t="s">
        <v>33</v>
      </c>
      <c r="AX327" s="14" t="s">
        <v>71</v>
      </c>
      <c r="AY327" s="166" t="s">
        <v>151</v>
      </c>
    </row>
    <row r="328" spans="2:65" s="12" customFormat="1" ht="12">
      <c r="B328" s="150"/>
      <c r="D328" s="151" t="s">
        <v>161</v>
      </c>
      <c r="E328" s="152" t="s">
        <v>3</v>
      </c>
      <c r="F328" s="153" t="s">
        <v>454</v>
      </c>
      <c r="H328" s="154">
        <v>80.959999999999994</v>
      </c>
      <c r="I328" s="155"/>
      <c r="L328" s="150"/>
      <c r="M328" s="156"/>
      <c r="T328" s="157"/>
      <c r="AT328" s="152" t="s">
        <v>161</v>
      </c>
      <c r="AU328" s="152" t="s">
        <v>78</v>
      </c>
      <c r="AV328" s="12" t="s">
        <v>78</v>
      </c>
      <c r="AW328" s="12" t="s">
        <v>33</v>
      </c>
      <c r="AX328" s="12" t="s">
        <v>71</v>
      </c>
      <c r="AY328" s="152" t="s">
        <v>151</v>
      </c>
    </row>
    <row r="329" spans="2:65" s="14" customFormat="1" ht="12">
      <c r="B329" s="165"/>
      <c r="D329" s="151" t="s">
        <v>161</v>
      </c>
      <c r="E329" s="166" t="s">
        <v>3</v>
      </c>
      <c r="F329" s="167" t="s">
        <v>225</v>
      </c>
      <c r="H329" s="166" t="s">
        <v>3</v>
      </c>
      <c r="I329" s="168"/>
      <c r="L329" s="165"/>
      <c r="M329" s="169"/>
      <c r="T329" s="170"/>
      <c r="AT329" s="166" t="s">
        <v>161</v>
      </c>
      <c r="AU329" s="166" t="s">
        <v>78</v>
      </c>
      <c r="AV329" s="14" t="s">
        <v>15</v>
      </c>
      <c r="AW329" s="14" t="s">
        <v>33</v>
      </c>
      <c r="AX329" s="14" t="s">
        <v>71</v>
      </c>
      <c r="AY329" s="166" t="s">
        <v>151</v>
      </c>
    </row>
    <row r="330" spans="2:65" s="12" customFormat="1" ht="12">
      <c r="B330" s="150"/>
      <c r="D330" s="151" t="s">
        <v>161</v>
      </c>
      <c r="E330" s="152" t="s">
        <v>3</v>
      </c>
      <c r="F330" s="153" t="s">
        <v>455</v>
      </c>
      <c r="H330" s="154">
        <v>80.64</v>
      </c>
      <c r="I330" s="155"/>
      <c r="L330" s="150"/>
      <c r="M330" s="156"/>
      <c r="T330" s="157"/>
      <c r="AT330" s="152" t="s">
        <v>161</v>
      </c>
      <c r="AU330" s="152" t="s">
        <v>78</v>
      </c>
      <c r="AV330" s="12" t="s">
        <v>78</v>
      </c>
      <c r="AW330" s="12" t="s">
        <v>33</v>
      </c>
      <c r="AX330" s="12" t="s">
        <v>71</v>
      </c>
      <c r="AY330" s="152" t="s">
        <v>151</v>
      </c>
    </row>
    <row r="331" spans="2:65" s="13" customFormat="1" ht="12">
      <c r="B331" s="158"/>
      <c r="D331" s="151" t="s">
        <v>161</v>
      </c>
      <c r="E331" s="159" t="s">
        <v>3</v>
      </c>
      <c r="F331" s="160" t="s">
        <v>178</v>
      </c>
      <c r="H331" s="161">
        <v>278.59999999999997</v>
      </c>
      <c r="I331" s="162"/>
      <c r="L331" s="158"/>
      <c r="M331" s="163"/>
      <c r="T331" s="164"/>
      <c r="AT331" s="159" t="s">
        <v>161</v>
      </c>
      <c r="AU331" s="159" t="s">
        <v>78</v>
      </c>
      <c r="AV331" s="13" t="s">
        <v>90</v>
      </c>
      <c r="AW331" s="13" t="s">
        <v>33</v>
      </c>
      <c r="AX331" s="13" t="s">
        <v>15</v>
      </c>
      <c r="AY331" s="159" t="s">
        <v>151</v>
      </c>
    </row>
    <row r="332" spans="2:65" s="11" customFormat="1" ht="23" customHeight="1">
      <c r="B332" s="120"/>
      <c r="D332" s="121" t="s">
        <v>70</v>
      </c>
      <c r="E332" s="130" t="s">
        <v>490</v>
      </c>
      <c r="F332" s="130" t="s">
        <v>491</v>
      </c>
      <c r="I332" s="123"/>
      <c r="J332" s="131">
        <f>BK332</f>
        <v>0</v>
      </c>
      <c r="L332" s="120"/>
      <c r="M332" s="125"/>
      <c r="P332" s="126">
        <f>SUM(P333:P372)</f>
        <v>0</v>
      </c>
      <c r="R332" s="126">
        <f>SUM(R333:R372)</f>
        <v>0</v>
      </c>
      <c r="T332" s="127">
        <f>SUM(T333:T372)</f>
        <v>1.4553</v>
      </c>
      <c r="AR332" s="121" t="s">
        <v>78</v>
      </c>
      <c r="AT332" s="128" t="s">
        <v>70</v>
      </c>
      <c r="AU332" s="128" t="s">
        <v>15</v>
      </c>
      <c r="AY332" s="121" t="s">
        <v>151</v>
      </c>
      <c r="BK332" s="129">
        <f>SUM(BK333:BK372)</f>
        <v>0</v>
      </c>
    </row>
    <row r="333" spans="2:65" s="1" customFormat="1" ht="24.25" customHeight="1">
      <c r="B333" s="132"/>
      <c r="C333" s="133" t="s">
        <v>492</v>
      </c>
      <c r="D333" s="133" t="s">
        <v>153</v>
      </c>
      <c r="E333" s="134" t="s">
        <v>493</v>
      </c>
      <c r="F333" s="135" t="s">
        <v>494</v>
      </c>
      <c r="G333" s="136" t="s">
        <v>156</v>
      </c>
      <c r="H333" s="137">
        <v>459.49</v>
      </c>
      <c r="I333" s="138"/>
      <c r="J333" s="139">
        <f>ROUND(I333*H333,2)</f>
        <v>0</v>
      </c>
      <c r="K333" s="135" t="s">
        <v>157</v>
      </c>
      <c r="L333" s="33"/>
      <c r="M333" s="140" t="s">
        <v>3</v>
      </c>
      <c r="N333" s="141" t="s">
        <v>42</v>
      </c>
      <c r="P333" s="142">
        <f>O333*H333</f>
        <v>0</v>
      </c>
      <c r="Q333" s="142">
        <v>0</v>
      </c>
      <c r="R333" s="142">
        <f>Q333*H333</f>
        <v>0</v>
      </c>
      <c r="S333" s="142">
        <v>3.0000000000000001E-3</v>
      </c>
      <c r="T333" s="143">
        <f>S333*H333</f>
        <v>1.3784700000000001</v>
      </c>
      <c r="AR333" s="144" t="s">
        <v>257</v>
      </c>
      <c r="AT333" s="144" t="s">
        <v>153</v>
      </c>
      <c r="AU333" s="144" t="s">
        <v>78</v>
      </c>
      <c r="AY333" s="18" t="s">
        <v>151</v>
      </c>
      <c r="BE333" s="145">
        <f>IF(N333="základní",J333,0)</f>
        <v>0</v>
      </c>
      <c r="BF333" s="145">
        <f>IF(N333="snížená",J333,0)</f>
        <v>0</v>
      </c>
      <c r="BG333" s="145">
        <f>IF(N333="zákl. přenesená",J333,0)</f>
        <v>0</v>
      </c>
      <c r="BH333" s="145">
        <f>IF(N333="sníž. přenesená",J333,0)</f>
        <v>0</v>
      </c>
      <c r="BI333" s="145">
        <f>IF(N333="nulová",J333,0)</f>
        <v>0</v>
      </c>
      <c r="BJ333" s="18" t="s">
        <v>15</v>
      </c>
      <c r="BK333" s="145">
        <f>ROUND(I333*H333,2)</f>
        <v>0</v>
      </c>
      <c r="BL333" s="18" t="s">
        <v>257</v>
      </c>
      <c r="BM333" s="144" t="s">
        <v>495</v>
      </c>
    </row>
    <row r="334" spans="2:65" s="1" customFormat="1">
      <c r="B334" s="33"/>
      <c r="D334" s="146" t="s">
        <v>159</v>
      </c>
      <c r="F334" s="147" t="s">
        <v>496</v>
      </c>
      <c r="I334" s="148"/>
      <c r="L334" s="33"/>
      <c r="M334" s="149"/>
      <c r="T334" s="54"/>
      <c r="AT334" s="18" t="s">
        <v>159</v>
      </c>
      <c r="AU334" s="18" t="s">
        <v>78</v>
      </c>
    </row>
    <row r="335" spans="2:65" s="14" customFormat="1" ht="12">
      <c r="B335" s="165"/>
      <c r="D335" s="151" t="s">
        <v>161</v>
      </c>
      <c r="E335" s="166" t="s">
        <v>3</v>
      </c>
      <c r="F335" s="167" t="s">
        <v>223</v>
      </c>
      <c r="H335" s="166" t="s">
        <v>3</v>
      </c>
      <c r="I335" s="168"/>
      <c r="L335" s="165"/>
      <c r="M335" s="169"/>
      <c r="T335" s="170"/>
      <c r="AT335" s="166" t="s">
        <v>161</v>
      </c>
      <c r="AU335" s="166" t="s">
        <v>78</v>
      </c>
      <c r="AV335" s="14" t="s">
        <v>15</v>
      </c>
      <c r="AW335" s="14" t="s">
        <v>33</v>
      </c>
      <c r="AX335" s="14" t="s">
        <v>71</v>
      </c>
      <c r="AY335" s="166" t="s">
        <v>151</v>
      </c>
    </row>
    <row r="336" spans="2:65" s="12" customFormat="1" ht="12">
      <c r="B336" s="150"/>
      <c r="D336" s="151" t="s">
        <v>161</v>
      </c>
      <c r="E336" s="152" t="s">
        <v>3</v>
      </c>
      <c r="F336" s="153" t="s">
        <v>497</v>
      </c>
      <c r="H336" s="154">
        <v>215.12</v>
      </c>
      <c r="I336" s="155"/>
      <c r="L336" s="150"/>
      <c r="M336" s="156"/>
      <c r="T336" s="157"/>
      <c r="AT336" s="152" t="s">
        <v>161</v>
      </c>
      <c r="AU336" s="152" t="s">
        <v>78</v>
      </c>
      <c r="AV336" s="12" t="s">
        <v>78</v>
      </c>
      <c r="AW336" s="12" t="s">
        <v>33</v>
      </c>
      <c r="AX336" s="12" t="s">
        <v>71</v>
      </c>
      <c r="AY336" s="152" t="s">
        <v>151</v>
      </c>
    </row>
    <row r="337" spans="2:65" s="14" customFormat="1" ht="12">
      <c r="B337" s="165"/>
      <c r="D337" s="151" t="s">
        <v>161</v>
      </c>
      <c r="E337" s="166" t="s">
        <v>3</v>
      </c>
      <c r="F337" s="167" t="s">
        <v>225</v>
      </c>
      <c r="H337" s="166" t="s">
        <v>3</v>
      </c>
      <c r="I337" s="168"/>
      <c r="L337" s="165"/>
      <c r="M337" s="169"/>
      <c r="T337" s="170"/>
      <c r="AT337" s="166" t="s">
        <v>161</v>
      </c>
      <c r="AU337" s="166" t="s">
        <v>78</v>
      </c>
      <c r="AV337" s="14" t="s">
        <v>15</v>
      </c>
      <c r="AW337" s="14" t="s">
        <v>33</v>
      </c>
      <c r="AX337" s="14" t="s">
        <v>71</v>
      </c>
      <c r="AY337" s="166" t="s">
        <v>151</v>
      </c>
    </row>
    <row r="338" spans="2:65" s="12" customFormat="1" ht="12">
      <c r="B338" s="150"/>
      <c r="D338" s="151" t="s">
        <v>161</v>
      </c>
      <c r="E338" s="152" t="s">
        <v>3</v>
      </c>
      <c r="F338" s="153" t="s">
        <v>498</v>
      </c>
      <c r="H338" s="154">
        <v>214.89</v>
      </c>
      <c r="I338" s="155"/>
      <c r="L338" s="150"/>
      <c r="M338" s="156"/>
      <c r="T338" s="157"/>
      <c r="AT338" s="152" t="s">
        <v>161</v>
      </c>
      <c r="AU338" s="152" t="s">
        <v>78</v>
      </c>
      <c r="AV338" s="12" t="s">
        <v>78</v>
      </c>
      <c r="AW338" s="12" t="s">
        <v>33</v>
      </c>
      <c r="AX338" s="12" t="s">
        <v>71</v>
      </c>
      <c r="AY338" s="152" t="s">
        <v>151</v>
      </c>
    </row>
    <row r="339" spans="2:65" s="14" customFormat="1" ht="12">
      <c r="B339" s="165"/>
      <c r="D339" s="151" t="s">
        <v>161</v>
      </c>
      <c r="E339" s="166" t="s">
        <v>3</v>
      </c>
      <c r="F339" s="167" t="s">
        <v>499</v>
      </c>
      <c r="H339" s="166" t="s">
        <v>3</v>
      </c>
      <c r="I339" s="168"/>
      <c r="L339" s="165"/>
      <c r="M339" s="169"/>
      <c r="T339" s="170"/>
      <c r="AT339" s="166" t="s">
        <v>161</v>
      </c>
      <c r="AU339" s="166" t="s">
        <v>78</v>
      </c>
      <c r="AV339" s="14" t="s">
        <v>15</v>
      </c>
      <c r="AW339" s="14" t="s">
        <v>33</v>
      </c>
      <c r="AX339" s="14" t="s">
        <v>71</v>
      </c>
      <c r="AY339" s="166" t="s">
        <v>151</v>
      </c>
    </row>
    <row r="340" spans="2:65" s="12" customFormat="1" ht="12">
      <c r="B340" s="150"/>
      <c r="D340" s="151" t="s">
        <v>161</v>
      </c>
      <c r="E340" s="152" t="s">
        <v>3</v>
      </c>
      <c r="F340" s="153" t="s">
        <v>500</v>
      </c>
      <c r="H340" s="154">
        <v>14.74</v>
      </c>
      <c r="I340" s="155"/>
      <c r="L340" s="150"/>
      <c r="M340" s="156"/>
      <c r="T340" s="157"/>
      <c r="AT340" s="152" t="s">
        <v>161</v>
      </c>
      <c r="AU340" s="152" t="s">
        <v>78</v>
      </c>
      <c r="AV340" s="12" t="s">
        <v>78</v>
      </c>
      <c r="AW340" s="12" t="s">
        <v>33</v>
      </c>
      <c r="AX340" s="12" t="s">
        <v>71</v>
      </c>
      <c r="AY340" s="152" t="s">
        <v>151</v>
      </c>
    </row>
    <row r="341" spans="2:65" s="14" customFormat="1" ht="12">
      <c r="B341" s="165"/>
      <c r="D341" s="151" t="s">
        <v>161</v>
      </c>
      <c r="E341" s="166" t="s">
        <v>3</v>
      </c>
      <c r="F341" s="167" t="s">
        <v>501</v>
      </c>
      <c r="H341" s="166" t="s">
        <v>3</v>
      </c>
      <c r="I341" s="168"/>
      <c r="L341" s="165"/>
      <c r="M341" s="169"/>
      <c r="T341" s="170"/>
      <c r="AT341" s="166" t="s">
        <v>161</v>
      </c>
      <c r="AU341" s="166" t="s">
        <v>78</v>
      </c>
      <c r="AV341" s="14" t="s">
        <v>15</v>
      </c>
      <c r="AW341" s="14" t="s">
        <v>33</v>
      </c>
      <c r="AX341" s="14" t="s">
        <v>71</v>
      </c>
      <c r="AY341" s="166" t="s">
        <v>151</v>
      </c>
    </row>
    <row r="342" spans="2:65" s="12" customFormat="1" ht="12">
      <c r="B342" s="150"/>
      <c r="D342" s="151" t="s">
        <v>161</v>
      </c>
      <c r="E342" s="152" t="s">
        <v>3</v>
      </c>
      <c r="F342" s="153" t="s">
        <v>500</v>
      </c>
      <c r="H342" s="154">
        <v>14.74</v>
      </c>
      <c r="I342" s="155"/>
      <c r="L342" s="150"/>
      <c r="M342" s="156"/>
      <c r="T342" s="157"/>
      <c r="AT342" s="152" t="s">
        <v>161</v>
      </c>
      <c r="AU342" s="152" t="s">
        <v>78</v>
      </c>
      <c r="AV342" s="12" t="s">
        <v>78</v>
      </c>
      <c r="AW342" s="12" t="s">
        <v>33</v>
      </c>
      <c r="AX342" s="12" t="s">
        <v>71</v>
      </c>
      <c r="AY342" s="152" t="s">
        <v>151</v>
      </c>
    </row>
    <row r="343" spans="2:65" s="13" customFormat="1" ht="12">
      <c r="B343" s="158"/>
      <c r="D343" s="151" t="s">
        <v>161</v>
      </c>
      <c r="E343" s="159" t="s">
        <v>3</v>
      </c>
      <c r="F343" s="160" t="s">
        <v>178</v>
      </c>
      <c r="H343" s="161">
        <v>459.49</v>
      </c>
      <c r="I343" s="162"/>
      <c r="L343" s="158"/>
      <c r="M343" s="163"/>
      <c r="T343" s="164"/>
      <c r="AT343" s="159" t="s">
        <v>161</v>
      </c>
      <c r="AU343" s="159" t="s">
        <v>78</v>
      </c>
      <c r="AV343" s="13" t="s">
        <v>90</v>
      </c>
      <c r="AW343" s="13" t="s">
        <v>33</v>
      </c>
      <c r="AX343" s="13" t="s">
        <v>15</v>
      </c>
      <c r="AY343" s="159" t="s">
        <v>151</v>
      </c>
    </row>
    <row r="344" spans="2:65" s="1" customFormat="1" ht="21.75" customHeight="1">
      <c r="B344" s="132"/>
      <c r="C344" s="133" t="s">
        <v>502</v>
      </c>
      <c r="D344" s="133" t="s">
        <v>153</v>
      </c>
      <c r="E344" s="134" t="s">
        <v>503</v>
      </c>
      <c r="F344" s="135" t="s">
        <v>504</v>
      </c>
      <c r="G344" s="136" t="s">
        <v>229</v>
      </c>
      <c r="H344" s="137">
        <v>256.10000000000002</v>
      </c>
      <c r="I344" s="138"/>
      <c r="J344" s="139">
        <f>ROUND(I344*H344,2)</f>
        <v>0</v>
      </c>
      <c r="K344" s="135" t="s">
        <v>157</v>
      </c>
      <c r="L344" s="33"/>
      <c r="M344" s="140" t="s">
        <v>3</v>
      </c>
      <c r="N344" s="141" t="s">
        <v>42</v>
      </c>
      <c r="P344" s="142">
        <f>O344*H344</f>
        <v>0</v>
      </c>
      <c r="Q344" s="142">
        <v>0</v>
      </c>
      <c r="R344" s="142">
        <f>Q344*H344</f>
        <v>0</v>
      </c>
      <c r="S344" s="142">
        <v>2.9999999999999997E-4</v>
      </c>
      <c r="T344" s="143">
        <f>S344*H344</f>
        <v>7.6829999999999996E-2</v>
      </c>
      <c r="AR344" s="144" t="s">
        <v>257</v>
      </c>
      <c r="AT344" s="144" t="s">
        <v>153</v>
      </c>
      <c r="AU344" s="144" t="s">
        <v>78</v>
      </c>
      <c r="AY344" s="18" t="s">
        <v>151</v>
      </c>
      <c r="BE344" s="145">
        <f>IF(N344="základní",J344,0)</f>
        <v>0</v>
      </c>
      <c r="BF344" s="145">
        <f>IF(N344="snížená",J344,0)</f>
        <v>0</v>
      </c>
      <c r="BG344" s="145">
        <f>IF(N344="zákl. přenesená",J344,0)</f>
        <v>0</v>
      </c>
      <c r="BH344" s="145">
        <f>IF(N344="sníž. přenesená",J344,0)</f>
        <v>0</v>
      </c>
      <c r="BI344" s="145">
        <f>IF(N344="nulová",J344,0)</f>
        <v>0</v>
      </c>
      <c r="BJ344" s="18" t="s">
        <v>15</v>
      </c>
      <c r="BK344" s="145">
        <f>ROUND(I344*H344,2)</f>
        <v>0</v>
      </c>
      <c r="BL344" s="18" t="s">
        <v>257</v>
      </c>
      <c r="BM344" s="144" t="s">
        <v>505</v>
      </c>
    </row>
    <row r="345" spans="2:65" s="1" customFormat="1">
      <c r="B345" s="33"/>
      <c r="D345" s="146" t="s">
        <v>159</v>
      </c>
      <c r="F345" s="147" t="s">
        <v>506</v>
      </c>
      <c r="I345" s="148"/>
      <c r="L345" s="33"/>
      <c r="M345" s="149"/>
      <c r="T345" s="54"/>
      <c r="AT345" s="18" t="s">
        <v>159</v>
      </c>
      <c r="AU345" s="18" t="s">
        <v>78</v>
      </c>
    </row>
    <row r="346" spans="2:65" s="14" customFormat="1" ht="12">
      <c r="B346" s="165"/>
      <c r="D346" s="151" t="s">
        <v>161</v>
      </c>
      <c r="E346" s="166" t="s">
        <v>3</v>
      </c>
      <c r="F346" s="167" t="s">
        <v>507</v>
      </c>
      <c r="H346" s="166" t="s">
        <v>3</v>
      </c>
      <c r="I346" s="168"/>
      <c r="L346" s="165"/>
      <c r="M346" s="169"/>
      <c r="T346" s="170"/>
      <c r="AT346" s="166" t="s">
        <v>161</v>
      </c>
      <c r="AU346" s="166" t="s">
        <v>78</v>
      </c>
      <c r="AV346" s="14" t="s">
        <v>15</v>
      </c>
      <c r="AW346" s="14" t="s">
        <v>33</v>
      </c>
      <c r="AX346" s="14" t="s">
        <v>71</v>
      </c>
      <c r="AY346" s="166" t="s">
        <v>151</v>
      </c>
    </row>
    <row r="347" spans="2:65" s="12" customFormat="1" ht="12">
      <c r="B347" s="150"/>
      <c r="D347" s="151" t="s">
        <v>161</v>
      </c>
      <c r="E347" s="152" t="s">
        <v>3</v>
      </c>
      <c r="F347" s="153" t="s">
        <v>508</v>
      </c>
      <c r="H347" s="154">
        <v>41.25</v>
      </c>
      <c r="I347" s="155"/>
      <c r="L347" s="150"/>
      <c r="M347" s="156"/>
      <c r="T347" s="157"/>
      <c r="AT347" s="152" t="s">
        <v>161</v>
      </c>
      <c r="AU347" s="152" t="s">
        <v>78</v>
      </c>
      <c r="AV347" s="12" t="s">
        <v>78</v>
      </c>
      <c r="AW347" s="12" t="s">
        <v>33</v>
      </c>
      <c r="AX347" s="12" t="s">
        <v>71</v>
      </c>
      <c r="AY347" s="152" t="s">
        <v>151</v>
      </c>
    </row>
    <row r="348" spans="2:65" s="14" customFormat="1" ht="12">
      <c r="B348" s="165"/>
      <c r="D348" s="151" t="s">
        <v>161</v>
      </c>
      <c r="E348" s="166" t="s">
        <v>3</v>
      </c>
      <c r="F348" s="167" t="s">
        <v>509</v>
      </c>
      <c r="H348" s="166" t="s">
        <v>3</v>
      </c>
      <c r="I348" s="168"/>
      <c r="L348" s="165"/>
      <c r="M348" s="169"/>
      <c r="T348" s="170"/>
      <c r="AT348" s="166" t="s">
        <v>161</v>
      </c>
      <c r="AU348" s="166" t="s">
        <v>78</v>
      </c>
      <c r="AV348" s="14" t="s">
        <v>15</v>
      </c>
      <c r="AW348" s="14" t="s">
        <v>33</v>
      </c>
      <c r="AX348" s="14" t="s">
        <v>71</v>
      </c>
      <c r="AY348" s="166" t="s">
        <v>151</v>
      </c>
    </row>
    <row r="349" spans="2:65" s="12" customFormat="1" ht="12">
      <c r="B349" s="150"/>
      <c r="D349" s="151" t="s">
        <v>161</v>
      </c>
      <c r="E349" s="152" t="s">
        <v>3</v>
      </c>
      <c r="F349" s="153" t="s">
        <v>510</v>
      </c>
      <c r="H349" s="154">
        <v>13.9</v>
      </c>
      <c r="I349" s="155"/>
      <c r="L349" s="150"/>
      <c r="M349" s="156"/>
      <c r="T349" s="157"/>
      <c r="AT349" s="152" t="s">
        <v>161</v>
      </c>
      <c r="AU349" s="152" t="s">
        <v>78</v>
      </c>
      <c r="AV349" s="12" t="s">
        <v>78</v>
      </c>
      <c r="AW349" s="12" t="s">
        <v>33</v>
      </c>
      <c r="AX349" s="12" t="s">
        <v>71</v>
      </c>
      <c r="AY349" s="152" t="s">
        <v>151</v>
      </c>
    </row>
    <row r="350" spans="2:65" s="14" customFormat="1" ht="12">
      <c r="B350" s="165"/>
      <c r="D350" s="151" t="s">
        <v>161</v>
      </c>
      <c r="E350" s="166" t="s">
        <v>3</v>
      </c>
      <c r="F350" s="167" t="s">
        <v>511</v>
      </c>
      <c r="H350" s="166" t="s">
        <v>3</v>
      </c>
      <c r="I350" s="168"/>
      <c r="L350" s="165"/>
      <c r="M350" s="169"/>
      <c r="T350" s="170"/>
      <c r="AT350" s="166" t="s">
        <v>161</v>
      </c>
      <c r="AU350" s="166" t="s">
        <v>78</v>
      </c>
      <c r="AV350" s="14" t="s">
        <v>15</v>
      </c>
      <c r="AW350" s="14" t="s">
        <v>33</v>
      </c>
      <c r="AX350" s="14" t="s">
        <v>71</v>
      </c>
      <c r="AY350" s="166" t="s">
        <v>151</v>
      </c>
    </row>
    <row r="351" spans="2:65" s="12" customFormat="1" ht="12">
      <c r="B351" s="150"/>
      <c r="D351" s="151" t="s">
        <v>161</v>
      </c>
      <c r="E351" s="152" t="s">
        <v>3</v>
      </c>
      <c r="F351" s="153" t="s">
        <v>508</v>
      </c>
      <c r="H351" s="154">
        <v>41.25</v>
      </c>
      <c r="I351" s="155"/>
      <c r="L351" s="150"/>
      <c r="M351" s="156"/>
      <c r="T351" s="157"/>
      <c r="AT351" s="152" t="s">
        <v>161</v>
      </c>
      <c r="AU351" s="152" t="s">
        <v>78</v>
      </c>
      <c r="AV351" s="12" t="s">
        <v>78</v>
      </c>
      <c r="AW351" s="12" t="s">
        <v>33</v>
      </c>
      <c r="AX351" s="12" t="s">
        <v>71</v>
      </c>
      <c r="AY351" s="152" t="s">
        <v>151</v>
      </c>
    </row>
    <row r="352" spans="2:65" s="14" customFormat="1" ht="12">
      <c r="B352" s="165"/>
      <c r="D352" s="151" t="s">
        <v>161</v>
      </c>
      <c r="E352" s="166" t="s">
        <v>3</v>
      </c>
      <c r="F352" s="167" t="s">
        <v>512</v>
      </c>
      <c r="H352" s="166" t="s">
        <v>3</v>
      </c>
      <c r="I352" s="168"/>
      <c r="L352" s="165"/>
      <c r="M352" s="169"/>
      <c r="T352" s="170"/>
      <c r="AT352" s="166" t="s">
        <v>161</v>
      </c>
      <c r="AU352" s="166" t="s">
        <v>78</v>
      </c>
      <c r="AV352" s="14" t="s">
        <v>15</v>
      </c>
      <c r="AW352" s="14" t="s">
        <v>33</v>
      </c>
      <c r="AX352" s="14" t="s">
        <v>71</v>
      </c>
      <c r="AY352" s="166" t="s">
        <v>151</v>
      </c>
    </row>
    <row r="353" spans="2:51" s="12" customFormat="1" ht="12">
      <c r="B353" s="150"/>
      <c r="D353" s="151" t="s">
        <v>161</v>
      </c>
      <c r="E353" s="152" t="s">
        <v>3</v>
      </c>
      <c r="F353" s="153" t="s">
        <v>513</v>
      </c>
      <c r="H353" s="154">
        <v>7.1</v>
      </c>
      <c r="I353" s="155"/>
      <c r="L353" s="150"/>
      <c r="M353" s="156"/>
      <c r="T353" s="157"/>
      <c r="AT353" s="152" t="s">
        <v>161</v>
      </c>
      <c r="AU353" s="152" t="s">
        <v>78</v>
      </c>
      <c r="AV353" s="12" t="s">
        <v>78</v>
      </c>
      <c r="AW353" s="12" t="s">
        <v>33</v>
      </c>
      <c r="AX353" s="12" t="s">
        <v>71</v>
      </c>
      <c r="AY353" s="152" t="s">
        <v>151</v>
      </c>
    </row>
    <row r="354" spans="2:51" s="14" customFormat="1" ht="12">
      <c r="B354" s="165"/>
      <c r="D354" s="151" t="s">
        <v>161</v>
      </c>
      <c r="E354" s="166" t="s">
        <v>3</v>
      </c>
      <c r="F354" s="167" t="s">
        <v>514</v>
      </c>
      <c r="H354" s="166" t="s">
        <v>3</v>
      </c>
      <c r="I354" s="168"/>
      <c r="L354" s="165"/>
      <c r="M354" s="169"/>
      <c r="T354" s="170"/>
      <c r="AT354" s="166" t="s">
        <v>161</v>
      </c>
      <c r="AU354" s="166" t="s">
        <v>78</v>
      </c>
      <c r="AV354" s="14" t="s">
        <v>15</v>
      </c>
      <c r="AW354" s="14" t="s">
        <v>33</v>
      </c>
      <c r="AX354" s="14" t="s">
        <v>71</v>
      </c>
      <c r="AY354" s="166" t="s">
        <v>151</v>
      </c>
    </row>
    <row r="355" spans="2:51" s="12" customFormat="1" ht="12">
      <c r="B355" s="150"/>
      <c r="D355" s="151" t="s">
        <v>161</v>
      </c>
      <c r="E355" s="152" t="s">
        <v>3</v>
      </c>
      <c r="F355" s="153" t="s">
        <v>515</v>
      </c>
      <c r="H355" s="154">
        <v>6.8</v>
      </c>
      <c r="I355" s="155"/>
      <c r="L355" s="150"/>
      <c r="M355" s="156"/>
      <c r="T355" s="157"/>
      <c r="AT355" s="152" t="s">
        <v>161</v>
      </c>
      <c r="AU355" s="152" t="s">
        <v>78</v>
      </c>
      <c r="AV355" s="12" t="s">
        <v>78</v>
      </c>
      <c r="AW355" s="12" t="s">
        <v>33</v>
      </c>
      <c r="AX355" s="12" t="s">
        <v>71</v>
      </c>
      <c r="AY355" s="152" t="s">
        <v>151</v>
      </c>
    </row>
    <row r="356" spans="2:51" s="14" customFormat="1" ht="12">
      <c r="B356" s="165"/>
      <c r="D356" s="151" t="s">
        <v>161</v>
      </c>
      <c r="E356" s="166" t="s">
        <v>3</v>
      </c>
      <c r="F356" s="167" t="s">
        <v>516</v>
      </c>
      <c r="H356" s="166" t="s">
        <v>3</v>
      </c>
      <c r="I356" s="168"/>
      <c r="L356" s="165"/>
      <c r="M356" s="169"/>
      <c r="T356" s="170"/>
      <c r="AT356" s="166" t="s">
        <v>161</v>
      </c>
      <c r="AU356" s="166" t="s">
        <v>78</v>
      </c>
      <c r="AV356" s="14" t="s">
        <v>15</v>
      </c>
      <c r="AW356" s="14" t="s">
        <v>33</v>
      </c>
      <c r="AX356" s="14" t="s">
        <v>71</v>
      </c>
      <c r="AY356" s="166" t="s">
        <v>151</v>
      </c>
    </row>
    <row r="357" spans="2:51" s="12" customFormat="1" ht="12">
      <c r="B357" s="150"/>
      <c r="D357" s="151" t="s">
        <v>161</v>
      </c>
      <c r="E357" s="152" t="s">
        <v>3</v>
      </c>
      <c r="F357" s="153" t="s">
        <v>517</v>
      </c>
      <c r="H357" s="154">
        <v>43.6</v>
      </c>
      <c r="I357" s="155"/>
      <c r="L357" s="150"/>
      <c r="M357" s="156"/>
      <c r="T357" s="157"/>
      <c r="AT357" s="152" t="s">
        <v>161</v>
      </c>
      <c r="AU357" s="152" t="s">
        <v>78</v>
      </c>
      <c r="AV357" s="12" t="s">
        <v>78</v>
      </c>
      <c r="AW357" s="12" t="s">
        <v>33</v>
      </c>
      <c r="AX357" s="12" t="s">
        <v>71</v>
      </c>
      <c r="AY357" s="152" t="s">
        <v>151</v>
      </c>
    </row>
    <row r="358" spans="2:51" s="14" customFormat="1" ht="12">
      <c r="B358" s="165"/>
      <c r="D358" s="151" t="s">
        <v>161</v>
      </c>
      <c r="E358" s="166" t="s">
        <v>3</v>
      </c>
      <c r="F358" s="167" t="s">
        <v>518</v>
      </c>
      <c r="H358" s="166" t="s">
        <v>3</v>
      </c>
      <c r="I358" s="168"/>
      <c r="L358" s="165"/>
      <c r="M358" s="169"/>
      <c r="T358" s="170"/>
      <c r="AT358" s="166" t="s">
        <v>161</v>
      </c>
      <c r="AU358" s="166" t="s">
        <v>78</v>
      </c>
      <c r="AV358" s="14" t="s">
        <v>15</v>
      </c>
      <c r="AW358" s="14" t="s">
        <v>33</v>
      </c>
      <c r="AX358" s="14" t="s">
        <v>71</v>
      </c>
      <c r="AY358" s="166" t="s">
        <v>151</v>
      </c>
    </row>
    <row r="359" spans="2:51" s="12" customFormat="1" ht="12">
      <c r="B359" s="150"/>
      <c r="D359" s="151" t="s">
        <v>161</v>
      </c>
      <c r="E359" s="152" t="s">
        <v>3</v>
      </c>
      <c r="F359" s="153" t="s">
        <v>519</v>
      </c>
      <c r="H359" s="154">
        <v>10.8</v>
      </c>
      <c r="I359" s="155"/>
      <c r="L359" s="150"/>
      <c r="M359" s="156"/>
      <c r="T359" s="157"/>
      <c r="AT359" s="152" t="s">
        <v>161</v>
      </c>
      <c r="AU359" s="152" t="s">
        <v>78</v>
      </c>
      <c r="AV359" s="12" t="s">
        <v>78</v>
      </c>
      <c r="AW359" s="12" t="s">
        <v>33</v>
      </c>
      <c r="AX359" s="12" t="s">
        <v>71</v>
      </c>
      <c r="AY359" s="152" t="s">
        <v>151</v>
      </c>
    </row>
    <row r="360" spans="2:51" s="14" customFormat="1" ht="12">
      <c r="B360" s="165"/>
      <c r="D360" s="151" t="s">
        <v>161</v>
      </c>
      <c r="E360" s="166" t="s">
        <v>3</v>
      </c>
      <c r="F360" s="167" t="s">
        <v>520</v>
      </c>
      <c r="H360" s="166" t="s">
        <v>3</v>
      </c>
      <c r="I360" s="168"/>
      <c r="L360" s="165"/>
      <c r="M360" s="169"/>
      <c r="T360" s="170"/>
      <c r="AT360" s="166" t="s">
        <v>161</v>
      </c>
      <c r="AU360" s="166" t="s">
        <v>78</v>
      </c>
      <c r="AV360" s="14" t="s">
        <v>15</v>
      </c>
      <c r="AW360" s="14" t="s">
        <v>33</v>
      </c>
      <c r="AX360" s="14" t="s">
        <v>71</v>
      </c>
      <c r="AY360" s="166" t="s">
        <v>151</v>
      </c>
    </row>
    <row r="361" spans="2:51" s="12" customFormat="1" ht="12">
      <c r="B361" s="150"/>
      <c r="D361" s="151" t="s">
        <v>161</v>
      </c>
      <c r="E361" s="152" t="s">
        <v>3</v>
      </c>
      <c r="F361" s="153" t="s">
        <v>521</v>
      </c>
      <c r="H361" s="154">
        <v>4.7</v>
      </c>
      <c r="I361" s="155"/>
      <c r="L361" s="150"/>
      <c r="M361" s="156"/>
      <c r="T361" s="157"/>
      <c r="AT361" s="152" t="s">
        <v>161</v>
      </c>
      <c r="AU361" s="152" t="s">
        <v>78</v>
      </c>
      <c r="AV361" s="12" t="s">
        <v>78</v>
      </c>
      <c r="AW361" s="12" t="s">
        <v>33</v>
      </c>
      <c r="AX361" s="12" t="s">
        <v>71</v>
      </c>
      <c r="AY361" s="152" t="s">
        <v>151</v>
      </c>
    </row>
    <row r="362" spans="2:51" s="14" customFormat="1" ht="12">
      <c r="B362" s="165"/>
      <c r="D362" s="151" t="s">
        <v>161</v>
      </c>
      <c r="E362" s="166" t="s">
        <v>3</v>
      </c>
      <c r="F362" s="167" t="s">
        <v>522</v>
      </c>
      <c r="H362" s="166" t="s">
        <v>3</v>
      </c>
      <c r="I362" s="168"/>
      <c r="L362" s="165"/>
      <c r="M362" s="169"/>
      <c r="T362" s="170"/>
      <c r="AT362" s="166" t="s">
        <v>161</v>
      </c>
      <c r="AU362" s="166" t="s">
        <v>78</v>
      </c>
      <c r="AV362" s="14" t="s">
        <v>15</v>
      </c>
      <c r="AW362" s="14" t="s">
        <v>33</v>
      </c>
      <c r="AX362" s="14" t="s">
        <v>71</v>
      </c>
      <c r="AY362" s="166" t="s">
        <v>151</v>
      </c>
    </row>
    <row r="363" spans="2:51" s="12" customFormat="1" ht="12">
      <c r="B363" s="150"/>
      <c r="D363" s="151" t="s">
        <v>161</v>
      </c>
      <c r="E363" s="152" t="s">
        <v>3</v>
      </c>
      <c r="F363" s="153" t="s">
        <v>517</v>
      </c>
      <c r="H363" s="154">
        <v>43.6</v>
      </c>
      <c r="I363" s="155"/>
      <c r="L363" s="150"/>
      <c r="M363" s="156"/>
      <c r="T363" s="157"/>
      <c r="AT363" s="152" t="s">
        <v>161</v>
      </c>
      <c r="AU363" s="152" t="s">
        <v>78</v>
      </c>
      <c r="AV363" s="12" t="s">
        <v>78</v>
      </c>
      <c r="AW363" s="12" t="s">
        <v>33</v>
      </c>
      <c r="AX363" s="12" t="s">
        <v>71</v>
      </c>
      <c r="AY363" s="152" t="s">
        <v>151</v>
      </c>
    </row>
    <row r="364" spans="2:51" s="14" customFormat="1" ht="12">
      <c r="B364" s="165"/>
      <c r="D364" s="151" t="s">
        <v>161</v>
      </c>
      <c r="E364" s="166" t="s">
        <v>3</v>
      </c>
      <c r="F364" s="167" t="s">
        <v>523</v>
      </c>
      <c r="H364" s="166" t="s">
        <v>3</v>
      </c>
      <c r="I364" s="168"/>
      <c r="L364" s="165"/>
      <c r="M364" s="169"/>
      <c r="T364" s="170"/>
      <c r="AT364" s="166" t="s">
        <v>161</v>
      </c>
      <c r="AU364" s="166" t="s">
        <v>78</v>
      </c>
      <c r="AV364" s="14" t="s">
        <v>15</v>
      </c>
      <c r="AW364" s="14" t="s">
        <v>33</v>
      </c>
      <c r="AX364" s="14" t="s">
        <v>71</v>
      </c>
      <c r="AY364" s="166" t="s">
        <v>151</v>
      </c>
    </row>
    <row r="365" spans="2:51" s="12" customFormat="1" ht="12">
      <c r="B365" s="150"/>
      <c r="D365" s="151" t="s">
        <v>161</v>
      </c>
      <c r="E365" s="152" t="s">
        <v>3</v>
      </c>
      <c r="F365" s="153" t="s">
        <v>521</v>
      </c>
      <c r="H365" s="154">
        <v>4.7</v>
      </c>
      <c r="I365" s="155"/>
      <c r="L365" s="150"/>
      <c r="M365" s="156"/>
      <c r="T365" s="157"/>
      <c r="AT365" s="152" t="s">
        <v>161</v>
      </c>
      <c r="AU365" s="152" t="s">
        <v>78</v>
      </c>
      <c r="AV365" s="12" t="s">
        <v>78</v>
      </c>
      <c r="AW365" s="12" t="s">
        <v>33</v>
      </c>
      <c r="AX365" s="12" t="s">
        <v>71</v>
      </c>
      <c r="AY365" s="152" t="s">
        <v>151</v>
      </c>
    </row>
    <row r="366" spans="2:51" s="14" customFormat="1" ht="12">
      <c r="B366" s="165"/>
      <c r="D366" s="151" t="s">
        <v>161</v>
      </c>
      <c r="E366" s="166" t="s">
        <v>3</v>
      </c>
      <c r="F366" s="167" t="s">
        <v>524</v>
      </c>
      <c r="H366" s="166" t="s">
        <v>3</v>
      </c>
      <c r="I366" s="168"/>
      <c r="L366" s="165"/>
      <c r="M366" s="169"/>
      <c r="T366" s="170"/>
      <c r="AT366" s="166" t="s">
        <v>161</v>
      </c>
      <c r="AU366" s="166" t="s">
        <v>78</v>
      </c>
      <c r="AV366" s="14" t="s">
        <v>15</v>
      </c>
      <c r="AW366" s="14" t="s">
        <v>33</v>
      </c>
      <c r="AX366" s="14" t="s">
        <v>71</v>
      </c>
      <c r="AY366" s="166" t="s">
        <v>151</v>
      </c>
    </row>
    <row r="367" spans="2:51" s="12" customFormat="1" ht="12">
      <c r="B367" s="150"/>
      <c r="D367" s="151" t="s">
        <v>161</v>
      </c>
      <c r="E367" s="152" t="s">
        <v>3</v>
      </c>
      <c r="F367" s="153" t="s">
        <v>519</v>
      </c>
      <c r="H367" s="154">
        <v>10.8</v>
      </c>
      <c r="I367" s="155"/>
      <c r="L367" s="150"/>
      <c r="M367" s="156"/>
      <c r="T367" s="157"/>
      <c r="AT367" s="152" t="s">
        <v>161</v>
      </c>
      <c r="AU367" s="152" t="s">
        <v>78</v>
      </c>
      <c r="AV367" s="12" t="s">
        <v>78</v>
      </c>
      <c r="AW367" s="12" t="s">
        <v>33</v>
      </c>
      <c r="AX367" s="12" t="s">
        <v>71</v>
      </c>
      <c r="AY367" s="152" t="s">
        <v>151</v>
      </c>
    </row>
    <row r="368" spans="2:51" s="14" customFormat="1" ht="12">
      <c r="B368" s="165"/>
      <c r="D368" s="151" t="s">
        <v>161</v>
      </c>
      <c r="E368" s="166" t="s">
        <v>3</v>
      </c>
      <c r="F368" s="167" t="s">
        <v>499</v>
      </c>
      <c r="H368" s="166" t="s">
        <v>3</v>
      </c>
      <c r="I368" s="168"/>
      <c r="L368" s="165"/>
      <c r="M368" s="169"/>
      <c r="T368" s="170"/>
      <c r="AT368" s="166" t="s">
        <v>161</v>
      </c>
      <c r="AU368" s="166" t="s">
        <v>78</v>
      </c>
      <c r="AV368" s="14" t="s">
        <v>15</v>
      </c>
      <c r="AW368" s="14" t="s">
        <v>33</v>
      </c>
      <c r="AX368" s="14" t="s">
        <v>71</v>
      </c>
      <c r="AY368" s="166" t="s">
        <v>151</v>
      </c>
    </row>
    <row r="369" spans="2:65" s="12" customFormat="1" ht="12">
      <c r="B369" s="150"/>
      <c r="D369" s="151" t="s">
        <v>161</v>
      </c>
      <c r="E369" s="152" t="s">
        <v>3</v>
      </c>
      <c r="F369" s="153" t="s">
        <v>525</v>
      </c>
      <c r="H369" s="154">
        <v>13.8</v>
      </c>
      <c r="I369" s="155"/>
      <c r="L369" s="150"/>
      <c r="M369" s="156"/>
      <c r="T369" s="157"/>
      <c r="AT369" s="152" t="s">
        <v>161</v>
      </c>
      <c r="AU369" s="152" t="s">
        <v>78</v>
      </c>
      <c r="AV369" s="12" t="s">
        <v>78</v>
      </c>
      <c r="AW369" s="12" t="s">
        <v>33</v>
      </c>
      <c r="AX369" s="12" t="s">
        <v>71</v>
      </c>
      <c r="AY369" s="152" t="s">
        <v>151</v>
      </c>
    </row>
    <row r="370" spans="2:65" s="14" customFormat="1" ht="12">
      <c r="B370" s="165"/>
      <c r="D370" s="151" t="s">
        <v>161</v>
      </c>
      <c r="E370" s="166" t="s">
        <v>3</v>
      </c>
      <c r="F370" s="167" t="s">
        <v>501</v>
      </c>
      <c r="H370" s="166" t="s">
        <v>3</v>
      </c>
      <c r="I370" s="168"/>
      <c r="L370" s="165"/>
      <c r="M370" s="169"/>
      <c r="T370" s="170"/>
      <c r="AT370" s="166" t="s">
        <v>161</v>
      </c>
      <c r="AU370" s="166" t="s">
        <v>78</v>
      </c>
      <c r="AV370" s="14" t="s">
        <v>15</v>
      </c>
      <c r="AW370" s="14" t="s">
        <v>33</v>
      </c>
      <c r="AX370" s="14" t="s">
        <v>71</v>
      </c>
      <c r="AY370" s="166" t="s">
        <v>151</v>
      </c>
    </row>
    <row r="371" spans="2:65" s="12" customFormat="1" ht="12">
      <c r="B371" s="150"/>
      <c r="D371" s="151" t="s">
        <v>161</v>
      </c>
      <c r="E371" s="152" t="s">
        <v>3</v>
      </c>
      <c r="F371" s="153" t="s">
        <v>525</v>
      </c>
      <c r="H371" s="154">
        <v>13.8</v>
      </c>
      <c r="I371" s="155"/>
      <c r="L371" s="150"/>
      <c r="M371" s="156"/>
      <c r="T371" s="157"/>
      <c r="AT371" s="152" t="s">
        <v>161</v>
      </c>
      <c r="AU371" s="152" t="s">
        <v>78</v>
      </c>
      <c r="AV371" s="12" t="s">
        <v>78</v>
      </c>
      <c r="AW371" s="12" t="s">
        <v>33</v>
      </c>
      <c r="AX371" s="12" t="s">
        <v>71</v>
      </c>
      <c r="AY371" s="152" t="s">
        <v>151</v>
      </c>
    </row>
    <row r="372" spans="2:65" s="13" customFormat="1" ht="12">
      <c r="B372" s="158"/>
      <c r="D372" s="151" t="s">
        <v>161</v>
      </c>
      <c r="E372" s="159" t="s">
        <v>3</v>
      </c>
      <c r="F372" s="160" t="s">
        <v>178</v>
      </c>
      <c r="H372" s="161">
        <v>256.10000000000002</v>
      </c>
      <c r="I372" s="162"/>
      <c r="L372" s="158"/>
      <c r="M372" s="163"/>
      <c r="T372" s="164"/>
      <c r="AT372" s="159" t="s">
        <v>161</v>
      </c>
      <c r="AU372" s="159" t="s">
        <v>78</v>
      </c>
      <c r="AV372" s="13" t="s">
        <v>90</v>
      </c>
      <c r="AW372" s="13" t="s">
        <v>33</v>
      </c>
      <c r="AX372" s="13" t="s">
        <v>15</v>
      </c>
      <c r="AY372" s="159" t="s">
        <v>151</v>
      </c>
    </row>
    <row r="373" spans="2:65" s="11" customFormat="1" ht="23" customHeight="1">
      <c r="B373" s="120"/>
      <c r="D373" s="121" t="s">
        <v>70</v>
      </c>
      <c r="E373" s="130" t="s">
        <v>526</v>
      </c>
      <c r="F373" s="130" t="s">
        <v>527</v>
      </c>
      <c r="I373" s="123"/>
      <c r="J373" s="131">
        <f>BK373</f>
        <v>0</v>
      </c>
      <c r="L373" s="120"/>
      <c r="M373" s="125"/>
      <c r="P373" s="126">
        <f>SUM(P374:P377)</f>
        <v>0</v>
      </c>
      <c r="R373" s="126">
        <f>SUM(R374:R377)</f>
        <v>2.222874</v>
      </c>
      <c r="T373" s="127">
        <f>SUM(T374:T377)</f>
        <v>0.68909093999999993</v>
      </c>
      <c r="AR373" s="121" t="s">
        <v>78</v>
      </c>
      <c r="AT373" s="128" t="s">
        <v>70</v>
      </c>
      <c r="AU373" s="128" t="s">
        <v>15</v>
      </c>
      <c r="AY373" s="121" t="s">
        <v>151</v>
      </c>
      <c r="BK373" s="129">
        <f>SUM(BK374:BK377)</f>
        <v>0</v>
      </c>
    </row>
    <row r="374" spans="2:65" s="1" customFormat="1" ht="16.5" customHeight="1">
      <c r="B374" s="132"/>
      <c r="C374" s="133" t="s">
        <v>528</v>
      </c>
      <c r="D374" s="133" t="s">
        <v>153</v>
      </c>
      <c r="E374" s="134" t="s">
        <v>529</v>
      </c>
      <c r="F374" s="135" t="s">
        <v>530</v>
      </c>
      <c r="G374" s="136" t="s">
        <v>156</v>
      </c>
      <c r="H374" s="137">
        <v>2222.8739999999998</v>
      </c>
      <c r="I374" s="138"/>
      <c r="J374" s="139">
        <f>ROUND(I374*H374,2)</f>
        <v>0</v>
      </c>
      <c r="K374" s="135" t="s">
        <v>157</v>
      </c>
      <c r="L374" s="33"/>
      <c r="M374" s="140" t="s">
        <v>3</v>
      </c>
      <c r="N374" s="141" t="s">
        <v>42</v>
      </c>
      <c r="P374" s="142">
        <f>O374*H374</f>
        <v>0</v>
      </c>
      <c r="Q374" s="142">
        <v>1E-3</v>
      </c>
      <c r="R374" s="142">
        <f>Q374*H374</f>
        <v>2.222874</v>
      </c>
      <c r="S374" s="142">
        <v>3.1E-4</v>
      </c>
      <c r="T374" s="143">
        <f>S374*H374</f>
        <v>0.68909093999999993</v>
      </c>
      <c r="AR374" s="144" t="s">
        <v>257</v>
      </c>
      <c r="AT374" s="144" t="s">
        <v>153</v>
      </c>
      <c r="AU374" s="144" t="s">
        <v>78</v>
      </c>
      <c r="AY374" s="18" t="s">
        <v>151</v>
      </c>
      <c r="BE374" s="145">
        <f>IF(N374="základní",J374,0)</f>
        <v>0</v>
      </c>
      <c r="BF374" s="145">
        <f>IF(N374="snížená",J374,0)</f>
        <v>0</v>
      </c>
      <c r="BG374" s="145">
        <f>IF(N374="zákl. přenesená",J374,0)</f>
        <v>0</v>
      </c>
      <c r="BH374" s="145">
        <f>IF(N374="sníž. přenesená",J374,0)</f>
        <v>0</v>
      </c>
      <c r="BI374" s="145">
        <f>IF(N374="nulová",J374,0)</f>
        <v>0</v>
      </c>
      <c r="BJ374" s="18" t="s">
        <v>15</v>
      </c>
      <c r="BK374" s="145">
        <f>ROUND(I374*H374,2)</f>
        <v>0</v>
      </c>
      <c r="BL374" s="18" t="s">
        <v>257</v>
      </c>
      <c r="BM374" s="144" t="s">
        <v>531</v>
      </c>
    </row>
    <row r="375" spans="2:65" s="1" customFormat="1">
      <c r="B375" s="33"/>
      <c r="D375" s="146" t="s">
        <v>159</v>
      </c>
      <c r="F375" s="147" t="s">
        <v>532</v>
      </c>
      <c r="I375" s="148"/>
      <c r="L375" s="33"/>
      <c r="M375" s="149"/>
      <c r="T375" s="54"/>
      <c r="AT375" s="18" t="s">
        <v>159</v>
      </c>
      <c r="AU375" s="18" t="s">
        <v>78</v>
      </c>
    </row>
    <row r="376" spans="2:65" s="14" customFormat="1" ht="12">
      <c r="B376" s="165"/>
      <c r="D376" s="151" t="s">
        <v>161</v>
      </c>
      <c r="E376" s="166" t="s">
        <v>3</v>
      </c>
      <c r="F376" s="167" t="s">
        <v>533</v>
      </c>
      <c r="H376" s="166" t="s">
        <v>3</v>
      </c>
      <c r="I376" s="168"/>
      <c r="L376" s="165"/>
      <c r="M376" s="169"/>
      <c r="T376" s="170"/>
      <c r="AT376" s="166" t="s">
        <v>161</v>
      </c>
      <c r="AU376" s="166" t="s">
        <v>78</v>
      </c>
      <c r="AV376" s="14" t="s">
        <v>15</v>
      </c>
      <c r="AW376" s="14" t="s">
        <v>33</v>
      </c>
      <c r="AX376" s="14" t="s">
        <v>71</v>
      </c>
      <c r="AY376" s="166" t="s">
        <v>151</v>
      </c>
    </row>
    <row r="377" spans="2:65" s="12" customFormat="1" ht="12">
      <c r="B377" s="150"/>
      <c r="D377" s="151" t="s">
        <v>161</v>
      </c>
      <c r="E377" s="152" t="s">
        <v>3</v>
      </c>
      <c r="F377" s="153" t="s">
        <v>534</v>
      </c>
      <c r="H377" s="154">
        <v>2222.8739999999998</v>
      </c>
      <c r="I377" s="155"/>
      <c r="L377" s="150"/>
      <c r="M377" s="171"/>
      <c r="N377" s="172"/>
      <c r="O377" s="172"/>
      <c r="P377" s="172"/>
      <c r="Q377" s="172"/>
      <c r="R377" s="172"/>
      <c r="S377" s="172"/>
      <c r="T377" s="173"/>
      <c r="AT377" s="152" t="s">
        <v>161</v>
      </c>
      <c r="AU377" s="152" t="s">
        <v>78</v>
      </c>
      <c r="AV377" s="12" t="s">
        <v>78</v>
      </c>
      <c r="AW377" s="12" t="s">
        <v>33</v>
      </c>
      <c r="AX377" s="12" t="s">
        <v>15</v>
      </c>
      <c r="AY377" s="152" t="s">
        <v>151</v>
      </c>
    </row>
    <row r="378" spans="2:65" s="1" customFormat="1" ht="7" customHeight="1">
      <c r="B378" s="42"/>
      <c r="C378" s="43"/>
      <c r="D378" s="43"/>
      <c r="E378" s="43"/>
      <c r="F378" s="43"/>
      <c r="G378" s="43"/>
      <c r="H378" s="43"/>
      <c r="I378" s="43"/>
      <c r="J378" s="43"/>
      <c r="K378" s="43"/>
      <c r="L378" s="33"/>
    </row>
  </sheetData>
  <autoFilter ref="C97:K377" xr:uid="{00000000-0009-0000-0000-000001000000}"/>
  <mergeCells count="12">
    <mergeCell ref="E90:H90"/>
    <mergeCell ref="L2:V2"/>
    <mergeCell ref="E50:H50"/>
    <mergeCell ref="E52:H52"/>
    <mergeCell ref="E54:H54"/>
    <mergeCell ref="E86:H86"/>
    <mergeCell ref="E88:H88"/>
    <mergeCell ref="E7:H7"/>
    <mergeCell ref="E9:H9"/>
    <mergeCell ref="E11:H11"/>
    <mergeCell ref="E20:H20"/>
    <mergeCell ref="E29:H29"/>
  </mergeCells>
  <hyperlinks>
    <hyperlink ref="F102" r:id="rId1" xr:uid="{00000000-0004-0000-0100-000000000000}"/>
    <hyperlink ref="F105" r:id="rId2" xr:uid="{00000000-0004-0000-0100-000001000000}"/>
    <hyperlink ref="F109" r:id="rId3" xr:uid="{00000000-0004-0000-0100-000002000000}"/>
    <hyperlink ref="F115" r:id="rId4" xr:uid="{00000000-0004-0000-0100-000003000000}"/>
    <hyperlink ref="F121" r:id="rId5" xr:uid="{00000000-0004-0000-0100-000004000000}"/>
    <hyperlink ref="F127" r:id="rId6" xr:uid="{00000000-0004-0000-0100-000005000000}"/>
    <hyperlink ref="F134" r:id="rId7" xr:uid="{00000000-0004-0000-0100-000006000000}"/>
    <hyperlink ref="F152" r:id="rId8" xr:uid="{00000000-0004-0000-0100-000007000000}"/>
    <hyperlink ref="F160" r:id="rId9" xr:uid="{00000000-0004-0000-0100-000008000000}"/>
    <hyperlink ref="F162" r:id="rId10" xr:uid="{00000000-0004-0000-0100-000009000000}"/>
    <hyperlink ref="F165" r:id="rId11" xr:uid="{00000000-0004-0000-0100-00000A000000}"/>
    <hyperlink ref="F170" r:id="rId12" xr:uid="{00000000-0004-0000-0100-00000B000000}"/>
    <hyperlink ref="F178" r:id="rId13" xr:uid="{00000000-0004-0000-0100-00000C000000}"/>
    <hyperlink ref="F185" r:id="rId14" xr:uid="{00000000-0004-0000-0100-00000D000000}"/>
    <hyperlink ref="F193" r:id="rId15" xr:uid="{00000000-0004-0000-0100-00000E000000}"/>
    <hyperlink ref="F200" r:id="rId16" xr:uid="{00000000-0004-0000-0100-00000F000000}"/>
    <hyperlink ref="F204" r:id="rId17" xr:uid="{00000000-0004-0000-0100-000010000000}"/>
    <hyperlink ref="F211" r:id="rId18" xr:uid="{00000000-0004-0000-0100-000011000000}"/>
    <hyperlink ref="F243" r:id="rId19" xr:uid="{00000000-0004-0000-0100-000012000000}"/>
    <hyperlink ref="F245" r:id="rId20" xr:uid="{00000000-0004-0000-0100-000013000000}"/>
    <hyperlink ref="F247" r:id="rId21" xr:uid="{00000000-0004-0000-0100-000014000000}"/>
    <hyperlink ref="F250" r:id="rId22" xr:uid="{00000000-0004-0000-0100-000015000000}"/>
    <hyperlink ref="F254" r:id="rId23" xr:uid="{00000000-0004-0000-0100-000016000000}"/>
    <hyperlink ref="F261" r:id="rId24" xr:uid="{00000000-0004-0000-0100-000017000000}"/>
    <hyperlink ref="F263" r:id="rId25" xr:uid="{00000000-0004-0000-0100-000018000000}"/>
    <hyperlink ref="F266" r:id="rId26" xr:uid="{00000000-0004-0000-0100-000019000000}"/>
    <hyperlink ref="F277" r:id="rId27" xr:uid="{00000000-0004-0000-0100-00001A000000}"/>
    <hyperlink ref="F280" r:id="rId28" xr:uid="{00000000-0004-0000-0100-00001B000000}"/>
    <hyperlink ref="F283" r:id="rId29" xr:uid="{00000000-0004-0000-0100-00001C000000}"/>
    <hyperlink ref="F288" r:id="rId30" xr:uid="{00000000-0004-0000-0100-00001D000000}"/>
    <hyperlink ref="F292" r:id="rId31" xr:uid="{00000000-0004-0000-0100-00001E000000}"/>
    <hyperlink ref="F301" r:id="rId32" xr:uid="{00000000-0004-0000-0100-00001F000000}"/>
    <hyperlink ref="F307" r:id="rId33" xr:uid="{00000000-0004-0000-0100-000020000000}"/>
    <hyperlink ref="F311" r:id="rId34" xr:uid="{00000000-0004-0000-0100-000021000000}"/>
    <hyperlink ref="F315" r:id="rId35" xr:uid="{00000000-0004-0000-0100-000022000000}"/>
    <hyperlink ref="F324" r:id="rId36" xr:uid="{00000000-0004-0000-0100-000023000000}"/>
    <hyperlink ref="F334" r:id="rId37" xr:uid="{00000000-0004-0000-0100-000024000000}"/>
    <hyperlink ref="F345" r:id="rId38" xr:uid="{00000000-0004-0000-0100-000025000000}"/>
    <hyperlink ref="F375" r:id="rId39" xr:uid="{00000000-0004-0000-0100-00002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018"/>
  <sheetViews>
    <sheetView showGridLines="0" topLeftCell="A105" workbookViewId="0">
      <selection activeCell="X119" sqref="X119"/>
    </sheetView>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84</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116</v>
      </c>
      <c r="F9" s="330"/>
      <c r="G9" s="330"/>
      <c r="H9" s="330"/>
      <c r="L9" s="33"/>
    </row>
    <row r="10" spans="2:46" s="1" customFormat="1" ht="12" customHeight="1">
      <c r="B10" s="33"/>
      <c r="D10" s="28" t="s">
        <v>117</v>
      </c>
      <c r="L10" s="33"/>
    </row>
    <row r="11" spans="2:46" s="1" customFormat="1" ht="16.5" customHeight="1">
      <c r="B11" s="33"/>
      <c r="E11" s="293" t="s">
        <v>535</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
        <v>3</v>
      </c>
      <c r="L16" s="33"/>
    </row>
    <row r="17" spans="2:12" s="1" customFormat="1" ht="18" customHeight="1">
      <c r="B17" s="33"/>
      <c r="E17" s="26" t="s">
        <v>27</v>
      </c>
      <c r="I17" s="28" t="s">
        <v>28</v>
      </c>
      <c r="J17" s="26" t="s">
        <v>3</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
        <v>3</v>
      </c>
      <c r="L22" s="33"/>
    </row>
    <row r="23" spans="2:12" s="1" customFormat="1" ht="18" customHeight="1">
      <c r="B23" s="33"/>
      <c r="E23" s="26" t="s">
        <v>32</v>
      </c>
      <c r="I23" s="28" t="s">
        <v>28</v>
      </c>
      <c r="J23" s="26" t="s">
        <v>3</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ROUND(J114, 2)</f>
        <v>7379</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ROUND((SUM(BE114:BE1017)),  2)</f>
        <v>7379</v>
      </c>
      <c r="I35" s="94">
        <v>0.21</v>
      </c>
      <c r="J35" s="84">
        <f>ROUND(((SUM(BE114:BE1017))*I35),  2)</f>
        <v>1549.59</v>
      </c>
      <c r="L35" s="33"/>
    </row>
    <row r="36" spans="2:12" s="1" customFormat="1" ht="14.5" customHeight="1">
      <c r="B36" s="33"/>
      <c r="E36" s="28" t="s">
        <v>43</v>
      </c>
      <c r="F36" s="84">
        <f>ROUND((SUM(BF114:BF1017)),  2)</f>
        <v>0</v>
      </c>
      <c r="I36" s="94">
        <v>0.12</v>
      </c>
      <c r="J36" s="84">
        <f>ROUND(((SUM(BF114:BF1017))*I36),  2)</f>
        <v>0</v>
      </c>
      <c r="L36" s="33"/>
    </row>
    <row r="37" spans="2:12" s="1" customFormat="1" ht="14.5" hidden="1" customHeight="1">
      <c r="B37" s="33"/>
      <c r="E37" s="28" t="s">
        <v>44</v>
      </c>
      <c r="F37" s="84">
        <f>ROUND((SUM(BG114:BG1017)),  2)</f>
        <v>0</v>
      </c>
      <c r="I37" s="94">
        <v>0.21</v>
      </c>
      <c r="J37" s="84">
        <f>0</f>
        <v>0</v>
      </c>
      <c r="L37" s="33"/>
    </row>
    <row r="38" spans="2:12" s="1" customFormat="1" ht="14.5" hidden="1" customHeight="1">
      <c r="B38" s="33"/>
      <c r="E38" s="28" t="s">
        <v>45</v>
      </c>
      <c r="F38" s="84">
        <f>ROUND((SUM(BH114:BH1017)),  2)</f>
        <v>0</v>
      </c>
      <c r="I38" s="94">
        <v>0.12</v>
      </c>
      <c r="J38" s="84">
        <f>0</f>
        <v>0</v>
      </c>
      <c r="L38" s="33"/>
    </row>
    <row r="39" spans="2:12" s="1" customFormat="1" ht="14.5" hidden="1" customHeight="1">
      <c r="B39" s="33"/>
      <c r="E39" s="28" t="s">
        <v>46</v>
      </c>
      <c r="F39" s="84">
        <f>ROUND((SUM(BI114:BI1017)),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8928.59</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116</v>
      </c>
      <c r="F52" s="330"/>
      <c r="G52" s="330"/>
      <c r="H52" s="330"/>
      <c r="L52" s="33"/>
    </row>
    <row r="53" spans="2:47" s="1" customFormat="1" ht="12" customHeight="1">
      <c r="B53" s="33"/>
      <c r="C53" s="28" t="s">
        <v>117</v>
      </c>
      <c r="L53" s="33"/>
    </row>
    <row r="54" spans="2:47" s="1" customFormat="1" ht="16.5" customHeight="1">
      <c r="B54" s="33"/>
      <c r="E54" s="293" t="str">
        <f>E11</f>
        <v>2 - Nový stav</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J114</f>
        <v>7379</v>
      </c>
      <c r="L63" s="33"/>
      <c r="AU63" s="18" t="s">
        <v>122</v>
      </c>
    </row>
    <row r="64" spans="2:47" s="8" customFormat="1" ht="25" customHeight="1">
      <c r="B64" s="104"/>
      <c r="D64" s="105" t="s">
        <v>123</v>
      </c>
      <c r="E64" s="106"/>
      <c r="F64" s="106"/>
      <c r="G64" s="106"/>
      <c r="H64" s="106"/>
      <c r="I64" s="106"/>
      <c r="J64" s="107">
        <f>J115</f>
        <v>7379</v>
      </c>
      <c r="L64" s="104"/>
    </row>
    <row r="65" spans="2:12" s="9" customFormat="1" ht="20" customHeight="1">
      <c r="B65" s="108"/>
      <c r="D65" s="109" t="s">
        <v>124</v>
      </c>
      <c r="E65" s="110"/>
      <c r="F65" s="110"/>
      <c r="G65" s="110"/>
      <c r="H65" s="110"/>
      <c r="I65" s="110"/>
      <c r="J65" s="111">
        <f>J116</f>
        <v>7379</v>
      </c>
      <c r="L65" s="108"/>
    </row>
    <row r="66" spans="2:12" s="9" customFormat="1" ht="20" customHeight="1">
      <c r="B66" s="108"/>
      <c r="D66" s="109" t="s">
        <v>536</v>
      </c>
      <c r="E66" s="110"/>
      <c r="F66" s="110"/>
      <c r="G66" s="110"/>
      <c r="H66" s="110"/>
      <c r="I66" s="110"/>
      <c r="J66" s="111">
        <f>J143</f>
        <v>0</v>
      </c>
      <c r="L66" s="108"/>
    </row>
    <row r="67" spans="2:12" s="9" customFormat="1" ht="20" customHeight="1">
      <c r="B67" s="108"/>
      <c r="D67" s="109" t="s">
        <v>537</v>
      </c>
      <c r="E67" s="110"/>
      <c r="F67" s="110"/>
      <c r="G67" s="110"/>
      <c r="H67" s="110"/>
      <c r="I67" s="110"/>
      <c r="J67" s="111">
        <f>J157</f>
        <v>0</v>
      </c>
      <c r="L67" s="108"/>
    </row>
    <row r="68" spans="2:12" s="9" customFormat="1" ht="20" customHeight="1">
      <c r="B68" s="108"/>
      <c r="D68" s="109" t="s">
        <v>538</v>
      </c>
      <c r="E68" s="110"/>
      <c r="F68" s="110"/>
      <c r="G68" s="110"/>
      <c r="H68" s="110"/>
      <c r="I68" s="110"/>
      <c r="J68" s="111">
        <f>J191</f>
        <v>0</v>
      </c>
      <c r="L68" s="108"/>
    </row>
    <row r="69" spans="2:12" s="9" customFormat="1" ht="20" customHeight="1">
      <c r="B69" s="108"/>
      <c r="D69" s="109" t="s">
        <v>539</v>
      </c>
      <c r="E69" s="110"/>
      <c r="F69" s="110"/>
      <c r="G69" s="110"/>
      <c r="H69" s="110"/>
      <c r="I69" s="110"/>
      <c r="J69" s="111">
        <f>J196</f>
        <v>0</v>
      </c>
      <c r="L69" s="108"/>
    </row>
    <row r="70" spans="2:12" s="9" customFormat="1" ht="20" customHeight="1">
      <c r="B70" s="108"/>
      <c r="D70" s="109" t="s">
        <v>540</v>
      </c>
      <c r="E70" s="110"/>
      <c r="F70" s="110"/>
      <c r="G70" s="110"/>
      <c r="H70" s="110"/>
      <c r="I70" s="110"/>
      <c r="J70" s="111">
        <f>J206</f>
        <v>0</v>
      </c>
      <c r="L70" s="108"/>
    </row>
    <row r="71" spans="2:12" s="9" customFormat="1" ht="14.75" customHeight="1">
      <c r="B71" s="108"/>
      <c r="D71" s="109" t="s">
        <v>541</v>
      </c>
      <c r="E71" s="110"/>
      <c r="F71" s="110"/>
      <c r="G71" s="110"/>
      <c r="H71" s="110"/>
      <c r="I71" s="110"/>
      <c r="J71" s="111">
        <f>J207</f>
        <v>0</v>
      </c>
      <c r="L71" s="108"/>
    </row>
    <row r="72" spans="2:12" s="9" customFormat="1" ht="14.75" customHeight="1">
      <c r="B72" s="108"/>
      <c r="D72" s="109" t="s">
        <v>542</v>
      </c>
      <c r="E72" s="110"/>
      <c r="F72" s="110"/>
      <c r="G72" s="110"/>
      <c r="H72" s="110"/>
      <c r="I72" s="110"/>
      <c r="J72" s="111">
        <f>J292</f>
        <v>0</v>
      </c>
      <c r="L72" s="108"/>
    </row>
    <row r="73" spans="2:12" s="9" customFormat="1" ht="14.75" customHeight="1">
      <c r="B73" s="108"/>
      <c r="D73" s="109" t="s">
        <v>543</v>
      </c>
      <c r="E73" s="110"/>
      <c r="F73" s="110"/>
      <c r="G73" s="110"/>
      <c r="H73" s="110"/>
      <c r="I73" s="110"/>
      <c r="J73" s="111">
        <f>J520</f>
        <v>0</v>
      </c>
      <c r="L73" s="108"/>
    </row>
    <row r="74" spans="2:12" s="9" customFormat="1" ht="20" customHeight="1">
      <c r="B74" s="108"/>
      <c r="D74" s="109" t="s">
        <v>125</v>
      </c>
      <c r="E74" s="110"/>
      <c r="F74" s="110"/>
      <c r="G74" s="110"/>
      <c r="H74" s="110"/>
      <c r="I74" s="110"/>
      <c r="J74" s="111">
        <f>J532</f>
        <v>0</v>
      </c>
      <c r="L74" s="108"/>
    </row>
    <row r="75" spans="2:12" s="9" customFormat="1" ht="14.75" customHeight="1">
      <c r="B75" s="108"/>
      <c r="D75" s="109" t="s">
        <v>544</v>
      </c>
      <c r="E75" s="110"/>
      <c r="F75" s="110"/>
      <c r="G75" s="110"/>
      <c r="H75" s="110"/>
      <c r="I75" s="110"/>
      <c r="J75" s="111">
        <f>J533</f>
        <v>0</v>
      </c>
      <c r="L75" s="108"/>
    </row>
    <row r="76" spans="2:12" s="9" customFormat="1" ht="14.75" customHeight="1">
      <c r="B76" s="108"/>
      <c r="D76" s="109" t="s">
        <v>545</v>
      </c>
      <c r="E76" s="110"/>
      <c r="F76" s="110"/>
      <c r="G76" s="110"/>
      <c r="H76" s="110"/>
      <c r="I76" s="110"/>
      <c r="J76" s="111">
        <f>J580</f>
        <v>0</v>
      </c>
      <c r="L76" s="108"/>
    </row>
    <row r="77" spans="2:12" s="9" customFormat="1" ht="14.75" customHeight="1">
      <c r="B77" s="108"/>
      <c r="D77" s="109" t="s">
        <v>546</v>
      </c>
      <c r="E77" s="110"/>
      <c r="F77" s="110"/>
      <c r="G77" s="110"/>
      <c r="H77" s="110"/>
      <c r="I77" s="110"/>
      <c r="J77" s="111">
        <f>J594</f>
        <v>0</v>
      </c>
      <c r="L77" s="108"/>
    </row>
    <row r="78" spans="2:12" s="9" customFormat="1" ht="20" customHeight="1">
      <c r="B78" s="108"/>
      <c r="D78" s="109" t="s">
        <v>547</v>
      </c>
      <c r="E78" s="110"/>
      <c r="F78" s="110"/>
      <c r="G78" s="110"/>
      <c r="H78" s="110"/>
      <c r="I78" s="110"/>
      <c r="J78" s="111">
        <f>J602</f>
        <v>0</v>
      </c>
      <c r="L78" s="108"/>
    </row>
    <row r="79" spans="2:12" s="8" customFormat="1" ht="25" customHeight="1">
      <c r="B79" s="104"/>
      <c r="D79" s="105" t="s">
        <v>128</v>
      </c>
      <c r="E79" s="106"/>
      <c r="F79" s="106"/>
      <c r="G79" s="106"/>
      <c r="H79" s="106"/>
      <c r="I79" s="106"/>
      <c r="J79" s="107">
        <f>J605</f>
        <v>0</v>
      </c>
      <c r="L79" s="104"/>
    </row>
    <row r="80" spans="2:12" s="9" customFormat="1" ht="20" customHeight="1">
      <c r="B80" s="108"/>
      <c r="D80" s="109" t="s">
        <v>548</v>
      </c>
      <c r="E80" s="110"/>
      <c r="F80" s="110"/>
      <c r="G80" s="110"/>
      <c r="H80" s="110"/>
      <c r="I80" s="110"/>
      <c r="J80" s="111">
        <f>J606</f>
        <v>0</v>
      </c>
      <c r="L80" s="108"/>
    </row>
    <row r="81" spans="2:12" s="9" customFormat="1" ht="20" customHeight="1">
      <c r="B81" s="108"/>
      <c r="D81" s="109" t="s">
        <v>129</v>
      </c>
      <c r="E81" s="110"/>
      <c r="F81" s="110"/>
      <c r="G81" s="110"/>
      <c r="H81" s="110"/>
      <c r="I81" s="110"/>
      <c r="J81" s="111">
        <f>J619</f>
        <v>0</v>
      </c>
      <c r="L81" s="108"/>
    </row>
    <row r="82" spans="2:12" s="9" customFormat="1" ht="20" customHeight="1">
      <c r="B82" s="108"/>
      <c r="D82" s="109" t="s">
        <v>549</v>
      </c>
      <c r="E82" s="110"/>
      <c r="F82" s="110"/>
      <c r="G82" s="110"/>
      <c r="H82" s="110"/>
      <c r="I82" s="110"/>
      <c r="J82" s="111">
        <f>J646</f>
        <v>0</v>
      </c>
      <c r="L82" s="108"/>
    </row>
    <row r="83" spans="2:12" s="9" customFormat="1" ht="20" customHeight="1">
      <c r="B83" s="108"/>
      <c r="D83" s="109" t="s">
        <v>550</v>
      </c>
      <c r="E83" s="110"/>
      <c r="F83" s="110"/>
      <c r="G83" s="110"/>
      <c r="H83" s="110"/>
      <c r="I83" s="110"/>
      <c r="J83" s="111">
        <f>J701</f>
        <v>0</v>
      </c>
      <c r="L83" s="108"/>
    </row>
    <row r="84" spans="2:12" s="9" customFormat="1" ht="20" customHeight="1">
      <c r="B84" s="108"/>
      <c r="D84" s="109" t="s">
        <v>551</v>
      </c>
      <c r="E84" s="110"/>
      <c r="F84" s="110"/>
      <c r="G84" s="110"/>
      <c r="H84" s="110"/>
      <c r="I84" s="110"/>
      <c r="J84" s="111">
        <f>J707</f>
        <v>0</v>
      </c>
      <c r="L84" s="108"/>
    </row>
    <row r="85" spans="2:12" s="9" customFormat="1" ht="20" customHeight="1">
      <c r="B85" s="108"/>
      <c r="D85" s="109" t="s">
        <v>130</v>
      </c>
      <c r="E85" s="110"/>
      <c r="F85" s="110"/>
      <c r="G85" s="110"/>
      <c r="H85" s="110"/>
      <c r="I85" s="110"/>
      <c r="J85" s="111">
        <f>J744</f>
        <v>0</v>
      </c>
      <c r="L85" s="108"/>
    </row>
    <row r="86" spans="2:12" s="9" customFormat="1" ht="20" customHeight="1">
      <c r="B86" s="108"/>
      <c r="D86" s="109" t="s">
        <v>131</v>
      </c>
      <c r="E86" s="110"/>
      <c r="F86" s="110"/>
      <c r="G86" s="110"/>
      <c r="H86" s="110"/>
      <c r="I86" s="110"/>
      <c r="J86" s="111">
        <f>J764</f>
        <v>0</v>
      </c>
      <c r="L86" s="108"/>
    </row>
    <row r="87" spans="2:12" s="9" customFormat="1" ht="20" customHeight="1">
      <c r="B87" s="108"/>
      <c r="D87" s="109" t="s">
        <v>132</v>
      </c>
      <c r="E87" s="110"/>
      <c r="F87" s="110"/>
      <c r="G87" s="110"/>
      <c r="H87" s="110"/>
      <c r="I87" s="110"/>
      <c r="J87" s="111">
        <f>J792</f>
        <v>0</v>
      </c>
      <c r="L87" s="108"/>
    </row>
    <row r="88" spans="2:12" s="9" customFormat="1" ht="20" customHeight="1">
      <c r="B88" s="108"/>
      <c r="D88" s="109" t="s">
        <v>552</v>
      </c>
      <c r="E88" s="110"/>
      <c r="F88" s="110"/>
      <c r="G88" s="110"/>
      <c r="H88" s="110"/>
      <c r="I88" s="110"/>
      <c r="J88" s="111">
        <f>J814</f>
        <v>0</v>
      </c>
      <c r="L88" s="108"/>
    </row>
    <row r="89" spans="2:12" s="9" customFormat="1" ht="20" customHeight="1">
      <c r="B89" s="108"/>
      <c r="D89" s="109" t="s">
        <v>133</v>
      </c>
      <c r="E89" s="110"/>
      <c r="F89" s="110"/>
      <c r="G89" s="110"/>
      <c r="H89" s="110"/>
      <c r="I89" s="110"/>
      <c r="J89" s="111">
        <f>J833</f>
        <v>0</v>
      </c>
      <c r="L89" s="108"/>
    </row>
    <row r="90" spans="2:12" s="9" customFormat="1" ht="20" customHeight="1">
      <c r="B90" s="108"/>
      <c r="D90" s="109" t="s">
        <v>134</v>
      </c>
      <c r="E90" s="110"/>
      <c r="F90" s="110"/>
      <c r="G90" s="110"/>
      <c r="H90" s="110"/>
      <c r="I90" s="110"/>
      <c r="J90" s="111">
        <f>J893</f>
        <v>0</v>
      </c>
      <c r="L90" s="108"/>
    </row>
    <row r="91" spans="2:12" s="9" customFormat="1" ht="20" customHeight="1">
      <c r="B91" s="108"/>
      <c r="D91" s="109" t="s">
        <v>553</v>
      </c>
      <c r="E91" s="110"/>
      <c r="F91" s="110"/>
      <c r="G91" s="110"/>
      <c r="H91" s="110"/>
      <c r="I91" s="110"/>
      <c r="J91" s="111">
        <f>J962</f>
        <v>0</v>
      </c>
      <c r="L91" s="108"/>
    </row>
    <row r="92" spans="2:12" s="9" customFormat="1" ht="20" customHeight="1">
      <c r="B92" s="108"/>
      <c r="D92" s="109" t="s">
        <v>135</v>
      </c>
      <c r="E92" s="110"/>
      <c r="F92" s="110"/>
      <c r="G92" s="110"/>
      <c r="H92" s="110"/>
      <c r="I92" s="110"/>
      <c r="J92" s="111">
        <f>J977</f>
        <v>0</v>
      </c>
      <c r="L92" s="108"/>
    </row>
    <row r="93" spans="2:12" s="1" customFormat="1" ht="21.75" customHeight="1">
      <c r="B93" s="33"/>
      <c r="L93" s="33"/>
    </row>
    <row r="94" spans="2:12" s="1" customFormat="1" ht="7" customHeight="1">
      <c r="B94" s="42"/>
      <c r="C94" s="43"/>
      <c r="D94" s="43"/>
      <c r="E94" s="43"/>
      <c r="F94" s="43"/>
      <c r="G94" s="43"/>
      <c r="H94" s="43"/>
      <c r="I94" s="43"/>
      <c r="J94" s="43"/>
      <c r="K94" s="43"/>
      <c r="L94" s="33"/>
    </row>
    <row r="98" spans="2:12" s="1" customFormat="1" ht="7" customHeight="1">
      <c r="B98" s="44"/>
      <c r="C98" s="45"/>
      <c r="D98" s="45"/>
      <c r="E98" s="45"/>
      <c r="F98" s="45"/>
      <c r="G98" s="45"/>
      <c r="H98" s="45"/>
      <c r="I98" s="45"/>
      <c r="J98" s="45"/>
      <c r="K98" s="45"/>
      <c r="L98" s="33"/>
    </row>
    <row r="99" spans="2:12" s="1" customFormat="1" ht="25" customHeight="1">
      <c r="B99" s="33"/>
      <c r="C99" s="22" t="s">
        <v>136</v>
      </c>
      <c r="L99" s="33"/>
    </row>
    <row r="100" spans="2:12" s="1" customFormat="1" ht="7" customHeight="1">
      <c r="B100" s="33"/>
      <c r="L100" s="33"/>
    </row>
    <row r="101" spans="2:12" s="1" customFormat="1" ht="12" customHeight="1">
      <c r="B101" s="33"/>
      <c r="C101" s="28" t="s">
        <v>17</v>
      </c>
      <c r="L101" s="33"/>
    </row>
    <row r="102" spans="2:12" s="1" customFormat="1" ht="16.5" customHeight="1">
      <c r="B102" s="33"/>
      <c r="E102" s="331" t="str">
        <f>E7</f>
        <v>Snížení energetické náročnosti 5. MŠ Dobříš</v>
      </c>
      <c r="F102" s="332"/>
      <c r="G102" s="332"/>
      <c r="H102" s="332"/>
      <c r="L102" s="33"/>
    </row>
    <row r="103" spans="2:12" ht="12" customHeight="1">
      <c r="B103" s="21"/>
      <c r="C103" s="28" t="s">
        <v>115</v>
      </c>
      <c r="L103" s="21"/>
    </row>
    <row r="104" spans="2:12" s="1" customFormat="1" ht="16.5" customHeight="1">
      <c r="B104" s="33"/>
      <c r="E104" s="331" t="s">
        <v>116</v>
      </c>
      <c r="F104" s="330"/>
      <c r="G104" s="330"/>
      <c r="H104" s="330"/>
      <c r="L104" s="33"/>
    </row>
    <row r="105" spans="2:12" s="1" customFormat="1" ht="12" customHeight="1">
      <c r="B105" s="33"/>
      <c r="C105" s="28" t="s">
        <v>117</v>
      </c>
      <c r="L105" s="33"/>
    </row>
    <row r="106" spans="2:12" s="1" customFormat="1" ht="16.5" customHeight="1">
      <c r="B106" s="33"/>
      <c r="E106" s="293" t="str">
        <f>E11</f>
        <v>2 - Nový stav</v>
      </c>
      <c r="F106" s="330"/>
      <c r="G106" s="330"/>
      <c r="H106" s="330"/>
      <c r="L106" s="33"/>
    </row>
    <row r="107" spans="2:12" s="1" customFormat="1" ht="7" customHeight="1">
      <c r="B107" s="33"/>
      <c r="L107" s="33"/>
    </row>
    <row r="108" spans="2:12" s="1" customFormat="1" ht="12" customHeight="1">
      <c r="B108" s="33"/>
      <c r="C108" s="28" t="s">
        <v>21</v>
      </c>
      <c r="F108" s="26" t="str">
        <f>F14</f>
        <v xml:space="preserve"> </v>
      </c>
      <c r="I108" s="28" t="s">
        <v>23</v>
      </c>
      <c r="J108" s="50" t="str">
        <f>IF(J14="","",J14)</f>
        <v>10. 4. 2025</v>
      </c>
      <c r="L108" s="33"/>
    </row>
    <row r="109" spans="2:12" s="1" customFormat="1" ht="7" customHeight="1">
      <c r="B109" s="33"/>
      <c r="L109" s="33"/>
    </row>
    <row r="110" spans="2:12" s="1" customFormat="1" ht="25.75" customHeight="1">
      <c r="B110" s="33"/>
      <c r="C110" s="28" t="s">
        <v>25</v>
      </c>
      <c r="F110" s="26" t="str">
        <f>E17</f>
        <v>Město Dobříš</v>
      </c>
      <c r="I110" s="28" t="s">
        <v>31</v>
      </c>
      <c r="J110" s="31" t="str">
        <f>E23</f>
        <v>Energy Benefit Centre a.s.</v>
      </c>
      <c r="L110" s="33"/>
    </row>
    <row r="111" spans="2:12" s="1" customFormat="1" ht="15.25" customHeight="1">
      <c r="B111" s="33"/>
      <c r="C111" s="28" t="s">
        <v>29</v>
      </c>
      <c r="F111" s="26" t="str">
        <f>IF(E20="","",E20)</f>
        <v>Vyplň údaj</v>
      </c>
      <c r="I111" s="28" t="s">
        <v>34</v>
      </c>
      <c r="J111" s="31" t="str">
        <f>E26</f>
        <v xml:space="preserve"> </v>
      </c>
      <c r="L111" s="33"/>
    </row>
    <row r="112" spans="2:12" s="1" customFormat="1" ht="10.25" customHeight="1">
      <c r="B112" s="33"/>
      <c r="L112" s="33"/>
    </row>
    <row r="113" spans="2:65" s="10" customFormat="1" ht="29.25" customHeight="1">
      <c r="B113" s="112"/>
      <c r="C113" s="113" t="s">
        <v>137</v>
      </c>
      <c r="D113" s="114" t="s">
        <v>56</v>
      </c>
      <c r="E113" s="114" t="s">
        <v>52</v>
      </c>
      <c r="F113" s="114" t="s">
        <v>53</v>
      </c>
      <c r="G113" s="114" t="s">
        <v>138</v>
      </c>
      <c r="H113" s="114" t="s">
        <v>139</v>
      </c>
      <c r="I113" s="114" t="s">
        <v>140</v>
      </c>
      <c r="J113" s="114" t="s">
        <v>121</v>
      </c>
      <c r="K113" s="115" t="s">
        <v>141</v>
      </c>
      <c r="L113" s="112"/>
      <c r="M113" s="57" t="s">
        <v>3</v>
      </c>
      <c r="N113" s="58" t="s">
        <v>41</v>
      </c>
      <c r="O113" s="58" t="s">
        <v>142</v>
      </c>
      <c r="P113" s="58" t="s">
        <v>143</v>
      </c>
      <c r="Q113" s="58" t="s">
        <v>144</v>
      </c>
      <c r="R113" s="58" t="s">
        <v>145</v>
      </c>
      <c r="S113" s="58" t="s">
        <v>146</v>
      </c>
      <c r="T113" s="59" t="s">
        <v>147</v>
      </c>
    </row>
    <row r="114" spans="2:65" s="1" customFormat="1" ht="23" customHeight="1">
      <c r="B114" s="33"/>
      <c r="C114" s="62" t="s">
        <v>148</v>
      </c>
      <c r="J114" s="116">
        <f>BK114</f>
        <v>7379</v>
      </c>
      <c r="L114" s="33"/>
      <c r="M114" s="60"/>
      <c r="N114" s="51"/>
      <c r="O114" s="51"/>
      <c r="P114" s="117">
        <f>P115+P605</f>
        <v>0</v>
      </c>
      <c r="Q114" s="51"/>
      <c r="R114" s="117">
        <f>R115+R605</f>
        <v>208.17686768999999</v>
      </c>
      <c r="S114" s="51"/>
      <c r="T114" s="118">
        <f>T115+T605</f>
        <v>2.9767040000000002E-2</v>
      </c>
      <c r="AT114" s="18" t="s">
        <v>70</v>
      </c>
      <c r="AU114" s="18" t="s">
        <v>122</v>
      </c>
      <c r="BK114" s="119">
        <f>BK115+BK605</f>
        <v>7379</v>
      </c>
    </row>
    <row r="115" spans="2:65" s="11" customFormat="1" ht="26" customHeight="1">
      <c r="B115" s="120"/>
      <c r="D115" s="121" t="s">
        <v>70</v>
      </c>
      <c r="E115" s="122" t="s">
        <v>149</v>
      </c>
      <c r="F115" s="122" t="s">
        <v>150</v>
      </c>
      <c r="I115" s="123"/>
      <c r="J115" s="124">
        <f>BK115</f>
        <v>7379</v>
      </c>
      <c r="L115" s="120"/>
      <c r="M115" s="125"/>
      <c r="P115" s="126">
        <f>P116+P143+P157+P191+P196+P206+P532+P602</f>
        <v>0</v>
      </c>
      <c r="R115" s="126">
        <f>R116+R143+R157+R191+R196+R206+R532+R602</f>
        <v>161.48791001999999</v>
      </c>
      <c r="T115" s="127">
        <f>T116+T143+T157+T191+T196+T206+T532+T602</f>
        <v>2.9767040000000002E-2</v>
      </c>
      <c r="AR115" s="121" t="s">
        <v>15</v>
      </c>
      <c r="AT115" s="128" t="s">
        <v>70</v>
      </c>
      <c r="AU115" s="128" t="s">
        <v>71</v>
      </c>
      <c r="AY115" s="121" t="s">
        <v>151</v>
      </c>
      <c r="BK115" s="129">
        <f>BK116+BK143+BK157+BK191+BK196+BK206+BK532+BK602</f>
        <v>7379</v>
      </c>
    </row>
    <row r="116" spans="2:65" s="11" customFormat="1" ht="23" customHeight="1">
      <c r="B116" s="120"/>
      <c r="D116" s="121" t="s">
        <v>70</v>
      </c>
      <c r="E116" s="130" t="s">
        <v>15</v>
      </c>
      <c r="F116" s="130" t="s">
        <v>152</v>
      </c>
      <c r="I116" s="123"/>
      <c r="J116" s="131">
        <f>BK116</f>
        <v>7379</v>
      </c>
      <c r="L116" s="120"/>
      <c r="M116" s="125"/>
      <c r="P116" s="126">
        <f>SUM(P117:P142)</f>
        <v>0</v>
      </c>
      <c r="R116" s="126">
        <f>SUM(R117:R142)</f>
        <v>0</v>
      </c>
      <c r="T116" s="127">
        <f>SUM(T117:T142)</f>
        <v>0</v>
      </c>
      <c r="AR116" s="121" t="s">
        <v>15</v>
      </c>
      <c r="AT116" s="128" t="s">
        <v>70</v>
      </c>
      <c r="AU116" s="128" t="s">
        <v>15</v>
      </c>
      <c r="AY116" s="121" t="s">
        <v>151</v>
      </c>
      <c r="BK116" s="129">
        <f>SUM(BK117:BK142)</f>
        <v>7379</v>
      </c>
    </row>
    <row r="117" spans="2:65" s="1" customFormat="1" ht="44.25" customHeight="1">
      <c r="B117" s="132"/>
      <c r="C117" s="133" t="s">
        <v>15</v>
      </c>
      <c r="D117" s="133" t="s">
        <v>153</v>
      </c>
      <c r="E117" s="134" t="s">
        <v>554</v>
      </c>
      <c r="F117" s="135" t="s">
        <v>555</v>
      </c>
      <c r="G117" s="136" t="s">
        <v>236</v>
      </c>
      <c r="H117" s="137">
        <v>73.790000000000006</v>
      </c>
      <c r="I117" s="138">
        <v>100</v>
      </c>
      <c r="J117" s="139">
        <f>ROUND(I117*H117,2)</f>
        <v>7379</v>
      </c>
      <c r="K117" s="135" t="s">
        <v>157</v>
      </c>
      <c r="L117" s="33"/>
      <c r="M117" s="140" t="s">
        <v>3</v>
      </c>
      <c r="N117" s="141" t="s">
        <v>42</v>
      </c>
      <c r="P117" s="142">
        <f>O117*H117</f>
        <v>0</v>
      </c>
      <c r="Q117" s="142">
        <v>0</v>
      </c>
      <c r="R117" s="142">
        <f>Q117*H117</f>
        <v>0</v>
      </c>
      <c r="S117" s="142">
        <v>0</v>
      </c>
      <c r="T117" s="143">
        <f>S117*H117</f>
        <v>0</v>
      </c>
      <c r="AR117" s="144" t="s">
        <v>90</v>
      </c>
      <c r="AT117" s="144" t="s">
        <v>153</v>
      </c>
      <c r="AU117" s="144" t="s">
        <v>78</v>
      </c>
      <c r="AY117" s="18" t="s">
        <v>151</v>
      </c>
      <c r="BE117" s="145">
        <f>IF(N117="základní",J117,0)</f>
        <v>7379</v>
      </c>
      <c r="BF117" s="145">
        <f>IF(N117="snížená",J117,0)</f>
        <v>0</v>
      </c>
      <c r="BG117" s="145">
        <f>IF(N117="zákl. přenesená",J117,0)</f>
        <v>0</v>
      </c>
      <c r="BH117" s="145">
        <f>IF(N117="sníž. přenesená",J117,0)</f>
        <v>0</v>
      </c>
      <c r="BI117" s="145">
        <f>IF(N117="nulová",J117,0)</f>
        <v>0</v>
      </c>
      <c r="BJ117" s="18" t="s">
        <v>15</v>
      </c>
      <c r="BK117" s="145">
        <f>ROUND(I117*H117,2)</f>
        <v>7379</v>
      </c>
      <c r="BL117" s="18" t="s">
        <v>90</v>
      </c>
      <c r="BM117" s="144" t="s">
        <v>556</v>
      </c>
    </row>
    <row r="118" spans="2:65" s="1" customFormat="1">
      <c r="B118" s="33"/>
      <c r="D118" s="146" t="s">
        <v>159</v>
      </c>
      <c r="F118" s="147" t="s">
        <v>557</v>
      </c>
      <c r="I118" s="148"/>
      <c r="L118" s="33"/>
      <c r="M118" s="149"/>
      <c r="T118" s="54"/>
      <c r="AT118" s="18" t="s">
        <v>159</v>
      </c>
      <c r="AU118" s="18" t="s">
        <v>78</v>
      </c>
    </row>
    <row r="119" spans="2:65" s="14" customFormat="1" ht="12">
      <c r="B119" s="165"/>
      <c r="D119" s="151" t="s">
        <v>161</v>
      </c>
      <c r="E119" s="166" t="s">
        <v>3</v>
      </c>
      <c r="F119" s="167" t="s">
        <v>558</v>
      </c>
      <c r="H119" s="166" t="s">
        <v>3</v>
      </c>
      <c r="I119" s="168"/>
      <c r="L119" s="165"/>
      <c r="M119" s="169"/>
      <c r="T119" s="170"/>
      <c r="AT119" s="166" t="s">
        <v>161</v>
      </c>
      <c r="AU119" s="166" t="s">
        <v>78</v>
      </c>
      <c r="AV119" s="14" t="s">
        <v>15</v>
      </c>
      <c r="AW119" s="14" t="s">
        <v>33</v>
      </c>
      <c r="AX119" s="14" t="s">
        <v>71</v>
      </c>
      <c r="AY119" s="166" t="s">
        <v>151</v>
      </c>
    </row>
    <row r="120" spans="2:65" s="12" customFormat="1" ht="12">
      <c r="B120" s="150"/>
      <c r="D120" s="151" t="s">
        <v>161</v>
      </c>
      <c r="E120" s="152" t="s">
        <v>3</v>
      </c>
      <c r="F120" s="153" t="s">
        <v>559</v>
      </c>
      <c r="H120" s="154">
        <v>47.4</v>
      </c>
      <c r="I120" s="155"/>
      <c r="L120" s="150"/>
      <c r="M120" s="156"/>
      <c r="T120" s="157"/>
      <c r="AT120" s="152" t="s">
        <v>161</v>
      </c>
      <c r="AU120" s="152" t="s">
        <v>78</v>
      </c>
      <c r="AV120" s="12" t="s">
        <v>78</v>
      </c>
      <c r="AW120" s="12" t="s">
        <v>33</v>
      </c>
      <c r="AX120" s="12" t="s">
        <v>71</v>
      </c>
      <c r="AY120" s="152" t="s">
        <v>151</v>
      </c>
    </row>
    <row r="121" spans="2:65" s="14" customFormat="1" ht="12">
      <c r="B121" s="165"/>
      <c r="D121" s="151" t="s">
        <v>161</v>
      </c>
      <c r="E121" s="166" t="s">
        <v>3</v>
      </c>
      <c r="F121" s="167" t="s">
        <v>560</v>
      </c>
      <c r="H121" s="166" t="s">
        <v>3</v>
      </c>
      <c r="I121" s="168"/>
      <c r="L121" s="165"/>
      <c r="M121" s="169"/>
      <c r="T121" s="170"/>
      <c r="AT121" s="166" t="s">
        <v>161</v>
      </c>
      <c r="AU121" s="166" t="s">
        <v>78</v>
      </c>
      <c r="AV121" s="14" t="s">
        <v>15</v>
      </c>
      <c r="AW121" s="14" t="s">
        <v>33</v>
      </c>
      <c r="AX121" s="14" t="s">
        <v>71</v>
      </c>
      <c r="AY121" s="166" t="s">
        <v>151</v>
      </c>
    </row>
    <row r="122" spans="2:65" s="12" customFormat="1" ht="12">
      <c r="B122" s="150"/>
      <c r="D122" s="151" t="s">
        <v>161</v>
      </c>
      <c r="E122" s="152" t="s">
        <v>3</v>
      </c>
      <c r="F122" s="153" t="s">
        <v>561</v>
      </c>
      <c r="H122" s="154">
        <v>26.39</v>
      </c>
      <c r="I122" s="155"/>
      <c r="L122" s="150"/>
      <c r="M122" s="156"/>
      <c r="T122" s="157"/>
      <c r="AT122" s="152" t="s">
        <v>161</v>
      </c>
      <c r="AU122" s="152" t="s">
        <v>78</v>
      </c>
      <c r="AV122" s="12" t="s">
        <v>78</v>
      </c>
      <c r="AW122" s="12" t="s">
        <v>33</v>
      </c>
      <c r="AX122" s="12" t="s">
        <v>71</v>
      </c>
      <c r="AY122" s="152" t="s">
        <v>151</v>
      </c>
    </row>
    <row r="123" spans="2:65" s="13" customFormat="1" ht="12">
      <c r="B123" s="158"/>
      <c r="D123" s="151" t="s">
        <v>161</v>
      </c>
      <c r="E123" s="159" t="s">
        <v>3</v>
      </c>
      <c r="F123" s="160" t="s">
        <v>178</v>
      </c>
      <c r="H123" s="161">
        <v>73.790000000000006</v>
      </c>
      <c r="I123" s="162"/>
      <c r="L123" s="158"/>
      <c r="M123" s="163"/>
      <c r="T123" s="164"/>
      <c r="AT123" s="159" t="s">
        <v>161</v>
      </c>
      <c r="AU123" s="159" t="s">
        <v>78</v>
      </c>
      <c r="AV123" s="13" t="s">
        <v>90</v>
      </c>
      <c r="AW123" s="13" t="s">
        <v>33</v>
      </c>
      <c r="AX123" s="13" t="s">
        <v>15</v>
      </c>
      <c r="AY123" s="159" t="s">
        <v>151</v>
      </c>
    </row>
    <row r="124" spans="2:65" s="1" customFormat="1" ht="62.75" customHeight="1">
      <c r="B124" s="132"/>
      <c r="C124" s="133" t="s">
        <v>78</v>
      </c>
      <c r="D124" s="133" t="s">
        <v>153</v>
      </c>
      <c r="E124" s="134" t="s">
        <v>562</v>
      </c>
      <c r="F124" s="135" t="s">
        <v>563</v>
      </c>
      <c r="G124" s="136" t="s">
        <v>236</v>
      </c>
      <c r="H124" s="137">
        <v>49.63</v>
      </c>
      <c r="I124" s="138"/>
      <c r="J124" s="139">
        <f>ROUND(I124*H124,2)</f>
        <v>0</v>
      </c>
      <c r="K124" s="135" t="s">
        <v>157</v>
      </c>
      <c r="L124" s="33"/>
      <c r="M124" s="140" t="s">
        <v>3</v>
      </c>
      <c r="N124" s="141" t="s">
        <v>42</v>
      </c>
      <c r="P124" s="142">
        <f>O124*H124</f>
        <v>0</v>
      </c>
      <c r="Q124" s="142">
        <v>0</v>
      </c>
      <c r="R124" s="142">
        <f>Q124*H124</f>
        <v>0</v>
      </c>
      <c r="S124" s="142">
        <v>0</v>
      </c>
      <c r="T124" s="143">
        <f>S124*H124</f>
        <v>0</v>
      </c>
      <c r="AR124" s="144" t="s">
        <v>90</v>
      </c>
      <c r="AT124" s="144" t="s">
        <v>153</v>
      </c>
      <c r="AU124" s="144" t="s">
        <v>78</v>
      </c>
      <c r="AY124" s="18" t="s">
        <v>151</v>
      </c>
      <c r="BE124" s="145">
        <f>IF(N124="základní",J124,0)</f>
        <v>0</v>
      </c>
      <c r="BF124" s="145">
        <f>IF(N124="snížená",J124,0)</f>
        <v>0</v>
      </c>
      <c r="BG124" s="145">
        <f>IF(N124="zákl. přenesená",J124,0)</f>
        <v>0</v>
      </c>
      <c r="BH124" s="145">
        <f>IF(N124="sníž. přenesená",J124,0)</f>
        <v>0</v>
      </c>
      <c r="BI124" s="145">
        <f>IF(N124="nulová",J124,0)</f>
        <v>0</v>
      </c>
      <c r="BJ124" s="18" t="s">
        <v>15</v>
      </c>
      <c r="BK124" s="145">
        <f>ROUND(I124*H124,2)</f>
        <v>0</v>
      </c>
      <c r="BL124" s="18" t="s">
        <v>90</v>
      </c>
      <c r="BM124" s="144" t="s">
        <v>564</v>
      </c>
    </row>
    <row r="125" spans="2:65" s="1" customFormat="1">
      <c r="B125" s="33"/>
      <c r="D125" s="146" t="s">
        <v>159</v>
      </c>
      <c r="F125" s="147" t="s">
        <v>565</v>
      </c>
      <c r="I125" s="148"/>
      <c r="L125" s="33"/>
      <c r="M125" s="149"/>
      <c r="T125" s="54"/>
      <c r="AT125" s="18" t="s">
        <v>159</v>
      </c>
      <c r="AU125" s="18" t="s">
        <v>78</v>
      </c>
    </row>
    <row r="126" spans="2:65" s="14" customFormat="1" ht="12">
      <c r="B126" s="165"/>
      <c r="D126" s="151" t="s">
        <v>161</v>
      </c>
      <c r="E126" s="166" t="s">
        <v>3</v>
      </c>
      <c r="F126" s="167" t="s">
        <v>566</v>
      </c>
      <c r="H126" s="166" t="s">
        <v>3</v>
      </c>
      <c r="I126" s="168"/>
      <c r="L126" s="165"/>
      <c r="M126" s="169"/>
      <c r="T126" s="170"/>
      <c r="AT126" s="166" t="s">
        <v>161</v>
      </c>
      <c r="AU126" s="166" t="s">
        <v>78</v>
      </c>
      <c r="AV126" s="14" t="s">
        <v>15</v>
      </c>
      <c r="AW126" s="14" t="s">
        <v>33</v>
      </c>
      <c r="AX126" s="14" t="s">
        <v>71</v>
      </c>
      <c r="AY126" s="166" t="s">
        <v>151</v>
      </c>
    </row>
    <row r="127" spans="2:65" s="12" customFormat="1" ht="12">
      <c r="B127" s="150"/>
      <c r="D127" s="151" t="s">
        <v>161</v>
      </c>
      <c r="E127" s="152" t="s">
        <v>3</v>
      </c>
      <c r="F127" s="153" t="s">
        <v>567</v>
      </c>
      <c r="H127" s="154">
        <v>49.63</v>
      </c>
      <c r="I127" s="155"/>
      <c r="L127" s="150"/>
      <c r="M127" s="156"/>
      <c r="T127" s="157"/>
      <c r="AT127" s="152" t="s">
        <v>161</v>
      </c>
      <c r="AU127" s="152" t="s">
        <v>78</v>
      </c>
      <c r="AV127" s="12" t="s">
        <v>78</v>
      </c>
      <c r="AW127" s="12" t="s">
        <v>33</v>
      </c>
      <c r="AX127" s="12" t="s">
        <v>15</v>
      </c>
      <c r="AY127" s="152" t="s">
        <v>151</v>
      </c>
    </row>
    <row r="128" spans="2:65" s="1" customFormat="1" ht="66.75" customHeight="1">
      <c r="B128" s="132"/>
      <c r="C128" s="133" t="s">
        <v>87</v>
      </c>
      <c r="D128" s="133" t="s">
        <v>153</v>
      </c>
      <c r="E128" s="134" t="s">
        <v>568</v>
      </c>
      <c r="F128" s="135" t="s">
        <v>569</v>
      </c>
      <c r="G128" s="136" t="s">
        <v>236</v>
      </c>
      <c r="H128" s="137">
        <v>248.15</v>
      </c>
      <c r="I128" s="138"/>
      <c r="J128" s="139">
        <f>ROUND(I128*H128,2)</f>
        <v>0</v>
      </c>
      <c r="K128" s="135" t="s">
        <v>157</v>
      </c>
      <c r="L128" s="33"/>
      <c r="M128" s="140" t="s">
        <v>3</v>
      </c>
      <c r="N128" s="141" t="s">
        <v>42</v>
      </c>
      <c r="P128" s="142">
        <f>O128*H128</f>
        <v>0</v>
      </c>
      <c r="Q128" s="142">
        <v>0</v>
      </c>
      <c r="R128" s="142">
        <f>Q128*H128</f>
        <v>0</v>
      </c>
      <c r="S128" s="142">
        <v>0</v>
      </c>
      <c r="T128" s="143">
        <f>S128*H128</f>
        <v>0</v>
      </c>
      <c r="AR128" s="144" t="s">
        <v>90</v>
      </c>
      <c r="AT128" s="144" t="s">
        <v>153</v>
      </c>
      <c r="AU128" s="144" t="s">
        <v>78</v>
      </c>
      <c r="AY128" s="18" t="s">
        <v>151</v>
      </c>
      <c r="BE128" s="145">
        <f>IF(N128="základní",J128,0)</f>
        <v>0</v>
      </c>
      <c r="BF128" s="145">
        <f>IF(N128="snížená",J128,0)</f>
        <v>0</v>
      </c>
      <c r="BG128" s="145">
        <f>IF(N128="zákl. přenesená",J128,0)</f>
        <v>0</v>
      </c>
      <c r="BH128" s="145">
        <f>IF(N128="sníž. přenesená",J128,0)</f>
        <v>0</v>
      </c>
      <c r="BI128" s="145">
        <f>IF(N128="nulová",J128,0)</f>
        <v>0</v>
      </c>
      <c r="BJ128" s="18" t="s">
        <v>15</v>
      </c>
      <c r="BK128" s="145">
        <f>ROUND(I128*H128,2)</f>
        <v>0</v>
      </c>
      <c r="BL128" s="18" t="s">
        <v>90</v>
      </c>
      <c r="BM128" s="144" t="s">
        <v>570</v>
      </c>
    </row>
    <row r="129" spans="2:65" s="1" customFormat="1">
      <c r="B129" s="33"/>
      <c r="D129" s="146" t="s">
        <v>159</v>
      </c>
      <c r="F129" s="147" t="s">
        <v>571</v>
      </c>
      <c r="I129" s="148"/>
      <c r="L129" s="33"/>
      <c r="M129" s="149"/>
      <c r="T129" s="54"/>
      <c r="AT129" s="18" t="s">
        <v>159</v>
      </c>
      <c r="AU129" s="18" t="s">
        <v>78</v>
      </c>
    </row>
    <row r="130" spans="2:65" s="12" customFormat="1" ht="12">
      <c r="B130" s="150"/>
      <c r="D130" s="151" t="s">
        <v>161</v>
      </c>
      <c r="F130" s="153" t="s">
        <v>572</v>
      </c>
      <c r="H130" s="154">
        <v>248.15</v>
      </c>
      <c r="I130" s="155"/>
      <c r="L130" s="150"/>
      <c r="M130" s="156"/>
      <c r="T130" s="157"/>
      <c r="AT130" s="152" t="s">
        <v>161</v>
      </c>
      <c r="AU130" s="152" t="s">
        <v>78</v>
      </c>
      <c r="AV130" s="12" t="s">
        <v>78</v>
      </c>
      <c r="AW130" s="12" t="s">
        <v>4</v>
      </c>
      <c r="AX130" s="12" t="s">
        <v>15</v>
      </c>
      <c r="AY130" s="152" t="s">
        <v>151</v>
      </c>
    </row>
    <row r="131" spans="2:65" s="1" customFormat="1" ht="44.25" customHeight="1">
      <c r="B131" s="132"/>
      <c r="C131" s="133" t="s">
        <v>90</v>
      </c>
      <c r="D131" s="133" t="s">
        <v>153</v>
      </c>
      <c r="E131" s="134" t="s">
        <v>573</v>
      </c>
      <c r="F131" s="135" t="s">
        <v>574</v>
      </c>
      <c r="G131" s="136" t="s">
        <v>362</v>
      </c>
      <c r="H131" s="137">
        <v>99.26</v>
      </c>
      <c r="I131" s="138"/>
      <c r="J131" s="139">
        <f>ROUND(I131*H131,2)</f>
        <v>0</v>
      </c>
      <c r="K131" s="135" t="s">
        <v>157</v>
      </c>
      <c r="L131" s="33"/>
      <c r="M131" s="140" t="s">
        <v>3</v>
      </c>
      <c r="N131" s="141" t="s">
        <v>42</v>
      </c>
      <c r="P131" s="142">
        <f>O131*H131</f>
        <v>0</v>
      </c>
      <c r="Q131" s="142">
        <v>0</v>
      </c>
      <c r="R131" s="142">
        <f>Q131*H131</f>
        <v>0</v>
      </c>
      <c r="S131" s="142">
        <v>0</v>
      </c>
      <c r="T131" s="143">
        <f>S131*H131</f>
        <v>0</v>
      </c>
      <c r="AR131" s="144" t="s">
        <v>90</v>
      </c>
      <c r="AT131" s="144" t="s">
        <v>153</v>
      </c>
      <c r="AU131" s="144" t="s">
        <v>78</v>
      </c>
      <c r="AY131" s="18" t="s">
        <v>151</v>
      </c>
      <c r="BE131" s="145">
        <f>IF(N131="základní",J131,0)</f>
        <v>0</v>
      </c>
      <c r="BF131" s="145">
        <f>IF(N131="snížená",J131,0)</f>
        <v>0</v>
      </c>
      <c r="BG131" s="145">
        <f>IF(N131="zákl. přenesená",J131,0)</f>
        <v>0</v>
      </c>
      <c r="BH131" s="145">
        <f>IF(N131="sníž. přenesená",J131,0)</f>
        <v>0</v>
      </c>
      <c r="BI131" s="145">
        <f>IF(N131="nulová",J131,0)</f>
        <v>0</v>
      </c>
      <c r="BJ131" s="18" t="s">
        <v>15</v>
      </c>
      <c r="BK131" s="145">
        <f>ROUND(I131*H131,2)</f>
        <v>0</v>
      </c>
      <c r="BL131" s="18" t="s">
        <v>90</v>
      </c>
      <c r="BM131" s="144" t="s">
        <v>575</v>
      </c>
    </row>
    <row r="132" spans="2:65" s="1" customFormat="1">
      <c r="B132" s="33"/>
      <c r="D132" s="146" t="s">
        <v>159</v>
      </c>
      <c r="F132" s="147" t="s">
        <v>576</v>
      </c>
      <c r="I132" s="148"/>
      <c r="L132" s="33"/>
      <c r="M132" s="149"/>
      <c r="T132" s="54"/>
      <c r="AT132" s="18" t="s">
        <v>159</v>
      </c>
      <c r="AU132" s="18" t="s">
        <v>78</v>
      </c>
    </row>
    <row r="133" spans="2:65" s="12" customFormat="1" ht="12">
      <c r="B133" s="150"/>
      <c r="D133" s="151" t="s">
        <v>161</v>
      </c>
      <c r="F133" s="153" t="s">
        <v>577</v>
      </c>
      <c r="H133" s="154">
        <v>99.26</v>
      </c>
      <c r="I133" s="155"/>
      <c r="L133" s="150"/>
      <c r="M133" s="156"/>
      <c r="T133" s="157"/>
      <c r="AT133" s="152" t="s">
        <v>161</v>
      </c>
      <c r="AU133" s="152" t="s">
        <v>78</v>
      </c>
      <c r="AV133" s="12" t="s">
        <v>78</v>
      </c>
      <c r="AW133" s="12" t="s">
        <v>4</v>
      </c>
      <c r="AX133" s="12" t="s">
        <v>15</v>
      </c>
      <c r="AY133" s="152" t="s">
        <v>151</v>
      </c>
    </row>
    <row r="134" spans="2:65" s="1" customFormat="1" ht="38" customHeight="1">
      <c r="B134" s="132"/>
      <c r="C134" s="133" t="s">
        <v>93</v>
      </c>
      <c r="D134" s="133" t="s">
        <v>153</v>
      </c>
      <c r="E134" s="134" t="s">
        <v>578</v>
      </c>
      <c r="F134" s="135" t="s">
        <v>579</v>
      </c>
      <c r="G134" s="136" t="s">
        <v>236</v>
      </c>
      <c r="H134" s="137">
        <v>49.63</v>
      </c>
      <c r="I134" s="138"/>
      <c r="J134" s="139">
        <f>ROUND(I134*H134,2)</f>
        <v>0</v>
      </c>
      <c r="K134" s="135" t="s">
        <v>157</v>
      </c>
      <c r="L134" s="33"/>
      <c r="M134" s="140" t="s">
        <v>3</v>
      </c>
      <c r="N134" s="141" t="s">
        <v>42</v>
      </c>
      <c r="P134" s="142">
        <f>O134*H134</f>
        <v>0</v>
      </c>
      <c r="Q134" s="142">
        <v>0</v>
      </c>
      <c r="R134" s="142">
        <f>Q134*H134</f>
        <v>0</v>
      </c>
      <c r="S134" s="142">
        <v>0</v>
      </c>
      <c r="T134" s="143">
        <f>S134*H134</f>
        <v>0</v>
      </c>
      <c r="AR134" s="144" t="s">
        <v>90</v>
      </c>
      <c r="AT134" s="144" t="s">
        <v>153</v>
      </c>
      <c r="AU134" s="144" t="s">
        <v>78</v>
      </c>
      <c r="AY134" s="18" t="s">
        <v>151</v>
      </c>
      <c r="BE134" s="145">
        <f>IF(N134="základní",J134,0)</f>
        <v>0</v>
      </c>
      <c r="BF134" s="145">
        <f>IF(N134="snížená",J134,0)</f>
        <v>0</v>
      </c>
      <c r="BG134" s="145">
        <f>IF(N134="zákl. přenesená",J134,0)</f>
        <v>0</v>
      </c>
      <c r="BH134" s="145">
        <f>IF(N134="sníž. přenesená",J134,0)</f>
        <v>0</v>
      </c>
      <c r="BI134" s="145">
        <f>IF(N134="nulová",J134,0)</f>
        <v>0</v>
      </c>
      <c r="BJ134" s="18" t="s">
        <v>15</v>
      </c>
      <c r="BK134" s="145">
        <f>ROUND(I134*H134,2)</f>
        <v>0</v>
      </c>
      <c r="BL134" s="18" t="s">
        <v>90</v>
      </c>
      <c r="BM134" s="144" t="s">
        <v>580</v>
      </c>
    </row>
    <row r="135" spans="2:65" s="1" customFormat="1">
      <c r="B135" s="33"/>
      <c r="D135" s="146" t="s">
        <v>159</v>
      </c>
      <c r="F135" s="147" t="s">
        <v>581</v>
      </c>
      <c r="I135" s="148"/>
      <c r="L135" s="33"/>
      <c r="M135" s="149"/>
      <c r="T135" s="54"/>
      <c r="AT135" s="18" t="s">
        <v>159</v>
      </c>
      <c r="AU135" s="18" t="s">
        <v>78</v>
      </c>
    </row>
    <row r="136" spans="2:65" s="1" customFormat="1" ht="44.25" customHeight="1">
      <c r="B136" s="132"/>
      <c r="C136" s="133" t="s">
        <v>96</v>
      </c>
      <c r="D136" s="133" t="s">
        <v>153</v>
      </c>
      <c r="E136" s="134" t="s">
        <v>582</v>
      </c>
      <c r="F136" s="135" t="s">
        <v>583</v>
      </c>
      <c r="G136" s="136" t="s">
        <v>236</v>
      </c>
      <c r="H136" s="137">
        <v>24.16</v>
      </c>
      <c r="I136" s="138"/>
      <c r="J136" s="139">
        <f>ROUND(I136*H136,2)</f>
        <v>0</v>
      </c>
      <c r="K136" s="135" t="s">
        <v>157</v>
      </c>
      <c r="L136" s="33"/>
      <c r="M136" s="140" t="s">
        <v>3</v>
      </c>
      <c r="N136" s="141" t="s">
        <v>42</v>
      </c>
      <c r="P136" s="142">
        <f>O136*H136</f>
        <v>0</v>
      </c>
      <c r="Q136" s="142">
        <v>0</v>
      </c>
      <c r="R136" s="142">
        <f>Q136*H136</f>
        <v>0</v>
      </c>
      <c r="S136" s="142">
        <v>0</v>
      </c>
      <c r="T136" s="143">
        <f>S136*H136</f>
        <v>0</v>
      </c>
      <c r="AR136" s="144" t="s">
        <v>90</v>
      </c>
      <c r="AT136" s="144" t="s">
        <v>153</v>
      </c>
      <c r="AU136" s="144" t="s">
        <v>78</v>
      </c>
      <c r="AY136" s="18" t="s">
        <v>151</v>
      </c>
      <c r="BE136" s="145">
        <f>IF(N136="základní",J136,0)</f>
        <v>0</v>
      </c>
      <c r="BF136" s="145">
        <f>IF(N136="snížená",J136,0)</f>
        <v>0</v>
      </c>
      <c r="BG136" s="145">
        <f>IF(N136="zákl. přenesená",J136,0)</f>
        <v>0</v>
      </c>
      <c r="BH136" s="145">
        <f>IF(N136="sníž. přenesená",J136,0)</f>
        <v>0</v>
      </c>
      <c r="BI136" s="145">
        <f>IF(N136="nulová",J136,0)</f>
        <v>0</v>
      </c>
      <c r="BJ136" s="18" t="s">
        <v>15</v>
      </c>
      <c r="BK136" s="145">
        <f>ROUND(I136*H136,2)</f>
        <v>0</v>
      </c>
      <c r="BL136" s="18" t="s">
        <v>90</v>
      </c>
      <c r="BM136" s="144" t="s">
        <v>584</v>
      </c>
    </row>
    <row r="137" spans="2:65" s="1" customFormat="1">
      <c r="B137" s="33"/>
      <c r="D137" s="146" t="s">
        <v>159</v>
      </c>
      <c r="F137" s="147" t="s">
        <v>585</v>
      </c>
      <c r="I137" s="148"/>
      <c r="L137" s="33"/>
      <c r="M137" s="149"/>
      <c r="T137" s="54"/>
      <c r="AT137" s="18" t="s">
        <v>159</v>
      </c>
      <c r="AU137" s="18" t="s">
        <v>78</v>
      </c>
    </row>
    <row r="138" spans="2:65" s="14" customFormat="1" ht="12">
      <c r="B138" s="165"/>
      <c r="D138" s="151" t="s">
        <v>161</v>
      </c>
      <c r="E138" s="166" t="s">
        <v>3</v>
      </c>
      <c r="F138" s="167" t="s">
        <v>558</v>
      </c>
      <c r="H138" s="166" t="s">
        <v>3</v>
      </c>
      <c r="I138" s="168"/>
      <c r="L138" s="165"/>
      <c r="M138" s="169"/>
      <c r="T138" s="170"/>
      <c r="AT138" s="166" t="s">
        <v>161</v>
      </c>
      <c r="AU138" s="166" t="s">
        <v>78</v>
      </c>
      <c r="AV138" s="14" t="s">
        <v>15</v>
      </c>
      <c r="AW138" s="14" t="s">
        <v>33</v>
      </c>
      <c r="AX138" s="14" t="s">
        <v>71</v>
      </c>
      <c r="AY138" s="166" t="s">
        <v>151</v>
      </c>
    </row>
    <row r="139" spans="2:65" s="12" customFormat="1" ht="12">
      <c r="B139" s="150"/>
      <c r="D139" s="151" t="s">
        <v>161</v>
      </c>
      <c r="E139" s="152" t="s">
        <v>3</v>
      </c>
      <c r="F139" s="153" t="s">
        <v>586</v>
      </c>
      <c r="H139" s="154">
        <v>15.06</v>
      </c>
      <c r="I139" s="155"/>
      <c r="L139" s="150"/>
      <c r="M139" s="156"/>
      <c r="T139" s="157"/>
      <c r="AT139" s="152" t="s">
        <v>161</v>
      </c>
      <c r="AU139" s="152" t="s">
        <v>78</v>
      </c>
      <c r="AV139" s="12" t="s">
        <v>78</v>
      </c>
      <c r="AW139" s="12" t="s">
        <v>33</v>
      </c>
      <c r="AX139" s="12" t="s">
        <v>71</v>
      </c>
      <c r="AY139" s="152" t="s">
        <v>151</v>
      </c>
    </row>
    <row r="140" spans="2:65" s="14" customFormat="1" ht="12">
      <c r="B140" s="165"/>
      <c r="D140" s="151" t="s">
        <v>161</v>
      </c>
      <c r="E140" s="166" t="s">
        <v>3</v>
      </c>
      <c r="F140" s="167" t="s">
        <v>560</v>
      </c>
      <c r="H140" s="166" t="s">
        <v>3</v>
      </c>
      <c r="I140" s="168"/>
      <c r="L140" s="165"/>
      <c r="M140" s="169"/>
      <c r="T140" s="170"/>
      <c r="AT140" s="166" t="s">
        <v>161</v>
      </c>
      <c r="AU140" s="166" t="s">
        <v>78</v>
      </c>
      <c r="AV140" s="14" t="s">
        <v>15</v>
      </c>
      <c r="AW140" s="14" t="s">
        <v>33</v>
      </c>
      <c r="AX140" s="14" t="s">
        <v>71</v>
      </c>
      <c r="AY140" s="166" t="s">
        <v>151</v>
      </c>
    </row>
    <row r="141" spans="2:65" s="12" customFormat="1" ht="12">
      <c r="B141" s="150"/>
      <c r="D141" s="151" t="s">
        <v>161</v>
      </c>
      <c r="E141" s="152" t="s">
        <v>3</v>
      </c>
      <c r="F141" s="153" t="s">
        <v>587</v>
      </c>
      <c r="H141" s="154">
        <v>9.1</v>
      </c>
      <c r="I141" s="155"/>
      <c r="L141" s="150"/>
      <c r="M141" s="156"/>
      <c r="T141" s="157"/>
      <c r="AT141" s="152" t="s">
        <v>161</v>
      </c>
      <c r="AU141" s="152" t="s">
        <v>78</v>
      </c>
      <c r="AV141" s="12" t="s">
        <v>78</v>
      </c>
      <c r="AW141" s="12" t="s">
        <v>33</v>
      </c>
      <c r="AX141" s="12" t="s">
        <v>71</v>
      </c>
      <c r="AY141" s="152" t="s">
        <v>151</v>
      </c>
    </row>
    <row r="142" spans="2:65" s="13" customFormat="1" ht="12">
      <c r="B142" s="158"/>
      <c r="D142" s="151" t="s">
        <v>161</v>
      </c>
      <c r="E142" s="159" t="s">
        <v>3</v>
      </c>
      <c r="F142" s="160" t="s">
        <v>178</v>
      </c>
      <c r="H142" s="161">
        <v>24.16</v>
      </c>
      <c r="I142" s="162"/>
      <c r="L142" s="158"/>
      <c r="M142" s="163"/>
      <c r="T142" s="164"/>
      <c r="AT142" s="159" t="s">
        <v>161</v>
      </c>
      <c r="AU142" s="159" t="s">
        <v>78</v>
      </c>
      <c r="AV142" s="13" t="s">
        <v>90</v>
      </c>
      <c r="AW142" s="13" t="s">
        <v>33</v>
      </c>
      <c r="AX142" s="13" t="s">
        <v>15</v>
      </c>
      <c r="AY142" s="159" t="s">
        <v>151</v>
      </c>
    </row>
    <row r="143" spans="2:65" s="11" customFormat="1" ht="23" customHeight="1">
      <c r="B143" s="120"/>
      <c r="D143" s="121" t="s">
        <v>70</v>
      </c>
      <c r="E143" s="130" t="s">
        <v>78</v>
      </c>
      <c r="F143" s="130" t="s">
        <v>588</v>
      </c>
      <c r="I143" s="123"/>
      <c r="J143" s="131">
        <f>BK143</f>
        <v>0</v>
      </c>
      <c r="L143" s="120"/>
      <c r="M143" s="125"/>
      <c r="P143" s="126">
        <f>SUM(P144:P156)</f>
        <v>0</v>
      </c>
      <c r="R143" s="126">
        <f>SUM(R144:R156)</f>
        <v>13.684526099999999</v>
      </c>
      <c r="T143" s="127">
        <f>SUM(T144:T156)</f>
        <v>0</v>
      </c>
      <c r="AR143" s="121" t="s">
        <v>15</v>
      </c>
      <c r="AT143" s="128" t="s">
        <v>70</v>
      </c>
      <c r="AU143" s="128" t="s">
        <v>15</v>
      </c>
      <c r="AY143" s="121" t="s">
        <v>151</v>
      </c>
      <c r="BK143" s="129">
        <f>SUM(BK144:BK156)</f>
        <v>0</v>
      </c>
    </row>
    <row r="144" spans="2:65" s="1" customFormat="1" ht="66.75" customHeight="1">
      <c r="B144" s="132"/>
      <c r="C144" s="133" t="s">
        <v>201</v>
      </c>
      <c r="D144" s="133" t="s">
        <v>153</v>
      </c>
      <c r="E144" s="134" t="s">
        <v>589</v>
      </c>
      <c r="F144" s="135" t="s">
        <v>590</v>
      </c>
      <c r="G144" s="136" t="s">
        <v>229</v>
      </c>
      <c r="H144" s="137">
        <v>57</v>
      </c>
      <c r="I144" s="138"/>
      <c r="J144" s="139">
        <f>ROUND(I144*H144,2)</f>
        <v>0</v>
      </c>
      <c r="K144" s="135" t="s">
        <v>157</v>
      </c>
      <c r="L144" s="33"/>
      <c r="M144" s="140" t="s">
        <v>3</v>
      </c>
      <c r="N144" s="141" t="s">
        <v>42</v>
      </c>
      <c r="P144" s="142">
        <f>O144*H144</f>
        <v>0</v>
      </c>
      <c r="Q144" s="142">
        <v>0.23798</v>
      </c>
      <c r="R144" s="142">
        <f>Q144*H144</f>
        <v>13.564859999999999</v>
      </c>
      <c r="S144" s="142">
        <v>0</v>
      </c>
      <c r="T144" s="143">
        <f>S144*H144</f>
        <v>0</v>
      </c>
      <c r="AR144" s="144" t="s">
        <v>90</v>
      </c>
      <c r="AT144" s="144" t="s">
        <v>153</v>
      </c>
      <c r="AU144" s="144" t="s">
        <v>78</v>
      </c>
      <c r="AY144" s="18" t="s">
        <v>151</v>
      </c>
      <c r="BE144" s="145">
        <f>IF(N144="základní",J144,0)</f>
        <v>0</v>
      </c>
      <c r="BF144" s="145">
        <f>IF(N144="snížená",J144,0)</f>
        <v>0</v>
      </c>
      <c r="BG144" s="145">
        <f>IF(N144="zákl. přenesená",J144,0)</f>
        <v>0</v>
      </c>
      <c r="BH144" s="145">
        <f>IF(N144="sníž. přenesená",J144,0)</f>
        <v>0</v>
      </c>
      <c r="BI144" s="145">
        <f>IF(N144="nulová",J144,0)</f>
        <v>0</v>
      </c>
      <c r="BJ144" s="18" t="s">
        <v>15</v>
      </c>
      <c r="BK144" s="145">
        <f>ROUND(I144*H144,2)</f>
        <v>0</v>
      </c>
      <c r="BL144" s="18" t="s">
        <v>90</v>
      </c>
      <c r="BM144" s="144" t="s">
        <v>591</v>
      </c>
    </row>
    <row r="145" spans="2:65" s="1" customFormat="1">
      <c r="B145" s="33"/>
      <c r="D145" s="146" t="s">
        <v>159</v>
      </c>
      <c r="F145" s="147" t="s">
        <v>592</v>
      </c>
      <c r="I145" s="148"/>
      <c r="L145" s="33"/>
      <c r="M145" s="149"/>
      <c r="T145" s="54"/>
      <c r="AT145" s="18" t="s">
        <v>159</v>
      </c>
      <c r="AU145" s="18" t="s">
        <v>78</v>
      </c>
    </row>
    <row r="146" spans="2:65" s="12" customFormat="1" ht="12">
      <c r="B146" s="150"/>
      <c r="D146" s="151" t="s">
        <v>161</v>
      </c>
      <c r="E146" s="152" t="s">
        <v>3</v>
      </c>
      <c r="F146" s="153" t="s">
        <v>593</v>
      </c>
      <c r="H146" s="154">
        <v>57</v>
      </c>
      <c r="I146" s="155"/>
      <c r="L146" s="150"/>
      <c r="M146" s="156"/>
      <c r="T146" s="157"/>
      <c r="AT146" s="152" t="s">
        <v>161</v>
      </c>
      <c r="AU146" s="152" t="s">
        <v>78</v>
      </c>
      <c r="AV146" s="12" t="s">
        <v>78</v>
      </c>
      <c r="AW146" s="12" t="s">
        <v>33</v>
      </c>
      <c r="AX146" s="12" t="s">
        <v>15</v>
      </c>
      <c r="AY146" s="152" t="s">
        <v>151</v>
      </c>
    </row>
    <row r="147" spans="2:65" s="1" customFormat="1" ht="38" customHeight="1">
      <c r="B147" s="132"/>
      <c r="C147" s="133" t="s">
        <v>210</v>
      </c>
      <c r="D147" s="133" t="s">
        <v>153</v>
      </c>
      <c r="E147" s="134" t="s">
        <v>594</v>
      </c>
      <c r="F147" s="135" t="s">
        <v>595</v>
      </c>
      <c r="G147" s="136" t="s">
        <v>156</v>
      </c>
      <c r="H147" s="137">
        <v>262.8</v>
      </c>
      <c r="I147" s="138"/>
      <c r="J147" s="139">
        <f>ROUND(I147*H147,2)</f>
        <v>0</v>
      </c>
      <c r="K147" s="135" t="s">
        <v>157</v>
      </c>
      <c r="L147" s="33"/>
      <c r="M147" s="140" t="s">
        <v>3</v>
      </c>
      <c r="N147" s="141" t="s">
        <v>42</v>
      </c>
      <c r="P147" s="142">
        <f>O147*H147</f>
        <v>0</v>
      </c>
      <c r="Q147" s="142">
        <v>1E-4</v>
      </c>
      <c r="R147" s="142">
        <f>Q147*H147</f>
        <v>2.6280000000000001E-2</v>
      </c>
      <c r="S147" s="142">
        <v>0</v>
      </c>
      <c r="T147" s="143">
        <f>S147*H147</f>
        <v>0</v>
      </c>
      <c r="AR147" s="144" t="s">
        <v>90</v>
      </c>
      <c r="AT147" s="144" t="s">
        <v>153</v>
      </c>
      <c r="AU147" s="144" t="s">
        <v>78</v>
      </c>
      <c r="AY147" s="18" t="s">
        <v>151</v>
      </c>
      <c r="BE147" s="145">
        <f>IF(N147="základní",J147,0)</f>
        <v>0</v>
      </c>
      <c r="BF147" s="145">
        <f>IF(N147="snížená",J147,0)</f>
        <v>0</v>
      </c>
      <c r="BG147" s="145">
        <f>IF(N147="zákl. přenesená",J147,0)</f>
        <v>0</v>
      </c>
      <c r="BH147" s="145">
        <f>IF(N147="sníž. přenesená",J147,0)</f>
        <v>0</v>
      </c>
      <c r="BI147" s="145">
        <f>IF(N147="nulová",J147,0)</f>
        <v>0</v>
      </c>
      <c r="BJ147" s="18" t="s">
        <v>15</v>
      </c>
      <c r="BK147" s="145">
        <f>ROUND(I147*H147,2)</f>
        <v>0</v>
      </c>
      <c r="BL147" s="18" t="s">
        <v>90</v>
      </c>
      <c r="BM147" s="144" t="s">
        <v>596</v>
      </c>
    </row>
    <row r="148" spans="2:65" s="1" customFormat="1">
      <c r="B148" s="33"/>
      <c r="D148" s="146" t="s">
        <v>159</v>
      </c>
      <c r="F148" s="147" t="s">
        <v>597</v>
      </c>
      <c r="I148" s="148"/>
      <c r="L148" s="33"/>
      <c r="M148" s="149"/>
      <c r="T148" s="54"/>
      <c r="AT148" s="18" t="s">
        <v>159</v>
      </c>
      <c r="AU148" s="18" t="s">
        <v>78</v>
      </c>
    </row>
    <row r="149" spans="2:65" s="14" customFormat="1" ht="12">
      <c r="B149" s="165"/>
      <c r="D149" s="151" t="s">
        <v>161</v>
      </c>
      <c r="E149" s="166" t="s">
        <v>3</v>
      </c>
      <c r="F149" s="167" t="s">
        <v>560</v>
      </c>
      <c r="H149" s="166" t="s">
        <v>3</v>
      </c>
      <c r="I149" s="168"/>
      <c r="L149" s="165"/>
      <c r="M149" s="169"/>
      <c r="T149" s="170"/>
      <c r="AT149" s="166" t="s">
        <v>161</v>
      </c>
      <c r="AU149" s="166" t="s">
        <v>78</v>
      </c>
      <c r="AV149" s="14" t="s">
        <v>15</v>
      </c>
      <c r="AW149" s="14" t="s">
        <v>33</v>
      </c>
      <c r="AX149" s="14" t="s">
        <v>71</v>
      </c>
      <c r="AY149" s="166" t="s">
        <v>151</v>
      </c>
    </row>
    <row r="150" spans="2:65" s="12" customFormat="1" ht="12">
      <c r="B150" s="150"/>
      <c r="D150" s="151" t="s">
        <v>161</v>
      </c>
      <c r="E150" s="152" t="s">
        <v>3</v>
      </c>
      <c r="F150" s="153" t="s">
        <v>598</v>
      </c>
      <c r="H150" s="154">
        <v>114</v>
      </c>
      <c r="I150" s="155"/>
      <c r="L150" s="150"/>
      <c r="M150" s="156"/>
      <c r="T150" s="157"/>
      <c r="AT150" s="152" t="s">
        <v>161</v>
      </c>
      <c r="AU150" s="152" t="s">
        <v>78</v>
      </c>
      <c r="AV150" s="12" t="s">
        <v>78</v>
      </c>
      <c r="AW150" s="12" t="s">
        <v>33</v>
      </c>
      <c r="AX150" s="12" t="s">
        <v>71</v>
      </c>
      <c r="AY150" s="152" t="s">
        <v>151</v>
      </c>
    </row>
    <row r="151" spans="2:65" s="14" customFormat="1" ht="12">
      <c r="B151" s="165"/>
      <c r="D151" s="151" t="s">
        <v>161</v>
      </c>
      <c r="E151" s="166" t="s">
        <v>3</v>
      </c>
      <c r="F151" s="167" t="s">
        <v>599</v>
      </c>
      <c r="H151" s="166" t="s">
        <v>3</v>
      </c>
      <c r="I151" s="168"/>
      <c r="L151" s="165"/>
      <c r="M151" s="169"/>
      <c r="T151" s="170"/>
      <c r="AT151" s="166" t="s">
        <v>161</v>
      </c>
      <c r="AU151" s="166" t="s">
        <v>78</v>
      </c>
      <c r="AV151" s="14" t="s">
        <v>15</v>
      </c>
      <c r="AW151" s="14" t="s">
        <v>33</v>
      </c>
      <c r="AX151" s="14" t="s">
        <v>71</v>
      </c>
      <c r="AY151" s="166" t="s">
        <v>151</v>
      </c>
    </row>
    <row r="152" spans="2:65" s="12" customFormat="1" ht="12">
      <c r="B152" s="150"/>
      <c r="D152" s="151" t="s">
        <v>161</v>
      </c>
      <c r="E152" s="152" t="s">
        <v>3</v>
      </c>
      <c r="F152" s="153" t="s">
        <v>600</v>
      </c>
      <c r="H152" s="154">
        <v>148.80000000000001</v>
      </c>
      <c r="I152" s="155"/>
      <c r="L152" s="150"/>
      <c r="M152" s="156"/>
      <c r="T152" s="157"/>
      <c r="AT152" s="152" t="s">
        <v>161</v>
      </c>
      <c r="AU152" s="152" t="s">
        <v>78</v>
      </c>
      <c r="AV152" s="12" t="s">
        <v>78</v>
      </c>
      <c r="AW152" s="12" t="s">
        <v>33</v>
      </c>
      <c r="AX152" s="12" t="s">
        <v>71</v>
      </c>
      <c r="AY152" s="152" t="s">
        <v>151</v>
      </c>
    </row>
    <row r="153" spans="2:65" s="13" customFormat="1" ht="12">
      <c r="B153" s="158"/>
      <c r="D153" s="151" t="s">
        <v>161</v>
      </c>
      <c r="E153" s="159" t="s">
        <v>3</v>
      </c>
      <c r="F153" s="160" t="s">
        <v>178</v>
      </c>
      <c r="H153" s="161">
        <v>262.8</v>
      </c>
      <c r="I153" s="162"/>
      <c r="L153" s="158"/>
      <c r="M153" s="163"/>
      <c r="T153" s="164"/>
      <c r="AT153" s="159" t="s">
        <v>161</v>
      </c>
      <c r="AU153" s="159" t="s">
        <v>78</v>
      </c>
      <c r="AV153" s="13" t="s">
        <v>90</v>
      </c>
      <c r="AW153" s="13" t="s">
        <v>33</v>
      </c>
      <c r="AX153" s="13" t="s">
        <v>15</v>
      </c>
      <c r="AY153" s="159" t="s">
        <v>151</v>
      </c>
    </row>
    <row r="154" spans="2:65" s="1" customFormat="1" ht="24.25" customHeight="1">
      <c r="B154" s="132"/>
      <c r="C154" s="174" t="s">
        <v>167</v>
      </c>
      <c r="D154" s="174" t="s">
        <v>601</v>
      </c>
      <c r="E154" s="175" t="s">
        <v>602</v>
      </c>
      <c r="F154" s="176" t="s">
        <v>603</v>
      </c>
      <c r="G154" s="177" t="s">
        <v>156</v>
      </c>
      <c r="H154" s="178">
        <v>311.28699999999998</v>
      </c>
      <c r="I154" s="179"/>
      <c r="J154" s="180">
        <f>ROUND(I154*H154,2)</f>
        <v>0</v>
      </c>
      <c r="K154" s="176" t="s">
        <v>157</v>
      </c>
      <c r="L154" s="181"/>
      <c r="M154" s="182" t="s">
        <v>3</v>
      </c>
      <c r="N154" s="183" t="s">
        <v>42</v>
      </c>
      <c r="P154" s="142">
        <f>O154*H154</f>
        <v>0</v>
      </c>
      <c r="Q154" s="142">
        <v>2.9999999999999997E-4</v>
      </c>
      <c r="R154" s="142">
        <f>Q154*H154</f>
        <v>9.3386099999999986E-2</v>
      </c>
      <c r="S154" s="142">
        <v>0</v>
      </c>
      <c r="T154" s="143">
        <f>S154*H154</f>
        <v>0</v>
      </c>
      <c r="AR154" s="144" t="s">
        <v>210</v>
      </c>
      <c r="AT154" s="144" t="s">
        <v>601</v>
      </c>
      <c r="AU154" s="144" t="s">
        <v>78</v>
      </c>
      <c r="AY154" s="18" t="s">
        <v>151</v>
      </c>
      <c r="BE154" s="145">
        <f>IF(N154="základní",J154,0)</f>
        <v>0</v>
      </c>
      <c r="BF154" s="145">
        <f>IF(N154="snížená",J154,0)</f>
        <v>0</v>
      </c>
      <c r="BG154" s="145">
        <f>IF(N154="zákl. přenesená",J154,0)</f>
        <v>0</v>
      </c>
      <c r="BH154" s="145">
        <f>IF(N154="sníž. přenesená",J154,0)</f>
        <v>0</v>
      </c>
      <c r="BI154" s="145">
        <f>IF(N154="nulová",J154,0)</f>
        <v>0</v>
      </c>
      <c r="BJ154" s="18" t="s">
        <v>15</v>
      </c>
      <c r="BK154" s="145">
        <f>ROUND(I154*H154,2)</f>
        <v>0</v>
      </c>
      <c r="BL154" s="18" t="s">
        <v>90</v>
      </c>
      <c r="BM154" s="144" t="s">
        <v>604</v>
      </c>
    </row>
    <row r="155" spans="2:65" s="12" customFormat="1" ht="12">
      <c r="B155" s="150"/>
      <c r="D155" s="151" t="s">
        <v>161</v>
      </c>
      <c r="F155" s="153" t="s">
        <v>605</v>
      </c>
      <c r="H155" s="154">
        <v>311.28699999999998</v>
      </c>
      <c r="I155" s="155"/>
      <c r="L155" s="150"/>
      <c r="M155" s="156"/>
      <c r="T155" s="157"/>
      <c r="AT155" s="152" t="s">
        <v>161</v>
      </c>
      <c r="AU155" s="152" t="s">
        <v>78</v>
      </c>
      <c r="AV155" s="12" t="s">
        <v>78</v>
      </c>
      <c r="AW155" s="12" t="s">
        <v>4</v>
      </c>
      <c r="AX155" s="12" t="s">
        <v>15</v>
      </c>
      <c r="AY155" s="152" t="s">
        <v>151</v>
      </c>
    </row>
    <row r="156" spans="2:65" s="1" customFormat="1" ht="16.5" customHeight="1">
      <c r="B156" s="132"/>
      <c r="C156" s="133" t="s">
        <v>219</v>
      </c>
      <c r="D156" s="133" t="s">
        <v>153</v>
      </c>
      <c r="E156" s="134" t="s">
        <v>606</v>
      </c>
      <c r="F156" s="135" t="s">
        <v>607</v>
      </c>
      <c r="G156" s="136" t="s">
        <v>213</v>
      </c>
      <c r="H156" s="137">
        <v>2</v>
      </c>
      <c r="I156" s="138"/>
      <c r="J156" s="139">
        <f>ROUND(I156*H156,2)</f>
        <v>0</v>
      </c>
      <c r="K156" s="135" t="s">
        <v>3</v>
      </c>
      <c r="L156" s="33"/>
      <c r="M156" s="140" t="s">
        <v>3</v>
      </c>
      <c r="N156" s="141" t="s">
        <v>42</v>
      </c>
      <c r="P156" s="142">
        <f>O156*H156</f>
        <v>0</v>
      </c>
      <c r="Q156" s="142">
        <v>0</v>
      </c>
      <c r="R156" s="142">
        <f>Q156*H156</f>
        <v>0</v>
      </c>
      <c r="S156" s="142">
        <v>0</v>
      </c>
      <c r="T156" s="143">
        <f>S156*H156</f>
        <v>0</v>
      </c>
      <c r="AR156" s="144" t="s">
        <v>90</v>
      </c>
      <c r="AT156" s="144" t="s">
        <v>153</v>
      </c>
      <c r="AU156" s="144" t="s">
        <v>78</v>
      </c>
      <c r="AY156" s="18" t="s">
        <v>151</v>
      </c>
      <c r="BE156" s="145">
        <f>IF(N156="základní",J156,0)</f>
        <v>0</v>
      </c>
      <c r="BF156" s="145">
        <f>IF(N156="snížená",J156,0)</f>
        <v>0</v>
      </c>
      <c r="BG156" s="145">
        <f>IF(N156="zákl. přenesená",J156,0)</f>
        <v>0</v>
      </c>
      <c r="BH156" s="145">
        <f>IF(N156="sníž. přenesená",J156,0)</f>
        <v>0</v>
      </c>
      <c r="BI156" s="145">
        <f>IF(N156="nulová",J156,0)</f>
        <v>0</v>
      </c>
      <c r="BJ156" s="18" t="s">
        <v>15</v>
      </c>
      <c r="BK156" s="145">
        <f>ROUND(I156*H156,2)</f>
        <v>0</v>
      </c>
      <c r="BL156" s="18" t="s">
        <v>90</v>
      </c>
      <c r="BM156" s="144" t="s">
        <v>608</v>
      </c>
    </row>
    <row r="157" spans="2:65" s="11" customFormat="1" ht="23" customHeight="1">
      <c r="B157" s="120"/>
      <c r="D157" s="121" t="s">
        <v>70</v>
      </c>
      <c r="E157" s="130" t="s">
        <v>87</v>
      </c>
      <c r="F157" s="130" t="s">
        <v>609</v>
      </c>
      <c r="I157" s="123"/>
      <c r="J157" s="131">
        <f>BK157</f>
        <v>0</v>
      </c>
      <c r="L157" s="120"/>
      <c r="M157" s="125"/>
      <c r="P157" s="126">
        <f>SUM(P158:P190)</f>
        <v>0</v>
      </c>
      <c r="R157" s="126">
        <f>SUM(R158:R190)</f>
        <v>36.186378619999999</v>
      </c>
      <c r="T157" s="127">
        <f>SUM(T158:T190)</f>
        <v>0</v>
      </c>
      <c r="AR157" s="121" t="s">
        <v>15</v>
      </c>
      <c r="AT157" s="128" t="s">
        <v>70</v>
      </c>
      <c r="AU157" s="128" t="s">
        <v>15</v>
      </c>
      <c r="AY157" s="121" t="s">
        <v>151</v>
      </c>
      <c r="BK157" s="129">
        <f>SUM(BK158:BK190)</f>
        <v>0</v>
      </c>
    </row>
    <row r="158" spans="2:65" s="1" customFormat="1" ht="38" customHeight="1">
      <c r="B158" s="132"/>
      <c r="C158" s="133" t="s">
        <v>226</v>
      </c>
      <c r="D158" s="133" t="s">
        <v>153</v>
      </c>
      <c r="E158" s="134" t="s">
        <v>610</v>
      </c>
      <c r="F158" s="135" t="s">
        <v>611</v>
      </c>
      <c r="G158" s="136" t="s">
        <v>156</v>
      </c>
      <c r="H158" s="137">
        <v>2</v>
      </c>
      <c r="I158" s="138"/>
      <c r="J158" s="139">
        <f>ROUND(I158*H158,2)</f>
        <v>0</v>
      </c>
      <c r="K158" s="135" t="s">
        <v>157</v>
      </c>
      <c r="L158" s="33"/>
      <c r="M158" s="140" t="s">
        <v>3</v>
      </c>
      <c r="N158" s="141" t="s">
        <v>42</v>
      </c>
      <c r="P158" s="142">
        <f>O158*H158</f>
        <v>0</v>
      </c>
      <c r="Q158" s="142">
        <v>0.18310000000000001</v>
      </c>
      <c r="R158" s="142">
        <f>Q158*H158</f>
        <v>0.36620000000000003</v>
      </c>
      <c r="S158" s="142">
        <v>0</v>
      </c>
      <c r="T158" s="143">
        <f>S158*H158</f>
        <v>0</v>
      </c>
      <c r="AR158" s="144" t="s">
        <v>90</v>
      </c>
      <c r="AT158" s="144" t="s">
        <v>153</v>
      </c>
      <c r="AU158" s="144" t="s">
        <v>78</v>
      </c>
      <c r="AY158" s="18" t="s">
        <v>151</v>
      </c>
      <c r="BE158" s="145">
        <f>IF(N158="základní",J158,0)</f>
        <v>0</v>
      </c>
      <c r="BF158" s="145">
        <f>IF(N158="snížená",J158,0)</f>
        <v>0</v>
      </c>
      <c r="BG158" s="145">
        <f>IF(N158="zákl. přenesená",J158,0)</f>
        <v>0</v>
      </c>
      <c r="BH158" s="145">
        <f>IF(N158="sníž. přenesená",J158,0)</f>
        <v>0</v>
      </c>
      <c r="BI158" s="145">
        <f>IF(N158="nulová",J158,0)</f>
        <v>0</v>
      </c>
      <c r="BJ158" s="18" t="s">
        <v>15</v>
      </c>
      <c r="BK158" s="145">
        <f>ROUND(I158*H158,2)</f>
        <v>0</v>
      </c>
      <c r="BL158" s="18" t="s">
        <v>90</v>
      </c>
      <c r="BM158" s="144" t="s">
        <v>612</v>
      </c>
    </row>
    <row r="159" spans="2:65" s="1" customFormat="1">
      <c r="B159" s="33"/>
      <c r="D159" s="146" t="s">
        <v>159</v>
      </c>
      <c r="F159" s="147" t="s">
        <v>613</v>
      </c>
      <c r="I159" s="148"/>
      <c r="L159" s="33"/>
      <c r="M159" s="149"/>
      <c r="T159" s="54"/>
      <c r="AT159" s="18" t="s">
        <v>159</v>
      </c>
      <c r="AU159" s="18" t="s">
        <v>78</v>
      </c>
    </row>
    <row r="160" spans="2:65" s="14" customFormat="1" ht="12">
      <c r="B160" s="165"/>
      <c r="D160" s="151" t="s">
        <v>161</v>
      </c>
      <c r="E160" s="166" t="s">
        <v>3</v>
      </c>
      <c r="F160" s="167" t="s">
        <v>614</v>
      </c>
      <c r="H160" s="166" t="s">
        <v>3</v>
      </c>
      <c r="I160" s="168"/>
      <c r="L160" s="165"/>
      <c r="M160" s="169"/>
      <c r="T160" s="170"/>
      <c r="AT160" s="166" t="s">
        <v>161</v>
      </c>
      <c r="AU160" s="166" t="s">
        <v>78</v>
      </c>
      <c r="AV160" s="14" t="s">
        <v>15</v>
      </c>
      <c r="AW160" s="14" t="s">
        <v>33</v>
      </c>
      <c r="AX160" s="14" t="s">
        <v>71</v>
      </c>
      <c r="AY160" s="166" t="s">
        <v>151</v>
      </c>
    </row>
    <row r="161" spans="2:65" s="12" customFormat="1" ht="12">
      <c r="B161" s="150"/>
      <c r="D161" s="151" t="s">
        <v>161</v>
      </c>
      <c r="E161" s="152" t="s">
        <v>3</v>
      </c>
      <c r="F161" s="153" t="s">
        <v>615</v>
      </c>
      <c r="H161" s="154">
        <v>1</v>
      </c>
      <c r="I161" s="155"/>
      <c r="L161" s="150"/>
      <c r="M161" s="156"/>
      <c r="T161" s="157"/>
      <c r="AT161" s="152" t="s">
        <v>161</v>
      </c>
      <c r="AU161" s="152" t="s">
        <v>78</v>
      </c>
      <c r="AV161" s="12" t="s">
        <v>78</v>
      </c>
      <c r="AW161" s="12" t="s">
        <v>33</v>
      </c>
      <c r="AX161" s="12" t="s">
        <v>71</v>
      </c>
      <c r="AY161" s="152" t="s">
        <v>151</v>
      </c>
    </row>
    <row r="162" spans="2:65" s="14" customFormat="1" ht="12">
      <c r="B162" s="165"/>
      <c r="D162" s="151" t="s">
        <v>161</v>
      </c>
      <c r="E162" s="166" t="s">
        <v>3</v>
      </c>
      <c r="F162" s="167" t="s">
        <v>616</v>
      </c>
      <c r="H162" s="166" t="s">
        <v>3</v>
      </c>
      <c r="I162" s="168"/>
      <c r="L162" s="165"/>
      <c r="M162" s="169"/>
      <c r="T162" s="170"/>
      <c r="AT162" s="166" t="s">
        <v>161</v>
      </c>
      <c r="AU162" s="166" t="s">
        <v>78</v>
      </c>
      <c r="AV162" s="14" t="s">
        <v>15</v>
      </c>
      <c r="AW162" s="14" t="s">
        <v>33</v>
      </c>
      <c r="AX162" s="14" t="s">
        <v>71</v>
      </c>
      <c r="AY162" s="166" t="s">
        <v>151</v>
      </c>
    </row>
    <row r="163" spans="2:65" s="12" customFormat="1" ht="12">
      <c r="B163" s="150"/>
      <c r="D163" s="151" t="s">
        <v>161</v>
      </c>
      <c r="E163" s="152" t="s">
        <v>3</v>
      </c>
      <c r="F163" s="153" t="s">
        <v>615</v>
      </c>
      <c r="H163" s="154">
        <v>1</v>
      </c>
      <c r="I163" s="155"/>
      <c r="L163" s="150"/>
      <c r="M163" s="156"/>
      <c r="T163" s="157"/>
      <c r="AT163" s="152" t="s">
        <v>161</v>
      </c>
      <c r="AU163" s="152" t="s">
        <v>78</v>
      </c>
      <c r="AV163" s="12" t="s">
        <v>78</v>
      </c>
      <c r="AW163" s="12" t="s">
        <v>33</v>
      </c>
      <c r="AX163" s="12" t="s">
        <v>71</v>
      </c>
      <c r="AY163" s="152" t="s">
        <v>151</v>
      </c>
    </row>
    <row r="164" spans="2:65" s="13" customFormat="1" ht="12">
      <c r="B164" s="158"/>
      <c r="D164" s="151" t="s">
        <v>161</v>
      </c>
      <c r="E164" s="159" t="s">
        <v>3</v>
      </c>
      <c r="F164" s="160" t="s">
        <v>178</v>
      </c>
      <c r="H164" s="161">
        <v>2</v>
      </c>
      <c r="I164" s="162"/>
      <c r="L164" s="158"/>
      <c r="M164" s="163"/>
      <c r="T164" s="164"/>
      <c r="AT164" s="159" t="s">
        <v>161</v>
      </c>
      <c r="AU164" s="159" t="s">
        <v>78</v>
      </c>
      <c r="AV164" s="13" t="s">
        <v>90</v>
      </c>
      <c r="AW164" s="13" t="s">
        <v>33</v>
      </c>
      <c r="AX164" s="13" t="s">
        <v>15</v>
      </c>
      <c r="AY164" s="159" t="s">
        <v>151</v>
      </c>
    </row>
    <row r="165" spans="2:65" s="1" customFormat="1" ht="38" customHeight="1">
      <c r="B165" s="132"/>
      <c r="C165" s="133" t="s">
        <v>9</v>
      </c>
      <c r="D165" s="133" t="s">
        <v>153</v>
      </c>
      <c r="E165" s="134" t="s">
        <v>617</v>
      </c>
      <c r="F165" s="135" t="s">
        <v>618</v>
      </c>
      <c r="G165" s="136" t="s">
        <v>156</v>
      </c>
      <c r="H165" s="137">
        <v>11.4</v>
      </c>
      <c r="I165" s="138"/>
      <c r="J165" s="139">
        <f>ROUND(I165*H165,2)</f>
        <v>0</v>
      </c>
      <c r="K165" s="135" t="s">
        <v>157</v>
      </c>
      <c r="L165" s="33"/>
      <c r="M165" s="140" t="s">
        <v>3</v>
      </c>
      <c r="N165" s="141" t="s">
        <v>42</v>
      </c>
      <c r="P165" s="142">
        <f>O165*H165</f>
        <v>0</v>
      </c>
      <c r="Q165" s="142">
        <v>0.17979999999999999</v>
      </c>
      <c r="R165" s="142">
        <f>Q165*H165</f>
        <v>2.0497199999999998</v>
      </c>
      <c r="S165" s="142">
        <v>0</v>
      </c>
      <c r="T165" s="143">
        <f>S165*H165</f>
        <v>0</v>
      </c>
      <c r="AR165" s="144" t="s">
        <v>90</v>
      </c>
      <c r="AT165" s="144" t="s">
        <v>153</v>
      </c>
      <c r="AU165" s="144" t="s">
        <v>78</v>
      </c>
      <c r="AY165" s="18" t="s">
        <v>151</v>
      </c>
      <c r="BE165" s="145">
        <f>IF(N165="základní",J165,0)</f>
        <v>0</v>
      </c>
      <c r="BF165" s="145">
        <f>IF(N165="snížená",J165,0)</f>
        <v>0</v>
      </c>
      <c r="BG165" s="145">
        <f>IF(N165="zákl. přenesená",J165,0)</f>
        <v>0</v>
      </c>
      <c r="BH165" s="145">
        <f>IF(N165="sníž. přenesená",J165,0)</f>
        <v>0</v>
      </c>
      <c r="BI165" s="145">
        <f>IF(N165="nulová",J165,0)</f>
        <v>0</v>
      </c>
      <c r="BJ165" s="18" t="s">
        <v>15</v>
      </c>
      <c r="BK165" s="145">
        <f>ROUND(I165*H165,2)</f>
        <v>0</v>
      </c>
      <c r="BL165" s="18" t="s">
        <v>90</v>
      </c>
      <c r="BM165" s="144" t="s">
        <v>619</v>
      </c>
    </row>
    <row r="166" spans="2:65" s="1" customFormat="1">
      <c r="B166" s="33"/>
      <c r="D166" s="146" t="s">
        <v>159</v>
      </c>
      <c r="F166" s="147" t="s">
        <v>620</v>
      </c>
      <c r="I166" s="148"/>
      <c r="L166" s="33"/>
      <c r="M166" s="149"/>
      <c r="T166" s="54"/>
      <c r="AT166" s="18" t="s">
        <v>159</v>
      </c>
      <c r="AU166" s="18" t="s">
        <v>78</v>
      </c>
    </row>
    <row r="167" spans="2:65" s="14" customFormat="1" ht="12">
      <c r="B167" s="165"/>
      <c r="D167" s="151" t="s">
        <v>161</v>
      </c>
      <c r="E167" s="166" t="s">
        <v>3</v>
      </c>
      <c r="F167" s="167" t="s">
        <v>303</v>
      </c>
      <c r="H167" s="166" t="s">
        <v>3</v>
      </c>
      <c r="I167" s="168"/>
      <c r="L167" s="165"/>
      <c r="M167" s="169"/>
      <c r="T167" s="170"/>
      <c r="AT167" s="166" t="s">
        <v>161</v>
      </c>
      <c r="AU167" s="166" t="s">
        <v>78</v>
      </c>
      <c r="AV167" s="14" t="s">
        <v>15</v>
      </c>
      <c r="AW167" s="14" t="s">
        <v>33</v>
      </c>
      <c r="AX167" s="14" t="s">
        <v>71</v>
      </c>
      <c r="AY167" s="166" t="s">
        <v>151</v>
      </c>
    </row>
    <row r="168" spans="2:65" s="12" customFormat="1" ht="12">
      <c r="B168" s="150"/>
      <c r="D168" s="151" t="s">
        <v>161</v>
      </c>
      <c r="E168" s="152" t="s">
        <v>3</v>
      </c>
      <c r="F168" s="153" t="s">
        <v>621</v>
      </c>
      <c r="H168" s="154">
        <v>11.4</v>
      </c>
      <c r="I168" s="155"/>
      <c r="L168" s="150"/>
      <c r="M168" s="156"/>
      <c r="T168" s="157"/>
      <c r="AT168" s="152" t="s">
        <v>161</v>
      </c>
      <c r="AU168" s="152" t="s">
        <v>78</v>
      </c>
      <c r="AV168" s="12" t="s">
        <v>78</v>
      </c>
      <c r="AW168" s="12" t="s">
        <v>33</v>
      </c>
      <c r="AX168" s="12" t="s">
        <v>15</v>
      </c>
      <c r="AY168" s="152" t="s">
        <v>151</v>
      </c>
    </row>
    <row r="169" spans="2:65" s="1" customFormat="1" ht="38" customHeight="1">
      <c r="B169" s="132"/>
      <c r="C169" s="133" t="s">
        <v>240</v>
      </c>
      <c r="D169" s="133" t="s">
        <v>153</v>
      </c>
      <c r="E169" s="134" t="s">
        <v>622</v>
      </c>
      <c r="F169" s="135" t="s">
        <v>623</v>
      </c>
      <c r="G169" s="136" t="s">
        <v>156</v>
      </c>
      <c r="H169" s="137">
        <v>43.4</v>
      </c>
      <c r="I169" s="138"/>
      <c r="J169" s="139">
        <f>ROUND(I169*H169,2)</f>
        <v>0</v>
      </c>
      <c r="K169" s="135" t="s">
        <v>157</v>
      </c>
      <c r="L169" s="33"/>
      <c r="M169" s="140" t="s">
        <v>3</v>
      </c>
      <c r="N169" s="141" t="s">
        <v>42</v>
      </c>
      <c r="P169" s="142">
        <f>O169*H169</f>
        <v>0</v>
      </c>
      <c r="Q169" s="142">
        <v>0.73558000000000001</v>
      </c>
      <c r="R169" s="142">
        <f>Q169*H169</f>
        <v>31.924171999999999</v>
      </c>
      <c r="S169" s="142">
        <v>0</v>
      </c>
      <c r="T169" s="143">
        <f>S169*H169</f>
        <v>0</v>
      </c>
      <c r="AR169" s="144" t="s">
        <v>90</v>
      </c>
      <c r="AT169" s="144" t="s">
        <v>153</v>
      </c>
      <c r="AU169" s="144" t="s">
        <v>78</v>
      </c>
      <c r="AY169" s="18" t="s">
        <v>151</v>
      </c>
      <c r="BE169" s="145">
        <f>IF(N169="základní",J169,0)</f>
        <v>0</v>
      </c>
      <c r="BF169" s="145">
        <f>IF(N169="snížená",J169,0)</f>
        <v>0</v>
      </c>
      <c r="BG169" s="145">
        <f>IF(N169="zákl. přenesená",J169,0)</f>
        <v>0</v>
      </c>
      <c r="BH169" s="145">
        <f>IF(N169="sníž. přenesená",J169,0)</f>
        <v>0</v>
      </c>
      <c r="BI169" s="145">
        <f>IF(N169="nulová",J169,0)</f>
        <v>0</v>
      </c>
      <c r="BJ169" s="18" t="s">
        <v>15</v>
      </c>
      <c r="BK169" s="145">
        <f>ROUND(I169*H169,2)</f>
        <v>0</v>
      </c>
      <c r="BL169" s="18" t="s">
        <v>90</v>
      </c>
      <c r="BM169" s="144" t="s">
        <v>624</v>
      </c>
    </row>
    <row r="170" spans="2:65" s="1" customFormat="1">
      <c r="B170" s="33"/>
      <c r="D170" s="146" t="s">
        <v>159</v>
      </c>
      <c r="F170" s="147" t="s">
        <v>625</v>
      </c>
      <c r="I170" s="148"/>
      <c r="L170" s="33"/>
      <c r="M170" s="149"/>
      <c r="T170" s="54"/>
      <c r="AT170" s="18" t="s">
        <v>159</v>
      </c>
      <c r="AU170" s="18" t="s">
        <v>78</v>
      </c>
    </row>
    <row r="171" spans="2:65" s="14" customFormat="1" ht="12">
      <c r="B171" s="165"/>
      <c r="D171" s="151" t="s">
        <v>161</v>
      </c>
      <c r="E171" s="166" t="s">
        <v>3</v>
      </c>
      <c r="F171" s="167" t="s">
        <v>626</v>
      </c>
      <c r="H171" s="166" t="s">
        <v>3</v>
      </c>
      <c r="I171" s="168"/>
      <c r="L171" s="165"/>
      <c r="M171" s="169"/>
      <c r="T171" s="170"/>
      <c r="AT171" s="166" t="s">
        <v>161</v>
      </c>
      <c r="AU171" s="166" t="s">
        <v>78</v>
      </c>
      <c r="AV171" s="14" t="s">
        <v>15</v>
      </c>
      <c r="AW171" s="14" t="s">
        <v>33</v>
      </c>
      <c r="AX171" s="14" t="s">
        <v>71</v>
      </c>
      <c r="AY171" s="166" t="s">
        <v>151</v>
      </c>
    </row>
    <row r="172" spans="2:65" s="12" customFormat="1" ht="12">
      <c r="B172" s="150"/>
      <c r="D172" s="151" t="s">
        <v>161</v>
      </c>
      <c r="E172" s="152" t="s">
        <v>3</v>
      </c>
      <c r="F172" s="153" t="s">
        <v>627</v>
      </c>
      <c r="H172" s="154">
        <v>43.4</v>
      </c>
      <c r="I172" s="155"/>
      <c r="L172" s="150"/>
      <c r="M172" s="156"/>
      <c r="T172" s="157"/>
      <c r="AT172" s="152" t="s">
        <v>161</v>
      </c>
      <c r="AU172" s="152" t="s">
        <v>78</v>
      </c>
      <c r="AV172" s="12" t="s">
        <v>78</v>
      </c>
      <c r="AW172" s="12" t="s">
        <v>33</v>
      </c>
      <c r="AX172" s="12" t="s">
        <v>15</v>
      </c>
      <c r="AY172" s="152" t="s">
        <v>151</v>
      </c>
    </row>
    <row r="173" spans="2:65" s="1" customFormat="1" ht="38" customHeight="1">
      <c r="B173" s="132"/>
      <c r="C173" s="133" t="s">
        <v>224</v>
      </c>
      <c r="D173" s="133" t="s">
        <v>153</v>
      </c>
      <c r="E173" s="134" t="s">
        <v>628</v>
      </c>
      <c r="F173" s="135" t="s">
        <v>629</v>
      </c>
      <c r="G173" s="136" t="s">
        <v>362</v>
      </c>
      <c r="H173" s="137">
        <v>0.52100000000000002</v>
      </c>
      <c r="I173" s="138"/>
      <c r="J173" s="139">
        <f>ROUND(I173*H173,2)</f>
        <v>0</v>
      </c>
      <c r="K173" s="135" t="s">
        <v>157</v>
      </c>
      <c r="L173" s="33"/>
      <c r="M173" s="140" t="s">
        <v>3</v>
      </c>
      <c r="N173" s="141" t="s">
        <v>42</v>
      </c>
      <c r="P173" s="142">
        <f>O173*H173</f>
        <v>0</v>
      </c>
      <c r="Q173" s="142">
        <v>1.04922</v>
      </c>
      <c r="R173" s="142">
        <f>Q173*H173</f>
        <v>0.54664362</v>
      </c>
      <c r="S173" s="142">
        <v>0</v>
      </c>
      <c r="T173" s="143">
        <f>S173*H173</f>
        <v>0</v>
      </c>
      <c r="AR173" s="144" t="s">
        <v>90</v>
      </c>
      <c r="AT173" s="144" t="s">
        <v>153</v>
      </c>
      <c r="AU173" s="144" t="s">
        <v>78</v>
      </c>
      <c r="AY173" s="18" t="s">
        <v>151</v>
      </c>
      <c r="BE173" s="145">
        <f>IF(N173="základní",J173,0)</f>
        <v>0</v>
      </c>
      <c r="BF173" s="145">
        <f>IF(N173="snížená",J173,0)</f>
        <v>0</v>
      </c>
      <c r="BG173" s="145">
        <f>IF(N173="zákl. přenesená",J173,0)</f>
        <v>0</v>
      </c>
      <c r="BH173" s="145">
        <f>IF(N173="sníž. přenesená",J173,0)</f>
        <v>0</v>
      </c>
      <c r="BI173" s="145">
        <f>IF(N173="nulová",J173,0)</f>
        <v>0</v>
      </c>
      <c r="BJ173" s="18" t="s">
        <v>15</v>
      </c>
      <c r="BK173" s="145">
        <f>ROUND(I173*H173,2)</f>
        <v>0</v>
      </c>
      <c r="BL173" s="18" t="s">
        <v>90</v>
      </c>
      <c r="BM173" s="144" t="s">
        <v>630</v>
      </c>
    </row>
    <row r="174" spans="2:65" s="1" customFormat="1">
      <c r="B174" s="33"/>
      <c r="D174" s="146" t="s">
        <v>159</v>
      </c>
      <c r="F174" s="147" t="s">
        <v>631</v>
      </c>
      <c r="I174" s="148"/>
      <c r="L174" s="33"/>
      <c r="M174" s="149"/>
      <c r="T174" s="54"/>
      <c r="AT174" s="18" t="s">
        <v>159</v>
      </c>
      <c r="AU174" s="18" t="s">
        <v>78</v>
      </c>
    </row>
    <row r="175" spans="2:65" s="12" customFormat="1" ht="12">
      <c r="B175" s="150"/>
      <c r="D175" s="151" t="s">
        <v>161</v>
      </c>
      <c r="E175" s="152" t="s">
        <v>3</v>
      </c>
      <c r="F175" s="153" t="s">
        <v>632</v>
      </c>
      <c r="H175" s="154">
        <v>0.52100000000000002</v>
      </c>
      <c r="I175" s="155"/>
      <c r="L175" s="150"/>
      <c r="M175" s="156"/>
      <c r="T175" s="157"/>
      <c r="AT175" s="152" t="s">
        <v>161</v>
      </c>
      <c r="AU175" s="152" t="s">
        <v>78</v>
      </c>
      <c r="AV175" s="12" t="s">
        <v>78</v>
      </c>
      <c r="AW175" s="12" t="s">
        <v>33</v>
      </c>
      <c r="AX175" s="12" t="s">
        <v>15</v>
      </c>
      <c r="AY175" s="152" t="s">
        <v>151</v>
      </c>
    </row>
    <row r="176" spans="2:65" s="1" customFormat="1" ht="44.25" customHeight="1">
      <c r="B176" s="132"/>
      <c r="C176" s="133" t="s">
        <v>250</v>
      </c>
      <c r="D176" s="133" t="s">
        <v>153</v>
      </c>
      <c r="E176" s="134" t="s">
        <v>633</v>
      </c>
      <c r="F176" s="135" t="s">
        <v>634</v>
      </c>
      <c r="G176" s="136" t="s">
        <v>213</v>
      </c>
      <c r="H176" s="137">
        <v>1</v>
      </c>
      <c r="I176" s="138"/>
      <c r="J176" s="139">
        <f>ROUND(I176*H176,2)</f>
        <v>0</v>
      </c>
      <c r="K176" s="135" t="s">
        <v>157</v>
      </c>
      <c r="L176" s="33"/>
      <c r="M176" s="140" t="s">
        <v>3</v>
      </c>
      <c r="N176" s="141" t="s">
        <v>42</v>
      </c>
      <c r="P176" s="142">
        <f>O176*H176</f>
        <v>0</v>
      </c>
      <c r="Q176" s="142">
        <v>2.6280000000000001E-2</v>
      </c>
      <c r="R176" s="142">
        <f>Q176*H176</f>
        <v>2.6280000000000001E-2</v>
      </c>
      <c r="S176" s="142">
        <v>0</v>
      </c>
      <c r="T176" s="143">
        <f>S176*H176</f>
        <v>0</v>
      </c>
      <c r="AR176" s="144" t="s">
        <v>90</v>
      </c>
      <c r="AT176" s="144" t="s">
        <v>153</v>
      </c>
      <c r="AU176" s="144" t="s">
        <v>78</v>
      </c>
      <c r="AY176" s="18" t="s">
        <v>151</v>
      </c>
      <c r="BE176" s="145">
        <f>IF(N176="základní",J176,0)</f>
        <v>0</v>
      </c>
      <c r="BF176" s="145">
        <f>IF(N176="snížená",J176,0)</f>
        <v>0</v>
      </c>
      <c r="BG176" s="145">
        <f>IF(N176="zákl. přenesená",J176,0)</f>
        <v>0</v>
      </c>
      <c r="BH176" s="145">
        <f>IF(N176="sníž. přenesená",J176,0)</f>
        <v>0</v>
      </c>
      <c r="BI176" s="145">
        <f>IF(N176="nulová",J176,0)</f>
        <v>0</v>
      </c>
      <c r="BJ176" s="18" t="s">
        <v>15</v>
      </c>
      <c r="BK176" s="145">
        <f>ROUND(I176*H176,2)</f>
        <v>0</v>
      </c>
      <c r="BL176" s="18" t="s">
        <v>90</v>
      </c>
      <c r="BM176" s="144" t="s">
        <v>635</v>
      </c>
    </row>
    <row r="177" spans="2:65" s="1" customFormat="1">
      <c r="B177" s="33"/>
      <c r="D177" s="146" t="s">
        <v>159</v>
      </c>
      <c r="F177" s="147" t="s">
        <v>636</v>
      </c>
      <c r="I177" s="148"/>
      <c r="L177" s="33"/>
      <c r="M177" s="149"/>
      <c r="T177" s="54"/>
      <c r="AT177" s="18" t="s">
        <v>159</v>
      </c>
      <c r="AU177" s="18" t="s">
        <v>78</v>
      </c>
    </row>
    <row r="178" spans="2:65" s="1" customFormat="1" ht="38" customHeight="1">
      <c r="B178" s="132"/>
      <c r="C178" s="133" t="s">
        <v>257</v>
      </c>
      <c r="D178" s="133" t="s">
        <v>153</v>
      </c>
      <c r="E178" s="134" t="s">
        <v>637</v>
      </c>
      <c r="F178" s="135" t="s">
        <v>638</v>
      </c>
      <c r="G178" s="136" t="s">
        <v>213</v>
      </c>
      <c r="H178" s="137">
        <v>24</v>
      </c>
      <c r="I178" s="138"/>
      <c r="J178" s="139">
        <f>ROUND(I178*H178,2)</f>
        <v>0</v>
      </c>
      <c r="K178" s="135" t="s">
        <v>157</v>
      </c>
      <c r="L178" s="33"/>
      <c r="M178" s="140" t="s">
        <v>3</v>
      </c>
      <c r="N178" s="141" t="s">
        <v>42</v>
      </c>
      <c r="P178" s="142">
        <f>O178*H178</f>
        <v>0</v>
      </c>
      <c r="Q178" s="142">
        <v>4.555E-2</v>
      </c>
      <c r="R178" s="142">
        <f>Q178*H178</f>
        <v>1.0931999999999999</v>
      </c>
      <c r="S178" s="142">
        <v>0</v>
      </c>
      <c r="T178" s="143">
        <f>S178*H178</f>
        <v>0</v>
      </c>
      <c r="AR178" s="144" t="s">
        <v>90</v>
      </c>
      <c r="AT178" s="144" t="s">
        <v>153</v>
      </c>
      <c r="AU178" s="144" t="s">
        <v>78</v>
      </c>
      <c r="AY178" s="18" t="s">
        <v>151</v>
      </c>
      <c r="BE178" s="145">
        <f>IF(N178="základní",J178,0)</f>
        <v>0</v>
      </c>
      <c r="BF178" s="145">
        <f>IF(N178="snížená",J178,0)</f>
        <v>0</v>
      </c>
      <c r="BG178" s="145">
        <f>IF(N178="zákl. přenesená",J178,0)</f>
        <v>0</v>
      </c>
      <c r="BH178" s="145">
        <f>IF(N178="sníž. přenesená",J178,0)</f>
        <v>0</v>
      </c>
      <c r="BI178" s="145">
        <f>IF(N178="nulová",J178,0)</f>
        <v>0</v>
      </c>
      <c r="BJ178" s="18" t="s">
        <v>15</v>
      </c>
      <c r="BK178" s="145">
        <f>ROUND(I178*H178,2)</f>
        <v>0</v>
      </c>
      <c r="BL178" s="18" t="s">
        <v>90</v>
      </c>
      <c r="BM178" s="144" t="s">
        <v>639</v>
      </c>
    </row>
    <row r="179" spans="2:65" s="1" customFormat="1">
      <c r="B179" s="33"/>
      <c r="D179" s="146" t="s">
        <v>159</v>
      </c>
      <c r="F179" s="147" t="s">
        <v>640</v>
      </c>
      <c r="I179" s="148"/>
      <c r="L179" s="33"/>
      <c r="M179" s="149"/>
      <c r="T179" s="54"/>
      <c r="AT179" s="18" t="s">
        <v>159</v>
      </c>
      <c r="AU179" s="18" t="s">
        <v>78</v>
      </c>
    </row>
    <row r="180" spans="2:65" s="1" customFormat="1" ht="24.25" customHeight="1">
      <c r="B180" s="132"/>
      <c r="C180" s="133" t="s">
        <v>264</v>
      </c>
      <c r="D180" s="133" t="s">
        <v>153</v>
      </c>
      <c r="E180" s="134" t="s">
        <v>641</v>
      </c>
      <c r="F180" s="135" t="s">
        <v>642</v>
      </c>
      <c r="G180" s="136" t="s">
        <v>229</v>
      </c>
      <c r="H180" s="137">
        <v>1.25</v>
      </c>
      <c r="I180" s="138"/>
      <c r="J180" s="139">
        <f>ROUND(I180*H180,2)</f>
        <v>0</v>
      </c>
      <c r="K180" s="135" t="s">
        <v>157</v>
      </c>
      <c r="L180" s="33"/>
      <c r="M180" s="140" t="s">
        <v>3</v>
      </c>
      <c r="N180" s="141" t="s">
        <v>42</v>
      </c>
      <c r="P180" s="142">
        <f>O180*H180</f>
        <v>0</v>
      </c>
      <c r="Q180" s="142">
        <v>3.8000000000000002E-4</v>
      </c>
      <c r="R180" s="142">
        <f>Q180*H180</f>
        <v>4.7500000000000005E-4</v>
      </c>
      <c r="S180" s="142">
        <v>0</v>
      </c>
      <c r="T180" s="143">
        <f>S180*H180</f>
        <v>0</v>
      </c>
      <c r="AR180" s="144" t="s">
        <v>90</v>
      </c>
      <c r="AT180" s="144" t="s">
        <v>153</v>
      </c>
      <c r="AU180" s="144" t="s">
        <v>78</v>
      </c>
      <c r="AY180" s="18" t="s">
        <v>151</v>
      </c>
      <c r="BE180" s="145">
        <f>IF(N180="základní",J180,0)</f>
        <v>0</v>
      </c>
      <c r="BF180" s="145">
        <f>IF(N180="snížená",J180,0)</f>
        <v>0</v>
      </c>
      <c r="BG180" s="145">
        <f>IF(N180="zákl. přenesená",J180,0)</f>
        <v>0</v>
      </c>
      <c r="BH180" s="145">
        <f>IF(N180="sníž. přenesená",J180,0)</f>
        <v>0</v>
      </c>
      <c r="BI180" s="145">
        <f>IF(N180="nulová",J180,0)</f>
        <v>0</v>
      </c>
      <c r="BJ180" s="18" t="s">
        <v>15</v>
      </c>
      <c r="BK180" s="145">
        <f>ROUND(I180*H180,2)</f>
        <v>0</v>
      </c>
      <c r="BL180" s="18" t="s">
        <v>90</v>
      </c>
      <c r="BM180" s="144" t="s">
        <v>643</v>
      </c>
    </row>
    <row r="181" spans="2:65" s="1" customFormat="1">
      <c r="B181" s="33"/>
      <c r="D181" s="146" t="s">
        <v>159</v>
      </c>
      <c r="F181" s="147" t="s">
        <v>644</v>
      </c>
      <c r="I181" s="148"/>
      <c r="L181" s="33"/>
      <c r="M181" s="149"/>
      <c r="T181" s="54"/>
      <c r="AT181" s="18" t="s">
        <v>159</v>
      </c>
      <c r="AU181" s="18" t="s">
        <v>78</v>
      </c>
    </row>
    <row r="182" spans="2:65" s="1" customFormat="1" ht="38" customHeight="1">
      <c r="B182" s="132"/>
      <c r="C182" s="133" t="s">
        <v>269</v>
      </c>
      <c r="D182" s="133" t="s">
        <v>153</v>
      </c>
      <c r="E182" s="134" t="s">
        <v>645</v>
      </c>
      <c r="F182" s="135" t="s">
        <v>646</v>
      </c>
      <c r="G182" s="136" t="s">
        <v>156</v>
      </c>
      <c r="H182" s="137">
        <v>2.9</v>
      </c>
      <c r="I182" s="138"/>
      <c r="J182" s="139">
        <f>ROUND(I182*H182,2)</f>
        <v>0</v>
      </c>
      <c r="K182" s="135" t="s">
        <v>157</v>
      </c>
      <c r="L182" s="33"/>
      <c r="M182" s="140" t="s">
        <v>3</v>
      </c>
      <c r="N182" s="141" t="s">
        <v>42</v>
      </c>
      <c r="P182" s="142">
        <f>O182*H182</f>
        <v>0</v>
      </c>
      <c r="Q182" s="142">
        <v>6.1719999999999997E-2</v>
      </c>
      <c r="R182" s="142">
        <f>Q182*H182</f>
        <v>0.17898799999999998</v>
      </c>
      <c r="S182" s="142">
        <v>0</v>
      </c>
      <c r="T182" s="143">
        <f>S182*H182</f>
        <v>0</v>
      </c>
      <c r="AR182" s="144" t="s">
        <v>90</v>
      </c>
      <c r="AT182" s="144" t="s">
        <v>153</v>
      </c>
      <c r="AU182" s="144" t="s">
        <v>78</v>
      </c>
      <c r="AY182" s="18" t="s">
        <v>151</v>
      </c>
      <c r="BE182" s="145">
        <f>IF(N182="základní",J182,0)</f>
        <v>0</v>
      </c>
      <c r="BF182" s="145">
        <f>IF(N182="snížená",J182,0)</f>
        <v>0</v>
      </c>
      <c r="BG182" s="145">
        <f>IF(N182="zákl. přenesená",J182,0)</f>
        <v>0</v>
      </c>
      <c r="BH182" s="145">
        <f>IF(N182="sníž. přenesená",J182,0)</f>
        <v>0</v>
      </c>
      <c r="BI182" s="145">
        <f>IF(N182="nulová",J182,0)</f>
        <v>0</v>
      </c>
      <c r="BJ182" s="18" t="s">
        <v>15</v>
      </c>
      <c r="BK182" s="145">
        <f>ROUND(I182*H182,2)</f>
        <v>0</v>
      </c>
      <c r="BL182" s="18" t="s">
        <v>90</v>
      </c>
      <c r="BM182" s="144" t="s">
        <v>647</v>
      </c>
    </row>
    <row r="183" spans="2:65" s="1" customFormat="1">
      <c r="B183" s="33"/>
      <c r="D183" s="146" t="s">
        <v>159</v>
      </c>
      <c r="F183" s="147" t="s">
        <v>648</v>
      </c>
      <c r="I183" s="148"/>
      <c r="L183" s="33"/>
      <c r="M183" s="149"/>
      <c r="T183" s="54"/>
      <c r="AT183" s="18" t="s">
        <v>159</v>
      </c>
      <c r="AU183" s="18" t="s">
        <v>78</v>
      </c>
    </row>
    <row r="184" spans="2:65" s="14" customFormat="1" ht="12">
      <c r="B184" s="165"/>
      <c r="D184" s="151" t="s">
        <v>161</v>
      </c>
      <c r="E184" s="166" t="s">
        <v>3</v>
      </c>
      <c r="F184" s="167" t="s">
        <v>223</v>
      </c>
      <c r="H184" s="166" t="s">
        <v>3</v>
      </c>
      <c r="I184" s="168"/>
      <c r="L184" s="165"/>
      <c r="M184" s="169"/>
      <c r="T184" s="170"/>
      <c r="AT184" s="166" t="s">
        <v>161</v>
      </c>
      <c r="AU184" s="166" t="s">
        <v>78</v>
      </c>
      <c r="AV184" s="14" t="s">
        <v>15</v>
      </c>
      <c r="AW184" s="14" t="s">
        <v>33</v>
      </c>
      <c r="AX184" s="14" t="s">
        <v>71</v>
      </c>
      <c r="AY184" s="166" t="s">
        <v>151</v>
      </c>
    </row>
    <row r="185" spans="2:65" s="12" customFormat="1" ht="12">
      <c r="B185" s="150"/>
      <c r="D185" s="151" t="s">
        <v>161</v>
      </c>
      <c r="E185" s="152" t="s">
        <v>3</v>
      </c>
      <c r="F185" s="153" t="s">
        <v>649</v>
      </c>
      <c r="H185" s="154">
        <v>4.5</v>
      </c>
      <c r="I185" s="155"/>
      <c r="L185" s="150"/>
      <c r="M185" s="156"/>
      <c r="T185" s="157"/>
      <c r="AT185" s="152" t="s">
        <v>161</v>
      </c>
      <c r="AU185" s="152" t="s">
        <v>78</v>
      </c>
      <c r="AV185" s="12" t="s">
        <v>78</v>
      </c>
      <c r="AW185" s="12" t="s">
        <v>33</v>
      </c>
      <c r="AX185" s="12" t="s">
        <v>71</v>
      </c>
      <c r="AY185" s="152" t="s">
        <v>151</v>
      </c>
    </row>
    <row r="186" spans="2:65" s="12" customFormat="1" ht="12">
      <c r="B186" s="150"/>
      <c r="D186" s="151" t="s">
        <v>161</v>
      </c>
      <c r="E186" s="152" t="s">
        <v>3</v>
      </c>
      <c r="F186" s="153" t="s">
        <v>650</v>
      </c>
      <c r="H186" s="154">
        <v>-1.6</v>
      </c>
      <c r="I186" s="155"/>
      <c r="L186" s="150"/>
      <c r="M186" s="156"/>
      <c r="T186" s="157"/>
      <c r="AT186" s="152" t="s">
        <v>161</v>
      </c>
      <c r="AU186" s="152" t="s">
        <v>78</v>
      </c>
      <c r="AV186" s="12" t="s">
        <v>78</v>
      </c>
      <c r="AW186" s="12" t="s">
        <v>33</v>
      </c>
      <c r="AX186" s="12" t="s">
        <v>71</v>
      </c>
      <c r="AY186" s="152" t="s">
        <v>151</v>
      </c>
    </row>
    <row r="187" spans="2:65" s="13" customFormat="1" ht="12">
      <c r="B187" s="158"/>
      <c r="D187" s="151" t="s">
        <v>161</v>
      </c>
      <c r="E187" s="159" t="s">
        <v>3</v>
      </c>
      <c r="F187" s="160" t="s">
        <v>178</v>
      </c>
      <c r="H187" s="161">
        <v>2.9</v>
      </c>
      <c r="I187" s="162"/>
      <c r="L187" s="158"/>
      <c r="M187" s="163"/>
      <c r="T187" s="164"/>
      <c r="AT187" s="159" t="s">
        <v>161</v>
      </c>
      <c r="AU187" s="159" t="s">
        <v>78</v>
      </c>
      <c r="AV187" s="13" t="s">
        <v>90</v>
      </c>
      <c r="AW187" s="13" t="s">
        <v>33</v>
      </c>
      <c r="AX187" s="13" t="s">
        <v>15</v>
      </c>
      <c r="AY187" s="159" t="s">
        <v>151</v>
      </c>
    </row>
    <row r="188" spans="2:65" s="1" customFormat="1" ht="24.25" customHeight="1">
      <c r="B188" s="132"/>
      <c r="C188" s="133" t="s">
        <v>276</v>
      </c>
      <c r="D188" s="133" t="s">
        <v>153</v>
      </c>
      <c r="E188" s="134" t="s">
        <v>651</v>
      </c>
      <c r="F188" s="135" t="s">
        <v>652</v>
      </c>
      <c r="G188" s="136" t="s">
        <v>229</v>
      </c>
      <c r="H188" s="137">
        <v>5</v>
      </c>
      <c r="I188" s="138"/>
      <c r="J188" s="139">
        <f>ROUND(I188*H188,2)</f>
        <v>0</v>
      </c>
      <c r="K188" s="135" t="s">
        <v>157</v>
      </c>
      <c r="L188" s="33"/>
      <c r="M188" s="140" t="s">
        <v>3</v>
      </c>
      <c r="N188" s="141" t="s">
        <v>42</v>
      </c>
      <c r="P188" s="142">
        <f>O188*H188</f>
        <v>0</v>
      </c>
      <c r="Q188" s="142">
        <v>1.3999999999999999E-4</v>
      </c>
      <c r="R188" s="142">
        <f>Q188*H188</f>
        <v>6.9999999999999988E-4</v>
      </c>
      <c r="S188" s="142">
        <v>0</v>
      </c>
      <c r="T188" s="143">
        <f>S188*H188</f>
        <v>0</v>
      </c>
      <c r="AR188" s="144" t="s">
        <v>90</v>
      </c>
      <c r="AT188" s="144" t="s">
        <v>153</v>
      </c>
      <c r="AU188" s="144" t="s">
        <v>78</v>
      </c>
      <c r="AY188" s="18" t="s">
        <v>151</v>
      </c>
      <c r="BE188" s="145">
        <f>IF(N188="základní",J188,0)</f>
        <v>0</v>
      </c>
      <c r="BF188" s="145">
        <f>IF(N188="snížená",J188,0)</f>
        <v>0</v>
      </c>
      <c r="BG188" s="145">
        <f>IF(N188="zákl. přenesená",J188,0)</f>
        <v>0</v>
      </c>
      <c r="BH188" s="145">
        <f>IF(N188="sníž. přenesená",J188,0)</f>
        <v>0</v>
      </c>
      <c r="BI188" s="145">
        <f>IF(N188="nulová",J188,0)</f>
        <v>0</v>
      </c>
      <c r="BJ188" s="18" t="s">
        <v>15</v>
      </c>
      <c r="BK188" s="145">
        <f>ROUND(I188*H188,2)</f>
        <v>0</v>
      </c>
      <c r="BL188" s="18" t="s">
        <v>90</v>
      </c>
      <c r="BM188" s="144" t="s">
        <v>653</v>
      </c>
    </row>
    <row r="189" spans="2:65" s="1" customFormat="1">
      <c r="B189" s="33"/>
      <c r="D189" s="146" t="s">
        <v>159</v>
      </c>
      <c r="F189" s="147" t="s">
        <v>654</v>
      </c>
      <c r="I189" s="148"/>
      <c r="L189" s="33"/>
      <c r="M189" s="149"/>
      <c r="T189" s="54"/>
      <c r="AT189" s="18" t="s">
        <v>159</v>
      </c>
      <c r="AU189" s="18" t="s">
        <v>78</v>
      </c>
    </row>
    <row r="190" spans="2:65" s="12" customFormat="1" ht="12">
      <c r="B190" s="150"/>
      <c r="D190" s="151" t="s">
        <v>161</v>
      </c>
      <c r="E190" s="152" t="s">
        <v>3</v>
      </c>
      <c r="F190" s="153" t="s">
        <v>655</v>
      </c>
      <c r="H190" s="154">
        <v>5</v>
      </c>
      <c r="I190" s="155"/>
      <c r="L190" s="150"/>
      <c r="M190" s="156"/>
      <c r="T190" s="157"/>
      <c r="AT190" s="152" t="s">
        <v>161</v>
      </c>
      <c r="AU190" s="152" t="s">
        <v>78</v>
      </c>
      <c r="AV190" s="12" t="s">
        <v>78</v>
      </c>
      <c r="AW190" s="12" t="s">
        <v>33</v>
      </c>
      <c r="AX190" s="12" t="s">
        <v>15</v>
      </c>
      <c r="AY190" s="152" t="s">
        <v>151</v>
      </c>
    </row>
    <row r="191" spans="2:65" s="11" customFormat="1" ht="23" customHeight="1">
      <c r="B191" s="120"/>
      <c r="D191" s="121" t="s">
        <v>70</v>
      </c>
      <c r="E191" s="130" t="s">
        <v>90</v>
      </c>
      <c r="F191" s="130" t="s">
        <v>656</v>
      </c>
      <c r="I191" s="123"/>
      <c r="J191" s="131">
        <f>BK191</f>
        <v>0</v>
      </c>
      <c r="L191" s="120"/>
      <c r="M191" s="125"/>
      <c r="P191" s="126">
        <f>SUM(P192:P195)</f>
        <v>0</v>
      </c>
      <c r="R191" s="126">
        <f>SUM(R192:R195)</f>
        <v>0</v>
      </c>
      <c r="T191" s="127">
        <f>SUM(T192:T195)</f>
        <v>0</v>
      </c>
      <c r="AR191" s="121" t="s">
        <v>15</v>
      </c>
      <c r="AT191" s="128" t="s">
        <v>70</v>
      </c>
      <c r="AU191" s="128" t="s">
        <v>15</v>
      </c>
      <c r="AY191" s="121" t="s">
        <v>151</v>
      </c>
      <c r="BK191" s="129">
        <f>SUM(BK192:BK195)</f>
        <v>0</v>
      </c>
    </row>
    <row r="192" spans="2:65" s="1" customFormat="1" ht="44.25" customHeight="1">
      <c r="B192" s="132"/>
      <c r="C192" s="133" t="s">
        <v>281</v>
      </c>
      <c r="D192" s="133" t="s">
        <v>153</v>
      </c>
      <c r="E192" s="134" t="s">
        <v>657</v>
      </c>
      <c r="F192" s="135" t="s">
        <v>658</v>
      </c>
      <c r="G192" s="136" t="s">
        <v>236</v>
      </c>
      <c r="H192" s="137">
        <v>1.71</v>
      </c>
      <c r="I192" s="138"/>
      <c r="J192" s="139">
        <f>ROUND(I192*H192,2)</f>
        <v>0</v>
      </c>
      <c r="K192" s="135" t="s">
        <v>157</v>
      </c>
      <c r="L192" s="33"/>
      <c r="M192" s="140" t="s">
        <v>3</v>
      </c>
      <c r="N192" s="141" t="s">
        <v>42</v>
      </c>
      <c r="P192" s="142">
        <f>O192*H192</f>
        <v>0</v>
      </c>
      <c r="Q192" s="142">
        <v>0</v>
      </c>
      <c r="R192" s="142">
        <f>Q192*H192</f>
        <v>0</v>
      </c>
      <c r="S192" s="142">
        <v>0</v>
      </c>
      <c r="T192" s="143">
        <f>S192*H192</f>
        <v>0</v>
      </c>
      <c r="AR192" s="144" t="s">
        <v>90</v>
      </c>
      <c r="AT192" s="144" t="s">
        <v>153</v>
      </c>
      <c r="AU192" s="144" t="s">
        <v>78</v>
      </c>
      <c r="AY192" s="18" t="s">
        <v>151</v>
      </c>
      <c r="BE192" s="145">
        <f>IF(N192="základní",J192,0)</f>
        <v>0</v>
      </c>
      <c r="BF192" s="145">
        <f>IF(N192="snížená",J192,0)</f>
        <v>0</v>
      </c>
      <c r="BG192" s="145">
        <f>IF(N192="zákl. přenesená",J192,0)</f>
        <v>0</v>
      </c>
      <c r="BH192" s="145">
        <f>IF(N192="sníž. přenesená",J192,0)</f>
        <v>0</v>
      </c>
      <c r="BI192" s="145">
        <f>IF(N192="nulová",J192,0)</f>
        <v>0</v>
      </c>
      <c r="BJ192" s="18" t="s">
        <v>15</v>
      </c>
      <c r="BK192" s="145">
        <f>ROUND(I192*H192,2)</f>
        <v>0</v>
      </c>
      <c r="BL192" s="18" t="s">
        <v>90</v>
      </c>
      <c r="BM192" s="144" t="s">
        <v>659</v>
      </c>
    </row>
    <row r="193" spans="2:65" s="1" customFormat="1">
      <c r="B193" s="33"/>
      <c r="D193" s="146" t="s">
        <v>159</v>
      </c>
      <c r="F193" s="147" t="s">
        <v>660</v>
      </c>
      <c r="I193" s="148"/>
      <c r="L193" s="33"/>
      <c r="M193" s="149"/>
      <c r="T193" s="54"/>
      <c r="AT193" s="18" t="s">
        <v>159</v>
      </c>
      <c r="AU193" s="18" t="s">
        <v>78</v>
      </c>
    </row>
    <row r="194" spans="2:65" s="14" customFormat="1" ht="12">
      <c r="B194" s="165"/>
      <c r="D194" s="151" t="s">
        <v>161</v>
      </c>
      <c r="E194" s="166" t="s">
        <v>3</v>
      </c>
      <c r="F194" s="167" t="s">
        <v>661</v>
      </c>
      <c r="H194" s="166" t="s">
        <v>3</v>
      </c>
      <c r="I194" s="168"/>
      <c r="L194" s="165"/>
      <c r="M194" s="169"/>
      <c r="T194" s="170"/>
      <c r="AT194" s="166" t="s">
        <v>161</v>
      </c>
      <c r="AU194" s="166" t="s">
        <v>78</v>
      </c>
      <c r="AV194" s="14" t="s">
        <v>15</v>
      </c>
      <c r="AW194" s="14" t="s">
        <v>33</v>
      </c>
      <c r="AX194" s="14" t="s">
        <v>71</v>
      </c>
      <c r="AY194" s="166" t="s">
        <v>151</v>
      </c>
    </row>
    <row r="195" spans="2:65" s="12" customFormat="1" ht="12">
      <c r="B195" s="150"/>
      <c r="D195" s="151" t="s">
        <v>161</v>
      </c>
      <c r="E195" s="152" t="s">
        <v>3</v>
      </c>
      <c r="F195" s="153" t="s">
        <v>662</v>
      </c>
      <c r="H195" s="154">
        <v>1.71</v>
      </c>
      <c r="I195" s="155"/>
      <c r="L195" s="150"/>
      <c r="M195" s="156"/>
      <c r="T195" s="157"/>
      <c r="AT195" s="152" t="s">
        <v>161</v>
      </c>
      <c r="AU195" s="152" t="s">
        <v>78</v>
      </c>
      <c r="AV195" s="12" t="s">
        <v>78</v>
      </c>
      <c r="AW195" s="12" t="s">
        <v>33</v>
      </c>
      <c r="AX195" s="12" t="s">
        <v>15</v>
      </c>
      <c r="AY195" s="152" t="s">
        <v>151</v>
      </c>
    </row>
    <row r="196" spans="2:65" s="11" customFormat="1" ht="23" customHeight="1">
      <c r="B196" s="120"/>
      <c r="D196" s="121" t="s">
        <v>70</v>
      </c>
      <c r="E196" s="130" t="s">
        <v>93</v>
      </c>
      <c r="F196" s="130" t="s">
        <v>663</v>
      </c>
      <c r="I196" s="123"/>
      <c r="J196" s="131">
        <f>BK196</f>
        <v>0</v>
      </c>
      <c r="L196" s="120"/>
      <c r="M196" s="125"/>
      <c r="P196" s="126">
        <f>SUM(P197:P205)</f>
        <v>0</v>
      </c>
      <c r="R196" s="126">
        <f>SUM(R197:R205)</f>
        <v>0.6277600000000001</v>
      </c>
      <c r="T196" s="127">
        <f>SUM(T197:T205)</f>
        <v>0</v>
      </c>
      <c r="AR196" s="121" t="s">
        <v>15</v>
      </c>
      <c r="AT196" s="128" t="s">
        <v>70</v>
      </c>
      <c r="AU196" s="128" t="s">
        <v>15</v>
      </c>
      <c r="AY196" s="121" t="s">
        <v>151</v>
      </c>
      <c r="BK196" s="129">
        <f>SUM(BK197:BK205)</f>
        <v>0</v>
      </c>
    </row>
    <row r="197" spans="2:65" s="1" customFormat="1" ht="44.25" customHeight="1">
      <c r="B197" s="132"/>
      <c r="C197" s="133" t="s">
        <v>8</v>
      </c>
      <c r="D197" s="133" t="s">
        <v>153</v>
      </c>
      <c r="E197" s="134" t="s">
        <v>664</v>
      </c>
      <c r="F197" s="135" t="s">
        <v>665</v>
      </c>
      <c r="G197" s="136" t="s">
        <v>156</v>
      </c>
      <c r="H197" s="137">
        <v>93</v>
      </c>
      <c r="I197" s="138"/>
      <c r="J197" s="139">
        <f>ROUND(I197*H197,2)</f>
        <v>0</v>
      </c>
      <c r="K197" s="135" t="s">
        <v>157</v>
      </c>
      <c r="L197" s="33"/>
      <c r="M197" s="140" t="s">
        <v>3</v>
      </c>
      <c r="N197" s="141" t="s">
        <v>42</v>
      </c>
      <c r="P197" s="142">
        <f>O197*H197</f>
        <v>0</v>
      </c>
      <c r="Q197" s="142">
        <v>0</v>
      </c>
      <c r="R197" s="142">
        <f>Q197*H197</f>
        <v>0</v>
      </c>
      <c r="S197" s="142">
        <v>0</v>
      </c>
      <c r="T197" s="143">
        <f>S197*H197</f>
        <v>0</v>
      </c>
      <c r="AR197" s="144" t="s">
        <v>90</v>
      </c>
      <c r="AT197" s="144" t="s">
        <v>153</v>
      </c>
      <c r="AU197" s="144" t="s">
        <v>78</v>
      </c>
      <c r="AY197" s="18" t="s">
        <v>151</v>
      </c>
      <c r="BE197" s="145">
        <f>IF(N197="základní",J197,0)</f>
        <v>0</v>
      </c>
      <c r="BF197" s="145">
        <f>IF(N197="snížená",J197,0)</f>
        <v>0</v>
      </c>
      <c r="BG197" s="145">
        <f>IF(N197="zákl. přenesená",J197,0)</f>
        <v>0</v>
      </c>
      <c r="BH197" s="145">
        <f>IF(N197="sníž. přenesená",J197,0)</f>
        <v>0</v>
      </c>
      <c r="BI197" s="145">
        <f>IF(N197="nulová",J197,0)</f>
        <v>0</v>
      </c>
      <c r="BJ197" s="18" t="s">
        <v>15</v>
      </c>
      <c r="BK197" s="145">
        <f>ROUND(I197*H197,2)</f>
        <v>0</v>
      </c>
      <c r="BL197" s="18" t="s">
        <v>90</v>
      </c>
      <c r="BM197" s="144" t="s">
        <v>666</v>
      </c>
    </row>
    <row r="198" spans="2:65" s="1" customFormat="1">
      <c r="B198" s="33"/>
      <c r="D198" s="146" t="s">
        <v>159</v>
      </c>
      <c r="F198" s="147" t="s">
        <v>667</v>
      </c>
      <c r="I198" s="148"/>
      <c r="L198" s="33"/>
      <c r="M198" s="149"/>
      <c r="T198" s="54"/>
      <c r="AT198" s="18" t="s">
        <v>159</v>
      </c>
      <c r="AU198" s="18" t="s">
        <v>78</v>
      </c>
    </row>
    <row r="199" spans="2:65" s="14" customFormat="1" ht="12">
      <c r="B199" s="165"/>
      <c r="D199" s="151" t="s">
        <v>161</v>
      </c>
      <c r="E199" s="166" t="s">
        <v>3</v>
      </c>
      <c r="F199" s="167" t="s">
        <v>599</v>
      </c>
      <c r="H199" s="166" t="s">
        <v>3</v>
      </c>
      <c r="I199" s="168"/>
      <c r="L199" s="165"/>
      <c r="M199" s="169"/>
      <c r="T199" s="170"/>
      <c r="AT199" s="166" t="s">
        <v>161</v>
      </c>
      <c r="AU199" s="166" t="s">
        <v>78</v>
      </c>
      <c r="AV199" s="14" t="s">
        <v>15</v>
      </c>
      <c r="AW199" s="14" t="s">
        <v>33</v>
      </c>
      <c r="AX199" s="14" t="s">
        <v>71</v>
      </c>
      <c r="AY199" s="166" t="s">
        <v>151</v>
      </c>
    </row>
    <row r="200" spans="2:65" s="12" customFormat="1" ht="12">
      <c r="B200" s="150"/>
      <c r="D200" s="151" t="s">
        <v>161</v>
      </c>
      <c r="E200" s="152" t="s">
        <v>3</v>
      </c>
      <c r="F200" s="153" t="s">
        <v>668</v>
      </c>
      <c r="H200" s="154">
        <v>93</v>
      </c>
      <c r="I200" s="155"/>
      <c r="L200" s="150"/>
      <c r="M200" s="156"/>
      <c r="T200" s="157"/>
      <c r="AT200" s="152" t="s">
        <v>161</v>
      </c>
      <c r="AU200" s="152" t="s">
        <v>78</v>
      </c>
      <c r="AV200" s="12" t="s">
        <v>78</v>
      </c>
      <c r="AW200" s="12" t="s">
        <v>33</v>
      </c>
      <c r="AX200" s="12" t="s">
        <v>15</v>
      </c>
      <c r="AY200" s="152" t="s">
        <v>151</v>
      </c>
    </row>
    <row r="201" spans="2:65" s="1" customFormat="1" ht="55.5" customHeight="1">
      <c r="B201" s="132"/>
      <c r="C201" s="133" t="s">
        <v>294</v>
      </c>
      <c r="D201" s="133" t="s">
        <v>153</v>
      </c>
      <c r="E201" s="134" t="s">
        <v>669</v>
      </c>
      <c r="F201" s="135" t="s">
        <v>670</v>
      </c>
      <c r="G201" s="136" t="s">
        <v>156</v>
      </c>
      <c r="H201" s="137">
        <v>14</v>
      </c>
      <c r="I201" s="138"/>
      <c r="J201" s="139">
        <f>ROUND(I201*H201,2)</f>
        <v>0</v>
      </c>
      <c r="K201" s="135" t="s">
        <v>157</v>
      </c>
      <c r="L201" s="33"/>
      <c r="M201" s="140" t="s">
        <v>3</v>
      </c>
      <c r="N201" s="141" t="s">
        <v>42</v>
      </c>
      <c r="P201" s="142">
        <f>O201*H201</f>
        <v>0</v>
      </c>
      <c r="Q201" s="142">
        <v>0.04</v>
      </c>
      <c r="R201" s="142">
        <f>Q201*H201</f>
        <v>0.56000000000000005</v>
      </c>
      <c r="S201" s="142">
        <v>0</v>
      </c>
      <c r="T201" s="143">
        <f>S201*H201</f>
        <v>0</v>
      </c>
      <c r="AR201" s="144" t="s">
        <v>90</v>
      </c>
      <c r="AT201" s="144" t="s">
        <v>153</v>
      </c>
      <c r="AU201" s="144" t="s">
        <v>78</v>
      </c>
      <c r="AY201" s="18" t="s">
        <v>151</v>
      </c>
      <c r="BE201" s="145">
        <f>IF(N201="základní",J201,0)</f>
        <v>0</v>
      </c>
      <c r="BF201" s="145">
        <f>IF(N201="snížená",J201,0)</f>
        <v>0</v>
      </c>
      <c r="BG201" s="145">
        <f>IF(N201="zákl. přenesená",J201,0)</f>
        <v>0</v>
      </c>
      <c r="BH201" s="145">
        <f>IF(N201="sníž. přenesená",J201,0)</f>
        <v>0</v>
      </c>
      <c r="BI201" s="145">
        <f>IF(N201="nulová",J201,0)</f>
        <v>0</v>
      </c>
      <c r="BJ201" s="18" t="s">
        <v>15</v>
      </c>
      <c r="BK201" s="145">
        <f>ROUND(I201*H201,2)</f>
        <v>0</v>
      </c>
      <c r="BL201" s="18" t="s">
        <v>90</v>
      </c>
      <c r="BM201" s="144" t="s">
        <v>671</v>
      </c>
    </row>
    <row r="202" spans="2:65" s="1" customFormat="1">
      <c r="B202" s="33"/>
      <c r="D202" s="146" t="s">
        <v>159</v>
      </c>
      <c r="F202" s="147" t="s">
        <v>672</v>
      </c>
      <c r="I202" s="148"/>
      <c r="L202" s="33"/>
      <c r="M202" s="149"/>
      <c r="T202" s="54"/>
      <c r="AT202" s="18" t="s">
        <v>159</v>
      </c>
      <c r="AU202" s="18" t="s">
        <v>78</v>
      </c>
    </row>
    <row r="203" spans="2:65" s="12" customFormat="1" ht="12">
      <c r="B203" s="150"/>
      <c r="D203" s="151" t="s">
        <v>161</v>
      </c>
      <c r="E203" s="152" t="s">
        <v>3</v>
      </c>
      <c r="F203" s="153" t="s">
        <v>673</v>
      </c>
      <c r="H203" s="154">
        <v>14</v>
      </c>
      <c r="I203" s="155"/>
      <c r="L203" s="150"/>
      <c r="M203" s="156"/>
      <c r="T203" s="157"/>
      <c r="AT203" s="152" t="s">
        <v>161</v>
      </c>
      <c r="AU203" s="152" t="s">
        <v>78</v>
      </c>
      <c r="AV203" s="12" t="s">
        <v>78</v>
      </c>
      <c r="AW203" s="12" t="s">
        <v>33</v>
      </c>
      <c r="AX203" s="12" t="s">
        <v>15</v>
      </c>
      <c r="AY203" s="152" t="s">
        <v>151</v>
      </c>
    </row>
    <row r="204" spans="2:65" s="1" customFormat="1" ht="24.25" customHeight="1">
      <c r="B204" s="132"/>
      <c r="C204" s="174" t="s">
        <v>306</v>
      </c>
      <c r="D204" s="174" t="s">
        <v>601</v>
      </c>
      <c r="E204" s="175" t="s">
        <v>674</v>
      </c>
      <c r="F204" s="176" t="s">
        <v>675</v>
      </c>
      <c r="G204" s="177" t="s">
        <v>156</v>
      </c>
      <c r="H204" s="178">
        <v>15.4</v>
      </c>
      <c r="I204" s="179"/>
      <c r="J204" s="180">
        <f>ROUND(I204*H204,2)</f>
        <v>0</v>
      </c>
      <c r="K204" s="176" t="s">
        <v>157</v>
      </c>
      <c r="L204" s="181"/>
      <c r="M204" s="182" t="s">
        <v>3</v>
      </c>
      <c r="N204" s="183" t="s">
        <v>42</v>
      </c>
      <c r="P204" s="142">
        <f>O204*H204</f>
        <v>0</v>
      </c>
      <c r="Q204" s="142">
        <v>4.4000000000000003E-3</v>
      </c>
      <c r="R204" s="142">
        <f>Q204*H204</f>
        <v>6.7760000000000001E-2</v>
      </c>
      <c r="S204" s="142">
        <v>0</v>
      </c>
      <c r="T204" s="143">
        <f>S204*H204</f>
        <v>0</v>
      </c>
      <c r="AR204" s="144" t="s">
        <v>210</v>
      </c>
      <c r="AT204" s="144" t="s">
        <v>601</v>
      </c>
      <c r="AU204" s="144" t="s">
        <v>78</v>
      </c>
      <c r="AY204" s="18" t="s">
        <v>151</v>
      </c>
      <c r="BE204" s="145">
        <f>IF(N204="základní",J204,0)</f>
        <v>0</v>
      </c>
      <c r="BF204" s="145">
        <f>IF(N204="snížená",J204,0)</f>
        <v>0</v>
      </c>
      <c r="BG204" s="145">
        <f>IF(N204="zákl. přenesená",J204,0)</f>
        <v>0</v>
      </c>
      <c r="BH204" s="145">
        <f>IF(N204="sníž. přenesená",J204,0)</f>
        <v>0</v>
      </c>
      <c r="BI204" s="145">
        <f>IF(N204="nulová",J204,0)</f>
        <v>0</v>
      </c>
      <c r="BJ204" s="18" t="s">
        <v>15</v>
      </c>
      <c r="BK204" s="145">
        <f>ROUND(I204*H204,2)</f>
        <v>0</v>
      </c>
      <c r="BL204" s="18" t="s">
        <v>90</v>
      </c>
      <c r="BM204" s="144" t="s">
        <v>676</v>
      </c>
    </row>
    <row r="205" spans="2:65" s="12" customFormat="1" ht="12">
      <c r="B205" s="150"/>
      <c r="D205" s="151" t="s">
        <v>161</v>
      </c>
      <c r="F205" s="153" t="s">
        <v>677</v>
      </c>
      <c r="H205" s="154">
        <v>15.4</v>
      </c>
      <c r="I205" s="155"/>
      <c r="L205" s="150"/>
      <c r="M205" s="156"/>
      <c r="T205" s="157"/>
      <c r="AT205" s="152" t="s">
        <v>161</v>
      </c>
      <c r="AU205" s="152" t="s">
        <v>78</v>
      </c>
      <c r="AV205" s="12" t="s">
        <v>78</v>
      </c>
      <c r="AW205" s="12" t="s">
        <v>4</v>
      </c>
      <c r="AX205" s="12" t="s">
        <v>15</v>
      </c>
      <c r="AY205" s="152" t="s">
        <v>151</v>
      </c>
    </row>
    <row r="206" spans="2:65" s="11" customFormat="1" ht="23" customHeight="1">
      <c r="B206" s="120"/>
      <c r="D206" s="121" t="s">
        <v>70</v>
      </c>
      <c r="E206" s="130" t="s">
        <v>96</v>
      </c>
      <c r="F206" s="130" t="s">
        <v>678</v>
      </c>
      <c r="I206" s="123"/>
      <c r="J206" s="131">
        <f>BK206</f>
        <v>0</v>
      </c>
      <c r="L206" s="120"/>
      <c r="M206" s="125"/>
      <c r="P206" s="126">
        <f>P207+P292+P520</f>
        <v>0</v>
      </c>
      <c r="R206" s="126">
        <f>R207+R292+R520</f>
        <v>110.9036341</v>
      </c>
      <c r="T206" s="127">
        <f>T207+T292+T520</f>
        <v>2.9767040000000002E-2</v>
      </c>
      <c r="AR206" s="121" t="s">
        <v>15</v>
      </c>
      <c r="AT206" s="128" t="s">
        <v>70</v>
      </c>
      <c r="AU206" s="128" t="s">
        <v>15</v>
      </c>
      <c r="AY206" s="121" t="s">
        <v>151</v>
      </c>
      <c r="BK206" s="129">
        <f>BK207+BK292+BK520</f>
        <v>0</v>
      </c>
    </row>
    <row r="207" spans="2:65" s="11" customFormat="1" ht="20.75" customHeight="1">
      <c r="B207" s="120"/>
      <c r="D207" s="121" t="s">
        <v>70</v>
      </c>
      <c r="E207" s="130" t="s">
        <v>679</v>
      </c>
      <c r="F207" s="130" t="s">
        <v>680</v>
      </c>
      <c r="I207" s="123"/>
      <c r="J207" s="131">
        <f>BK207</f>
        <v>0</v>
      </c>
      <c r="L207" s="120"/>
      <c r="M207" s="125"/>
      <c r="P207" s="126">
        <f>SUM(P208:P291)</f>
        <v>0</v>
      </c>
      <c r="R207" s="126">
        <f>SUM(R208:R291)</f>
        <v>7.4070515600000002</v>
      </c>
      <c r="T207" s="127">
        <f>SUM(T208:T291)</f>
        <v>4.0835200000000002E-3</v>
      </c>
      <c r="AR207" s="121" t="s">
        <v>15</v>
      </c>
      <c r="AT207" s="128" t="s">
        <v>70</v>
      </c>
      <c r="AU207" s="128" t="s">
        <v>78</v>
      </c>
      <c r="AY207" s="121" t="s">
        <v>151</v>
      </c>
      <c r="BK207" s="129">
        <f>SUM(BK208:BK291)</f>
        <v>0</v>
      </c>
    </row>
    <row r="208" spans="2:65" s="1" customFormat="1" ht="24.25" customHeight="1">
      <c r="B208" s="132"/>
      <c r="C208" s="133" t="s">
        <v>310</v>
      </c>
      <c r="D208" s="133" t="s">
        <v>153</v>
      </c>
      <c r="E208" s="134" t="s">
        <v>681</v>
      </c>
      <c r="F208" s="135" t="s">
        <v>682</v>
      </c>
      <c r="G208" s="136" t="s">
        <v>156</v>
      </c>
      <c r="H208" s="137">
        <v>5.8</v>
      </c>
      <c r="I208" s="138"/>
      <c r="J208" s="139">
        <f>ROUND(I208*H208,2)</f>
        <v>0</v>
      </c>
      <c r="K208" s="135" t="s">
        <v>157</v>
      </c>
      <c r="L208" s="33"/>
      <c r="M208" s="140" t="s">
        <v>3</v>
      </c>
      <c r="N208" s="141" t="s">
        <v>42</v>
      </c>
      <c r="P208" s="142">
        <f>O208*H208</f>
        <v>0</v>
      </c>
      <c r="Q208" s="142">
        <v>2.5999999999999998E-4</v>
      </c>
      <c r="R208" s="142">
        <f>Q208*H208</f>
        <v>1.5079999999999998E-3</v>
      </c>
      <c r="S208" s="142">
        <v>0</v>
      </c>
      <c r="T208" s="143">
        <f>S208*H208</f>
        <v>0</v>
      </c>
      <c r="AR208" s="144" t="s">
        <v>90</v>
      </c>
      <c r="AT208" s="144" t="s">
        <v>153</v>
      </c>
      <c r="AU208" s="144" t="s">
        <v>87</v>
      </c>
      <c r="AY208" s="18" t="s">
        <v>151</v>
      </c>
      <c r="BE208" s="145">
        <f>IF(N208="základní",J208,0)</f>
        <v>0</v>
      </c>
      <c r="BF208" s="145">
        <f>IF(N208="snížená",J208,0)</f>
        <v>0</v>
      </c>
      <c r="BG208" s="145">
        <f>IF(N208="zákl. přenesená",J208,0)</f>
        <v>0</v>
      </c>
      <c r="BH208" s="145">
        <f>IF(N208="sníž. přenesená",J208,0)</f>
        <v>0</v>
      </c>
      <c r="BI208" s="145">
        <f>IF(N208="nulová",J208,0)</f>
        <v>0</v>
      </c>
      <c r="BJ208" s="18" t="s">
        <v>15</v>
      </c>
      <c r="BK208" s="145">
        <f>ROUND(I208*H208,2)</f>
        <v>0</v>
      </c>
      <c r="BL208" s="18" t="s">
        <v>90</v>
      </c>
      <c r="BM208" s="144" t="s">
        <v>683</v>
      </c>
    </row>
    <row r="209" spans="2:65" s="1" customFormat="1">
      <c r="B209" s="33"/>
      <c r="D209" s="146" t="s">
        <v>159</v>
      </c>
      <c r="F209" s="147" t="s">
        <v>684</v>
      </c>
      <c r="I209" s="148"/>
      <c r="L209" s="33"/>
      <c r="M209" s="149"/>
      <c r="T209" s="54"/>
      <c r="AT209" s="18" t="s">
        <v>159</v>
      </c>
      <c r="AU209" s="18" t="s">
        <v>87</v>
      </c>
    </row>
    <row r="210" spans="2:65" s="14" customFormat="1" ht="12">
      <c r="B210" s="165"/>
      <c r="D210" s="151" t="s">
        <v>161</v>
      </c>
      <c r="E210" s="166" t="s">
        <v>3</v>
      </c>
      <c r="F210" s="167" t="s">
        <v>223</v>
      </c>
      <c r="H210" s="166" t="s">
        <v>3</v>
      </c>
      <c r="I210" s="168"/>
      <c r="L210" s="165"/>
      <c r="M210" s="169"/>
      <c r="T210" s="170"/>
      <c r="AT210" s="166" t="s">
        <v>161</v>
      </c>
      <c r="AU210" s="166" t="s">
        <v>87</v>
      </c>
      <c r="AV210" s="14" t="s">
        <v>15</v>
      </c>
      <c r="AW210" s="14" t="s">
        <v>33</v>
      </c>
      <c r="AX210" s="14" t="s">
        <v>71</v>
      </c>
      <c r="AY210" s="166" t="s">
        <v>151</v>
      </c>
    </row>
    <row r="211" spans="2:65" s="12" customFormat="1" ht="12">
      <c r="B211" s="150"/>
      <c r="D211" s="151" t="s">
        <v>161</v>
      </c>
      <c r="E211" s="152" t="s">
        <v>3</v>
      </c>
      <c r="F211" s="153" t="s">
        <v>685</v>
      </c>
      <c r="H211" s="154">
        <v>9</v>
      </c>
      <c r="I211" s="155"/>
      <c r="L211" s="150"/>
      <c r="M211" s="156"/>
      <c r="T211" s="157"/>
      <c r="AT211" s="152" t="s">
        <v>161</v>
      </c>
      <c r="AU211" s="152" t="s">
        <v>87</v>
      </c>
      <c r="AV211" s="12" t="s">
        <v>78</v>
      </c>
      <c r="AW211" s="12" t="s">
        <v>33</v>
      </c>
      <c r="AX211" s="12" t="s">
        <v>71</v>
      </c>
      <c r="AY211" s="152" t="s">
        <v>151</v>
      </c>
    </row>
    <row r="212" spans="2:65" s="12" customFormat="1" ht="12">
      <c r="B212" s="150"/>
      <c r="D212" s="151" t="s">
        <v>161</v>
      </c>
      <c r="E212" s="152" t="s">
        <v>3</v>
      </c>
      <c r="F212" s="153" t="s">
        <v>686</v>
      </c>
      <c r="H212" s="154">
        <v>-3.2</v>
      </c>
      <c r="I212" s="155"/>
      <c r="L212" s="150"/>
      <c r="M212" s="156"/>
      <c r="T212" s="157"/>
      <c r="AT212" s="152" t="s">
        <v>161</v>
      </c>
      <c r="AU212" s="152" t="s">
        <v>87</v>
      </c>
      <c r="AV212" s="12" t="s">
        <v>78</v>
      </c>
      <c r="AW212" s="12" t="s">
        <v>33</v>
      </c>
      <c r="AX212" s="12" t="s">
        <v>71</v>
      </c>
      <c r="AY212" s="152" t="s">
        <v>151</v>
      </c>
    </row>
    <row r="213" spans="2:65" s="13" customFormat="1" ht="12">
      <c r="B213" s="158"/>
      <c r="D213" s="151" t="s">
        <v>161</v>
      </c>
      <c r="E213" s="159" t="s">
        <v>3</v>
      </c>
      <c r="F213" s="160" t="s">
        <v>178</v>
      </c>
      <c r="H213" s="161">
        <v>5.8</v>
      </c>
      <c r="I213" s="162"/>
      <c r="L213" s="158"/>
      <c r="M213" s="163"/>
      <c r="T213" s="164"/>
      <c r="AT213" s="159" t="s">
        <v>161</v>
      </c>
      <c r="AU213" s="159" t="s">
        <v>87</v>
      </c>
      <c r="AV213" s="13" t="s">
        <v>90</v>
      </c>
      <c r="AW213" s="13" t="s">
        <v>33</v>
      </c>
      <c r="AX213" s="13" t="s">
        <v>15</v>
      </c>
      <c r="AY213" s="159" t="s">
        <v>151</v>
      </c>
    </row>
    <row r="214" spans="2:65" s="1" customFormat="1" ht="38" customHeight="1">
      <c r="B214" s="132"/>
      <c r="C214" s="133" t="s">
        <v>314</v>
      </c>
      <c r="D214" s="133" t="s">
        <v>153</v>
      </c>
      <c r="E214" s="134" t="s">
        <v>687</v>
      </c>
      <c r="F214" s="135" t="s">
        <v>688</v>
      </c>
      <c r="G214" s="136" t="s">
        <v>156</v>
      </c>
      <c r="H214" s="137">
        <v>5.8</v>
      </c>
      <c r="I214" s="138"/>
      <c r="J214" s="139">
        <f>ROUND(I214*H214,2)</f>
        <v>0</v>
      </c>
      <c r="K214" s="135" t="s">
        <v>157</v>
      </c>
      <c r="L214" s="33"/>
      <c r="M214" s="140" t="s">
        <v>3</v>
      </c>
      <c r="N214" s="141" t="s">
        <v>42</v>
      </c>
      <c r="P214" s="142">
        <f>O214*H214</f>
        <v>0</v>
      </c>
      <c r="Q214" s="142">
        <v>4.3800000000000002E-3</v>
      </c>
      <c r="R214" s="142">
        <f>Q214*H214</f>
        <v>2.5403999999999999E-2</v>
      </c>
      <c r="S214" s="142">
        <v>0</v>
      </c>
      <c r="T214" s="143">
        <f>S214*H214</f>
        <v>0</v>
      </c>
      <c r="AR214" s="144" t="s">
        <v>90</v>
      </c>
      <c r="AT214" s="144" t="s">
        <v>153</v>
      </c>
      <c r="AU214" s="144" t="s">
        <v>87</v>
      </c>
      <c r="AY214" s="18" t="s">
        <v>151</v>
      </c>
      <c r="BE214" s="145">
        <f>IF(N214="základní",J214,0)</f>
        <v>0</v>
      </c>
      <c r="BF214" s="145">
        <f>IF(N214="snížená",J214,0)</f>
        <v>0</v>
      </c>
      <c r="BG214" s="145">
        <f>IF(N214="zákl. přenesená",J214,0)</f>
        <v>0</v>
      </c>
      <c r="BH214" s="145">
        <f>IF(N214="sníž. přenesená",J214,0)</f>
        <v>0</v>
      </c>
      <c r="BI214" s="145">
        <f>IF(N214="nulová",J214,0)</f>
        <v>0</v>
      </c>
      <c r="BJ214" s="18" t="s">
        <v>15</v>
      </c>
      <c r="BK214" s="145">
        <f>ROUND(I214*H214,2)</f>
        <v>0</v>
      </c>
      <c r="BL214" s="18" t="s">
        <v>90</v>
      </c>
      <c r="BM214" s="144" t="s">
        <v>689</v>
      </c>
    </row>
    <row r="215" spans="2:65" s="1" customFormat="1">
      <c r="B215" s="33"/>
      <c r="D215" s="146" t="s">
        <v>159</v>
      </c>
      <c r="F215" s="147" t="s">
        <v>690</v>
      </c>
      <c r="I215" s="148"/>
      <c r="L215" s="33"/>
      <c r="M215" s="149"/>
      <c r="T215" s="54"/>
      <c r="AT215" s="18" t="s">
        <v>159</v>
      </c>
      <c r="AU215" s="18" t="s">
        <v>87</v>
      </c>
    </row>
    <row r="216" spans="2:65" s="1" customFormat="1" ht="24.25" customHeight="1">
      <c r="B216" s="132"/>
      <c r="C216" s="133" t="s">
        <v>324</v>
      </c>
      <c r="D216" s="133" t="s">
        <v>153</v>
      </c>
      <c r="E216" s="134" t="s">
        <v>691</v>
      </c>
      <c r="F216" s="135" t="s">
        <v>692</v>
      </c>
      <c r="G216" s="136" t="s">
        <v>156</v>
      </c>
      <c r="H216" s="137">
        <v>5.8</v>
      </c>
      <c r="I216" s="138"/>
      <c r="J216" s="139">
        <f>ROUND(I216*H216,2)</f>
        <v>0</v>
      </c>
      <c r="K216" s="135" t="s">
        <v>157</v>
      </c>
      <c r="L216" s="33"/>
      <c r="M216" s="140" t="s">
        <v>3</v>
      </c>
      <c r="N216" s="141" t="s">
        <v>42</v>
      </c>
      <c r="P216" s="142">
        <f>O216*H216</f>
        <v>0</v>
      </c>
      <c r="Q216" s="142">
        <v>3.0000000000000001E-3</v>
      </c>
      <c r="R216" s="142">
        <f>Q216*H216</f>
        <v>1.7399999999999999E-2</v>
      </c>
      <c r="S216" s="142">
        <v>0</v>
      </c>
      <c r="T216" s="143">
        <f>S216*H216</f>
        <v>0</v>
      </c>
      <c r="AR216" s="144" t="s">
        <v>90</v>
      </c>
      <c r="AT216" s="144" t="s">
        <v>153</v>
      </c>
      <c r="AU216" s="144" t="s">
        <v>87</v>
      </c>
      <c r="AY216" s="18" t="s">
        <v>151</v>
      </c>
      <c r="BE216" s="145">
        <f>IF(N216="základní",J216,0)</f>
        <v>0</v>
      </c>
      <c r="BF216" s="145">
        <f>IF(N216="snížená",J216,0)</f>
        <v>0</v>
      </c>
      <c r="BG216" s="145">
        <f>IF(N216="zákl. přenesená",J216,0)</f>
        <v>0</v>
      </c>
      <c r="BH216" s="145">
        <f>IF(N216="sníž. přenesená",J216,0)</f>
        <v>0</v>
      </c>
      <c r="BI216" s="145">
        <f>IF(N216="nulová",J216,0)</f>
        <v>0</v>
      </c>
      <c r="BJ216" s="18" t="s">
        <v>15</v>
      </c>
      <c r="BK216" s="145">
        <f>ROUND(I216*H216,2)</f>
        <v>0</v>
      </c>
      <c r="BL216" s="18" t="s">
        <v>90</v>
      </c>
      <c r="BM216" s="144" t="s">
        <v>693</v>
      </c>
    </row>
    <row r="217" spans="2:65" s="1" customFormat="1">
      <c r="B217" s="33"/>
      <c r="D217" s="146" t="s">
        <v>159</v>
      </c>
      <c r="F217" s="147" t="s">
        <v>694</v>
      </c>
      <c r="I217" s="148"/>
      <c r="L217" s="33"/>
      <c r="M217" s="149"/>
      <c r="T217" s="54"/>
      <c r="AT217" s="18" t="s">
        <v>159</v>
      </c>
      <c r="AU217" s="18" t="s">
        <v>87</v>
      </c>
    </row>
    <row r="218" spans="2:65" s="1" customFormat="1" ht="24.25" customHeight="1">
      <c r="B218" s="132"/>
      <c r="C218" s="133" t="s">
        <v>329</v>
      </c>
      <c r="D218" s="133" t="s">
        <v>153</v>
      </c>
      <c r="E218" s="134" t="s">
        <v>695</v>
      </c>
      <c r="F218" s="135" t="s">
        <v>696</v>
      </c>
      <c r="G218" s="136" t="s">
        <v>156</v>
      </c>
      <c r="H218" s="137">
        <v>146.458</v>
      </c>
      <c r="I218" s="138"/>
      <c r="J218" s="139">
        <f>ROUND(I218*H218,2)</f>
        <v>0</v>
      </c>
      <c r="K218" s="135" t="s">
        <v>157</v>
      </c>
      <c r="L218" s="33"/>
      <c r="M218" s="140" t="s">
        <v>3</v>
      </c>
      <c r="N218" s="141" t="s">
        <v>42</v>
      </c>
      <c r="P218" s="142">
        <f>O218*H218</f>
        <v>0</v>
      </c>
      <c r="Q218" s="142">
        <v>3.4680000000000002E-2</v>
      </c>
      <c r="R218" s="142">
        <f>Q218*H218</f>
        <v>5.0791634400000003</v>
      </c>
      <c r="S218" s="142">
        <v>0</v>
      </c>
      <c r="T218" s="143">
        <f>S218*H218</f>
        <v>0</v>
      </c>
      <c r="AR218" s="144" t="s">
        <v>90</v>
      </c>
      <c r="AT218" s="144" t="s">
        <v>153</v>
      </c>
      <c r="AU218" s="144" t="s">
        <v>87</v>
      </c>
      <c r="AY218" s="18" t="s">
        <v>151</v>
      </c>
      <c r="BE218" s="145">
        <f>IF(N218="základní",J218,0)</f>
        <v>0</v>
      </c>
      <c r="BF218" s="145">
        <f>IF(N218="snížená",J218,0)</f>
        <v>0</v>
      </c>
      <c r="BG218" s="145">
        <f>IF(N218="zákl. přenesená",J218,0)</f>
        <v>0</v>
      </c>
      <c r="BH218" s="145">
        <f>IF(N218="sníž. přenesená",J218,0)</f>
        <v>0</v>
      </c>
      <c r="BI218" s="145">
        <f>IF(N218="nulová",J218,0)</f>
        <v>0</v>
      </c>
      <c r="BJ218" s="18" t="s">
        <v>15</v>
      </c>
      <c r="BK218" s="145">
        <f>ROUND(I218*H218,2)</f>
        <v>0</v>
      </c>
      <c r="BL218" s="18" t="s">
        <v>90</v>
      </c>
      <c r="BM218" s="144" t="s">
        <v>697</v>
      </c>
    </row>
    <row r="219" spans="2:65" s="1" customFormat="1">
      <c r="B219" s="33"/>
      <c r="D219" s="146" t="s">
        <v>159</v>
      </c>
      <c r="F219" s="147" t="s">
        <v>698</v>
      </c>
      <c r="I219" s="148"/>
      <c r="L219" s="33"/>
      <c r="M219" s="149"/>
      <c r="T219" s="54"/>
      <c r="AT219" s="18" t="s">
        <v>159</v>
      </c>
      <c r="AU219" s="18" t="s">
        <v>87</v>
      </c>
    </row>
    <row r="220" spans="2:65" s="14" customFormat="1" ht="12">
      <c r="B220" s="165"/>
      <c r="D220" s="151" t="s">
        <v>161</v>
      </c>
      <c r="E220" s="166" t="s">
        <v>3</v>
      </c>
      <c r="F220" s="167" t="s">
        <v>699</v>
      </c>
      <c r="H220" s="166" t="s">
        <v>3</v>
      </c>
      <c r="I220" s="168"/>
      <c r="L220" s="165"/>
      <c r="M220" s="169"/>
      <c r="T220" s="170"/>
      <c r="AT220" s="166" t="s">
        <v>161</v>
      </c>
      <c r="AU220" s="166" t="s">
        <v>87</v>
      </c>
      <c r="AV220" s="14" t="s">
        <v>15</v>
      </c>
      <c r="AW220" s="14" t="s">
        <v>33</v>
      </c>
      <c r="AX220" s="14" t="s">
        <v>71</v>
      </c>
      <c r="AY220" s="166" t="s">
        <v>151</v>
      </c>
    </row>
    <row r="221" spans="2:65" s="12" customFormat="1" ht="12">
      <c r="B221" s="150"/>
      <c r="D221" s="151" t="s">
        <v>161</v>
      </c>
      <c r="E221" s="152" t="s">
        <v>3</v>
      </c>
      <c r="F221" s="153" t="s">
        <v>700</v>
      </c>
      <c r="H221" s="154">
        <v>146.458</v>
      </c>
      <c r="I221" s="155"/>
      <c r="L221" s="150"/>
      <c r="M221" s="156"/>
      <c r="T221" s="157"/>
      <c r="AT221" s="152" t="s">
        <v>161</v>
      </c>
      <c r="AU221" s="152" t="s">
        <v>87</v>
      </c>
      <c r="AV221" s="12" t="s">
        <v>78</v>
      </c>
      <c r="AW221" s="12" t="s">
        <v>33</v>
      </c>
      <c r="AX221" s="12" t="s">
        <v>15</v>
      </c>
      <c r="AY221" s="152" t="s">
        <v>151</v>
      </c>
    </row>
    <row r="222" spans="2:65" s="1" customFormat="1" ht="44.25" customHeight="1">
      <c r="B222" s="132"/>
      <c r="C222" s="133" t="s">
        <v>334</v>
      </c>
      <c r="D222" s="133" t="s">
        <v>153</v>
      </c>
      <c r="E222" s="134" t="s">
        <v>701</v>
      </c>
      <c r="F222" s="135" t="s">
        <v>702</v>
      </c>
      <c r="G222" s="136" t="s">
        <v>229</v>
      </c>
      <c r="H222" s="137">
        <v>585.83000000000004</v>
      </c>
      <c r="I222" s="138"/>
      <c r="J222" s="139">
        <f>ROUND(I222*H222,2)</f>
        <v>0</v>
      </c>
      <c r="K222" s="135" t="s">
        <v>157</v>
      </c>
      <c r="L222" s="33"/>
      <c r="M222" s="140" t="s">
        <v>3</v>
      </c>
      <c r="N222" s="141" t="s">
        <v>42</v>
      </c>
      <c r="P222" s="142">
        <f>O222*H222</f>
        <v>0</v>
      </c>
      <c r="Q222" s="142">
        <v>0</v>
      </c>
      <c r="R222" s="142">
        <f>Q222*H222</f>
        <v>0</v>
      </c>
      <c r="S222" s="142">
        <v>0</v>
      </c>
      <c r="T222" s="143">
        <f>S222*H222</f>
        <v>0</v>
      </c>
      <c r="AR222" s="144" t="s">
        <v>90</v>
      </c>
      <c r="AT222" s="144" t="s">
        <v>153</v>
      </c>
      <c r="AU222" s="144" t="s">
        <v>87</v>
      </c>
      <c r="AY222" s="18" t="s">
        <v>151</v>
      </c>
      <c r="BE222" s="145">
        <f>IF(N222="základní",J222,0)</f>
        <v>0</v>
      </c>
      <c r="BF222" s="145">
        <f>IF(N222="snížená",J222,0)</f>
        <v>0</v>
      </c>
      <c r="BG222" s="145">
        <f>IF(N222="zákl. přenesená",J222,0)</f>
        <v>0</v>
      </c>
      <c r="BH222" s="145">
        <f>IF(N222="sníž. přenesená",J222,0)</f>
        <v>0</v>
      </c>
      <c r="BI222" s="145">
        <f>IF(N222="nulová",J222,0)</f>
        <v>0</v>
      </c>
      <c r="BJ222" s="18" t="s">
        <v>15</v>
      </c>
      <c r="BK222" s="145">
        <f>ROUND(I222*H222,2)</f>
        <v>0</v>
      </c>
      <c r="BL222" s="18" t="s">
        <v>90</v>
      </c>
      <c r="BM222" s="144" t="s">
        <v>703</v>
      </c>
    </row>
    <row r="223" spans="2:65" s="1" customFormat="1">
      <c r="B223" s="33"/>
      <c r="D223" s="146" t="s">
        <v>159</v>
      </c>
      <c r="F223" s="147" t="s">
        <v>704</v>
      </c>
      <c r="I223" s="148"/>
      <c r="L223" s="33"/>
      <c r="M223" s="149"/>
      <c r="T223" s="54"/>
      <c r="AT223" s="18" t="s">
        <v>159</v>
      </c>
      <c r="AU223" s="18" t="s">
        <v>87</v>
      </c>
    </row>
    <row r="224" spans="2:65" s="14" customFormat="1" ht="12">
      <c r="B224" s="165"/>
      <c r="D224" s="151" t="s">
        <v>161</v>
      </c>
      <c r="E224" s="166" t="s">
        <v>3</v>
      </c>
      <c r="F224" s="167" t="s">
        <v>699</v>
      </c>
      <c r="H224" s="166" t="s">
        <v>3</v>
      </c>
      <c r="I224" s="168"/>
      <c r="L224" s="165"/>
      <c r="M224" s="169"/>
      <c r="T224" s="170"/>
      <c r="AT224" s="166" t="s">
        <v>161</v>
      </c>
      <c r="AU224" s="166" t="s">
        <v>87</v>
      </c>
      <c r="AV224" s="14" t="s">
        <v>15</v>
      </c>
      <c r="AW224" s="14" t="s">
        <v>33</v>
      </c>
      <c r="AX224" s="14" t="s">
        <v>71</v>
      </c>
      <c r="AY224" s="166" t="s">
        <v>151</v>
      </c>
    </row>
    <row r="225" spans="2:65" s="12" customFormat="1" ht="12">
      <c r="B225" s="150"/>
      <c r="D225" s="151" t="s">
        <v>161</v>
      </c>
      <c r="E225" s="152" t="s">
        <v>3</v>
      </c>
      <c r="F225" s="153" t="s">
        <v>705</v>
      </c>
      <c r="H225" s="154">
        <v>585.83000000000004</v>
      </c>
      <c r="I225" s="155"/>
      <c r="L225" s="150"/>
      <c r="M225" s="156"/>
      <c r="T225" s="157"/>
      <c r="AT225" s="152" t="s">
        <v>161</v>
      </c>
      <c r="AU225" s="152" t="s">
        <v>87</v>
      </c>
      <c r="AV225" s="12" t="s">
        <v>78</v>
      </c>
      <c r="AW225" s="12" t="s">
        <v>33</v>
      </c>
      <c r="AX225" s="12" t="s">
        <v>71</v>
      </c>
      <c r="AY225" s="152" t="s">
        <v>151</v>
      </c>
    </row>
    <row r="226" spans="2:65" s="13" customFormat="1" ht="12">
      <c r="B226" s="158"/>
      <c r="D226" s="151" t="s">
        <v>161</v>
      </c>
      <c r="E226" s="159" t="s">
        <v>3</v>
      </c>
      <c r="F226" s="160" t="s">
        <v>178</v>
      </c>
      <c r="H226" s="161">
        <v>585.83000000000004</v>
      </c>
      <c r="I226" s="162"/>
      <c r="L226" s="158"/>
      <c r="M226" s="163"/>
      <c r="T226" s="164"/>
      <c r="AT226" s="159" t="s">
        <v>161</v>
      </c>
      <c r="AU226" s="159" t="s">
        <v>87</v>
      </c>
      <c r="AV226" s="13" t="s">
        <v>90</v>
      </c>
      <c r="AW226" s="13" t="s">
        <v>33</v>
      </c>
      <c r="AX226" s="13" t="s">
        <v>15</v>
      </c>
      <c r="AY226" s="159" t="s">
        <v>151</v>
      </c>
    </row>
    <row r="227" spans="2:65" s="1" customFormat="1" ht="21.75" customHeight="1">
      <c r="B227" s="132"/>
      <c r="C227" s="174" t="s">
        <v>339</v>
      </c>
      <c r="D227" s="174" t="s">
        <v>601</v>
      </c>
      <c r="E227" s="175" t="s">
        <v>706</v>
      </c>
      <c r="F227" s="176" t="s">
        <v>707</v>
      </c>
      <c r="G227" s="177" t="s">
        <v>229</v>
      </c>
      <c r="H227" s="178">
        <v>615.12199999999996</v>
      </c>
      <c r="I227" s="179"/>
      <c r="J227" s="180">
        <f>ROUND(I227*H227,2)</f>
        <v>0</v>
      </c>
      <c r="K227" s="176" t="s">
        <v>157</v>
      </c>
      <c r="L227" s="181"/>
      <c r="M227" s="182" t="s">
        <v>3</v>
      </c>
      <c r="N227" s="183" t="s">
        <v>42</v>
      </c>
      <c r="P227" s="142">
        <f>O227*H227</f>
        <v>0</v>
      </c>
      <c r="Q227" s="142">
        <v>1E-4</v>
      </c>
      <c r="R227" s="142">
        <f>Q227*H227</f>
        <v>6.1512199999999996E-2</v>
      </c>
      <c r="S227" s="142">
        <v>0</v>
      </c>
      <c r="T227" s="143">
        <f>S227*H227</f>
        <v>0</v>
      </c>
      <c r="AR227" s="144" t="s">
        <v>210</v>
      </c>
      <c r="AT227" s="144" t="s">
        <v>601</v>
      </c>
      <c r="AU227" s="144" t="s">
        <v>87</v>
      </c>
      <c r="AY227" s="18" t="s">
        <v>151</v>
      </c>
      <c r="BE227" s="145">
        <f>IF(N227="základní",J227,0)</f>
        <v>0</v>
      </c>
      <c r="BF227" s="145">
        <f>IF(N227="snížená",J227,0)</f>
        <v>0</v>
      </c>
      <c r="BG227" s="145">
        <f>IF(N227="zákl. přenesená",J227,0)</f>
        <v>0</v>
      </c>
      <c r="BH227" s="145">
        <f>IF(N227="sníž. přenesená",J227,0)</f>
        <v>0</v>
      </c>
      <c r="BI227" s="145">
        <f>IF(N227="nulová",J227,0)</f>
        <v>0</v>
      </c>
      <c r="BJ227" s="18" t="s">
        <v>15</v>
      </c>
      <c r="BK227" s="145">
        <f>ROUND(I227*H227,2)</f>
        <v>0</v>
      </c>
      <c r="BL227" s="18" t="s">
        <v>90</v>
      </c>
      <c r="BM227" s="144" t="s">
        <v>708</v>
      </c>
    </row>
    <row r="228" spans="2:65" s="12" customFormat="1" ht="12">
      <c r="B228" s="150"/>
      <c r="D228" s="151" t="s">
        <v>161</v>
      </c>
      <c r="F228" s="153" t="s">
        <v>709</v>
      </c>
      <c r="H228" s="154">
        <v>615.12199999999996</v>
      </c>
      <c r="I228" s="155"/>
      <c r="L228" s="150"/>
      <c r="M228" s="156"/>
      <c r="T228" s="157"/>
      <c r="AT228" s="152" t="s">
        <v>161</v>
      </c>
      <c r="AU228" s="152" t="s">
        <v>87</v>
      </c>
      <c r="AV228" s="12" t="s">
        <v>78</v>
      </c>
      <c r="AW228" s="12" t="s">
        <v>4</v>
      </c>
      <c r="AX228" s="12" t="s">
        <v>15</v>
      </c>
      <c r="AY228" s="152" t="s">
        <v>151</v>
      </c>
    </row>
    <row r="229" spans="2:65" s="1" customFormat="1" ht="55.5" customHeight="1">
      <c r="B229" s="132"/>
      <c r="C229" s="133" t="s">
        <v>343</v>
      </c>
      <c r="D229" s="133" t="s">
        <v>153</v>
      </c>
      <c r="E229" s="134" t="s">
        <v>710</v>
      </c>
      <c r="F229" s="135" t="s">
        <v>711</v>
      </c>
      <c r="G229" s="136" t="s">
        <v>229</v>
      </c>
      <c r="H229" s="137">
        <v>585.83000000000004</v>
      </c>
      <c r="I229" s="138"/>
      <c r="J229" s="139">
        <f>ROUND(I229*H229,2)</f>
        <v>0</v>
      </c>
      <c r="K229" s="135" t="s">
        <v>157</v>
      </c>
      <c r="L229" s="33"/>
      <c r="M229" s="140" t="s">
        <v>3</v>
      </c>
      <c r="N229" s="141" t="s">
        <v>42</v>
      </c>
      <c r="P229" s="142">
        <f>O229*H229</f>
        <v>0</v>
      </c>
      <c r="Q229" s="142">
        <v>0</v>
      </c>
      <c r="R229" s="142">
        <f>Q229*H229</f>
        <v>0</v>
      </c>
      <c r="S229" s="142">
        <v>0</v>
      </c>
      <c r="T229" s="143">
        <f>S229*H229</f>
        <v>0</v>
      </c>
      <c r="AR229" s="144" t="s">
        <v>90</v>
      </c>
      <c r="AT229" s="144" t="s">
        <v>153</v>
      </c>
      <c r="AU229" s="144" t="s">
        <v>87</v>
      </c>
      <c r="AY229" s="18" t="s">
        <v>151</v>
      </c>
      <c r="BE229" s="145">
        <f>IF(N229="základní",J229,0)</f>
        <v>0</v>
      </c>
      <c r="BF229" s="145">
        <f>IF(N229="snížená",J229,0)</f>
        <v>0</v>
      </c>
      <c r="BG229" s="145">
        <f>IF(N229="zákl. přenesená",J229,0)</f>
        <v>0</v>
      </c>
      <c r="BH229" s="145">
        <f>IF(N229="sníž. přenesená",J229,0)</f>
        <v>0</v>
      </c>
      <c r="BI229" s="145">
        <f>IF(N229="nulová",J229,0)</f>
        <v>0</v>
      </c>
      <c r="BJ229" s="18" t="s">
        <v>15</v>
      </c>
      <c r="BK229" s="145">
        <f>ROUND(I229*H229,2)</f>
        <v>0</v>
      </c>
      <c r="BL229" s="18" t="s">
        <v>90</v>
      </c>
      <c r="BM229" s="144" t="s">
        <v>712</v>
      </c>
    </row>
    <row r="230" spans="2:65" s="1" customFormat="1">
      <c r="B230" s="33"/>
      <c r="D230" s="146" t="s">
        <v>159</v>
      </c>
      <c r="F230" s="147" t="s">
        <v>713</v>
      </c>
      <c r="I230" s="148"/>
      <c r="L230" s="33"/>
      <c r="M230" s="149"/>
      <c r="T230" s="54"/>
      <c r="AT230" s="18" t="s">
        <v>159</v>
      </c>
      <c r="AU230" s="18" t="s">
        <v>87</v>
      </c>
    </row>
    <row r="231" spans="2:65" s="14" customFormat="1" ht="12">
      <c r="B231" s="165"/>
      <c r="D231" s="151" t="s">
        <v>161</v>
      </c>
      <c r="E231" s="166" t="s">
        <v>3</v>
      </c>
      <c r="F231" s="167" t="s">
        <v>714</v>
      </c>
      <c r="H231" s="166" t="s">
        <v>3</v>
      </c>
      <c r="I231" s="168"/>
      <c r="L231" s="165"/>
      <c r="M231" s="169"/>
      <c r="T231" s="170"/>
      <c r="AT231" s="166" t="s">
        <v>161</v>
      </c>
      <c r="AU231" s="166" t="s">
        <v>87</v>
      </c>
      <c r="AV231" s="14" t="s">
        <v>15</v>
      </c>
      <c r="AW231" s="14" t="s">
        <v>33</v>
      </c>
      <c r="AX231" s="14" t="s">
        <v>71</v>
      </c>
      <c r="AY231" s="166" t="s">
        <v>151</v>
      </c>
    </row>
    <row r="232" spans="2:65" s="12" customFormat="1" ht="12">
      <c r="B232" s="150"/>
      <c r="D232" s="151" t="s">
        <v>161</v>
      </c>
      <c r="E232" s="152" t="s">
        <v>3</v>
      </c>
      <c r="F232" s="153" t="s">
        <v>715</v>
      </c>
      <c r="H232" s="154">
        <v>18</v>
      </c>
      <c r="I232" s="155"/>
      <c r="L232" s="150"/>
      <c r="M232" s="156"/>
      <c r="T232" s="157"/>
      <c r="AT232" s="152" t="s">
        <v>161</v>
      </c>
      <c r="AU232" s="152" t="s">
        <v>87</v>
      </c>
      <c r="AV232" s="12" t="s">
        <v>78</v>
      </c>
      <c r="AW232" s="12" t="s">
        <v>33</v>
      </c>
      <c r="AX232" s="12" t="s">
        <v>71</v>
      </c>
      <c r="AY232" s="152" t="s">
        <v>151</v>
      </c>
    </row>
    <row r="233" spans="2:65" s="12" customFormat="1" ht="12">
      <c r="B233" s="150"/>
      <c r="D233" s="151" t="s">
        <v>161</v>
      </c>
      <c r="E233" s="152" t="s">
        <v>3</v>
      </c>
      <c r="F233" s="153" t="s">
        <v>716</v>
      </c>
      <c r="H233" s="154">
        <v>35.64</v>
      </c>
      <c r="I233" s="155"/>
      <c r="L233" s="150"/>
      <c r="M233" s="156"/>
      <c r="T233" s="157"/>
      <c r="AT233" s="152" t="s">
        <v>161</v>
      </c>
      <c r="AU233" s="152" t="s">
        <v>87</v>
      </c>
      <c r="AV233" s="12" t="s">
        <v>78</v>
      </c>
      <c r="AW233" s="12" t="s">
        <v>33</v>
      </c>
      <c r="AX233" s="12" t="s">
        <v>71</v>
      </c>
      <c r="AY233" s="152" t="s">
        <v>151</v>
      </c>
    </row>
    <row r="234" spans="2:65" s="12" customFormat="1" ht="12">
      <c r="B234" s="150"/>
      <c r="D234" s="151" t="s">
        <v>161</v>
      </c>
      <c r="E234" s="152" t="s">
        <v>3</v>
      </c>
      <c r="F234" s="153" t="s">
        <v>717</v>
      </c>
      <c r="H234" s="154">
        <v>11.6</v>
      </c>
      <c r="I234" s="155"/>
      <c r="L234" s="150"/>
      <c r="M234" s="156"/>
      <c r="T234" s="157"/>
      <c r="AT234" s="152" t="s">
        <v>161</v>
      </c>
      <c r="AU234" s="152" t="s">
        <v>87</v>
      </c>
      <c r="AV234" s="12" t="s">
        <v>78</v>
      </c>
      <c r="AW234" s="12" t="s">
        <v>33</v>
      </c>
      <c r="AX234" s="12" t="s">
        <v>71</v>
      </c>
      <c r="AY234" s="152" t="s">
        <v>151</v>
      </c>
    </row>
    <row r="235" spans="2:65" s="12" customFormat="1" ht="12">
      <c r="B235" s="150"/>
      <c r="D235" s="151" t="s">
        <v>161</v>
      </c>
      <c r="E235" s="152" t="s">
        <v>3</v>
      </c>
      <c r="F235" s="153" t="s">
        <v>718</v>
      </c>
      <c r="H235" s="154">
        <v>38.4</v>
      </c>
      <c r="I235" s="155"/>
      <c r="L235" s="150"/>
      <c r="M235" s="156"/>
      <c r="T235" s="157"/>
      <c r="AT235" s="152" t="s">
        <v>161</v>
      </c>
      <c r="AU235" s="152" t="s">
        <v>87</v>
      </c>
      <c r="AV235" s="12" t="s">
        <v>78</v>
      </c>
      <c r="AW235" s="12" t="s">
        <v>33</v>
      </c>
      <c r="AX235" s="12" t="s">
        <v>71</v>
      </c>
      <c r="AY235" s="152" t="s">
        <v>151</v>
      </c>
    </row>
    <row r="236" spans="2:65" s="12" customFormat="1" ht="12">
      <c r="B236" s="150"/>
      <c r="D236" s="151" t="s">
        <v>161</v>
      </c>
      <c r="E236" s="152" t="s">
        <v>3</v>
      </c>
      <c r="F236" s="153" t="s">
        <v>719</v>
      </c>
      <c r="H236" s="154">
        <v>2.95</v>
      </c>
      <c r="I236" s="155"/>
      <c r="L236" s="150"/>
      <c r="M236" s="156"/>
      <c r="T236" s="157"/>
      <c r="AT236" s="152" t="s">
        <v>161</v>
      </c>
      <c r="AU236" s="152" t="s">
        <v>87</v>
      </c>
      <c r="AV236" s="12" t="s">
        <v>78</v>
      </c>
      <c r="AW236" s="12" t="s">
        <v>33</v>
      </c>
      <c r="AX236" s="12" t="s">
        <v>71</v>
      </c>
      <c r="AY236" s="152" t="s">
        <v>151</v>
      </c>
    </row>
    <row r="237" spans="2:65" s="12" customFormat="1" ht="12">
      <c r="B237" s="150"/>
      <c r="D237" s="151" t="s">
        <v>161</v>
      </c>
      <c r="E237" s="152" t="s">
        <v>3</v>
      </c>
      <c r="F237" s="153" t="s">
        <v>720</v>
      </c>
      <c r="H237" s="154">
        <v>16.45</v>
      </c>
      <c r="I237" s="155"/>
      <c r="L237" s="150"/>
      <c r="M237" s="156"/>
      <c r="T237" s="157"/>
      <c r="AT237" s="152" t="s">
        <v>161</v>
      </c>
      <c r="AU237" s="152" t="s">
        <v>87</v>
      </c>
      <c r="AV237" s="12" t="s">
        <v>78</v>
      </c>
      <c r="AW237" s="12" t="s">
        <v>33</v>
      </c>
      <c r="AX237" s="12" t="s">
        <v>71</v>
      </c>
      <c r="AY237" s="152" t="s">
        <v>151</v>
      </c>
    </row>
    <row r="238" spans="2:65" s="12" customFormat="1" ht="12">
      <c r="B238" s="150"/>
      <c r="D238" s="151" t="s">
        <v>161</v>
      </c>
      <c r="E238" s="152" t="s">
        <v>3</v>
      </c>
      <c r="F238" s="153" t="s">
        <v>721</v>
      </c>
      <c r="H238" s="154">
        <v>186.48</v>
      </c>
      <c r="I238" s="155"/>
      <c r="L238" s="150"/>
      <c r="M238" s="156"/>
      <c r="T238" s="157"/>
      <c r="AT238" s="152" t="s">
        <v>161</v>
      </c>
      <c r="AU238" s="152" t="s">
        <v>87</v>
      </c>
      <c r="AV238" s="12" t="s">
        <v>78</v>
      </c>
      <c r="AW238" s="12" t="s">
        <v>33</v>
      </c>
      <c r="AX238" s="12" t="s">
        <v>71</v>
      </c>
      <c r="AY238" s="152" t="s">
        <v>151</v>
      </c>
    </row>
    <row r="239" spans="2:65" s="12" customFormat="1" ht="12">
      <c r="B239" s="150"/>
      <c r="D239" s="151" t="s">
        <v>161</v>
      </c>
      <c r="E239" s="152" t="s">
        <v>3</v>
      </c>
      <c r="F239" s="153" t="s">
        <v>722</v>
      </c>
      <c r="H239" s="154">
        <v>31.68</v>
      </c>
      <c r="I239" s="155"/>
      <c r="L239" s="150"/>
      <c r="M239" s="156"/>
      <c r="T239" s="157"/>
      <c r="AT239" s="152" t="s">
        <v>161</v>
      </c>
      <c r="AU239" s="152" t="s">
        <v>87</v>
      </c>
      <c r="AV239" s="12" t="s">
        <v>78</v>
      </c>
      <c r="AW239" s="12" t="s">
        <v>33</v>
      </c>
      <c r="AX239" s="12" t="s">
        <v>71</v>
      </c>
      <c r="AY239" s="152" t="s">
        <v>151</v>
      </c>
    </row>
    <row r="240" spans="2:65" s="12" customFormat="1" ht="12">
      <c r="B240" s="150"/>
      <c r="D240" s="151" t="s">
        <v>161</v>
      </c>
      <c r="E240" s="152" t="s">
        <v>3</v>
      </c>
      <c r="F240" s="153" t="s">
        <v>723</v>
      </c>
      <c r="H240" s="154">
        <v>11.28</v>
      </c>
      <c r="I240" s="155"/>
      <c r="L240" s="150"/>
      <c r="M240" s="156"/>
      <c r="T240" s="157"/>
      <c r="AT240" s="152" t="s">
        <v>161</v>
      </c>
      <c r="AU240" s="152" t="s">
        <v>87</v>
      </c>
      <c r="AV240" s="12" t="s">
        <v>78</v>
      </c>
      <c r="AW240" s="12" t="s">
        <v>33</v>
      </c>
      <c r="AX240" s="12" t="s">
        <v>71</v>
      </c>
      <c r="AY240" s="152" t="s">
        <v>151</v>
      </c>
    </row>
    <row r="241" spans="2:65" s="12" customFormat="1" ht="12">
      <c r="B241" s="150"/>
      <c r="D241" s="151" t="s">
        <v>161</v>
      </c>
      <c r="E241" s="152" t="s">
        <v>3</v>
      </c>
      <c r="F241" s="153" t="s">
        <v>724</v>
      </c>
      <c r="H241" s="154">
        <v>130.19999999999999</v>
      </c>
      <c r="I241" s="155"/>
      <c r="L241" s="150"/>
      <c r="M241" s="156"/>
      <c r="T241" s="157"/>
      <c r="AT241" s="152" t="s">
        <v>161</v>
      </c>
      <c r="AU241" s="152" t="s">
        <v>87</v>
      </c>
      <c r="AV241" s="12" t="s">
        <v>78</v>
      </c>
      <c r="AW241" s="12" t="s">
        <v>33</v>
      </c>
      <c r="AX241" s="12" t="s">
        <v>71</v>
      </c>
      <c r="AY241" s="152" t="s">
        <v>151</v>
      </c>
    </row>
    <row r="242" spans="2:65" s="12" customFormat="1" ht="12">
      <c r="B242" s="150"/>
      <c r="D242" s="151" t="s">
        <v>161</v>
      </c>
      <c r="E242" s="152" t="s">
        <v>3</v>
      </c>
      <c r="F242" s="153" t="s">
        <v>725</v>
      </c>
      <c r="H242" s="154">
        <v>6.5</v>
      </c>
      <c r="I242" s="155"/>
      <c r="L242" s="150"/>
      <c r="M242" s="156"/>
      <c r="T242" s="157"/>
      <c r="AT242" s="152" t="s">
        <v>161</v>
      </c>
      <c r="AU242" s="152" t="s">
        <v>87</v>
      </c>
      <c r="AV242" s="12" t="s">
        <v>78</v>
      </c>
      <c r="AW242" s="12" t="s">
        <v>33</v>
      </c>
      <c r="AX242" s="12" t="s">
        <v>71</v>
      </c>
      <c r="AY242" s="152" t="s">
        <v>151</v>
      </c>
    </row>
    <row r="243" spans="2:65" s="12" customFormat="1" ht="12">
      <c r="B243" s="150"/>
      <c r="D243" s="151" t="s">
        <v>161</v>
      </c>
      <c r="E243" s="152" t="s">
        <v>3</v>
      </c>
      <c r="F243" s="153" t="s">
        <v>726</v>
      </c>
      <c r="H243" s="154">
        <v>4.5</v>
      </c>
      <c r="I243" s="155"/>
      <c r="L243" s="150"/>
      <c r="M243" s="156"/>
      <c r="T243" s="157"/>
      <c r="AT243" s="152" t="s">
        <v>161</v>
      </c>
      <c r="AU243" s="152" t="s">
        <v>87</v>
      </c>
      <c r="AV243" s="12" t="s">
        <v>78</v>
      </c>
      <c r="AW243" s="12" t="s">
        <v>33</v>
      </c>
      <c r="AX243" s="12" t="s">
        <v>71</v>
      </c>
      <c r="AY243" s="152" t="s">
        <v>151</v>
      </c>
    </row>
    <row r="244" spans="2:65" s="12" customFormat="1" ht="12">
      <c r="B244" s="150"/>
      <c r="D244" s="151" t="s">
        <v>161</v>
      </c>
      <c r="E244" s="152" t="s">
        <v>3</v>
      </c>
      <c r="F244" s="153" t="s">
        <v>727</v>
      </c>
      <c r="H244" s="154">
        <v>53.46</v>
      </c>
      <c r="I244" s="155"/>
      <c r="L244" s="150"/>
      <c r="M244" s="156"/>
      <c r="T244" s="157"/>
      <c r="AT244" s="152" t="s">
        <v>161</v>
      </c>
      <c r="AU244" s="152" t="s">
        <v>87</v>
      </c>
      <c r="AV244" s="12" t="s">
        <v>78</v>
      </c>
      <c r="AW244" s="12" t="s">
        <v>33</v>
      </c>
      <c r="AX244" s="12" t="s">
        <v>71</v>
      </c>
      <c r="AY244" s="152" t="s">
        <v>151</v>
      </c>
    </row>
    <row r="245" spans="2:65" s="12" customFormat="1" ht="12">
      <c r="B245" s="150"/>
      <c r="D245" s="151" t="s">
        <v>161</v>
      </c>
      <c r="E245" s="152" t="s">
        <v>3</v>
      </c>
      <c r="F245" s="153" t="s">
        <v>728</v>
      </c>
      <c r="H245" s="154">
        <v>14.1</v>
      </c>
      <c r="I245" s="155"/>
      <c r="L245" s="150"/>
      <c r="M245" s="156"/>
      <c r="T245" s="157"/>
      <c r="AT245" s="152" t="s">
        <v>161</v>
      </c>
      <c r="AU245" s="152" t="s">
        <v>87</v>
      </c>
      <c r="AV245" s="12" t="s">
        <v>78</v>
      </c>
      <c r="AW245" s="12" t="s">
        <v>33</v>
      </c>
      <c r="AX245" s="12" t="s">
        <v>71</v>
      </c>
      <c r="AY245" s="152" t="s">
        <v>151</v>
      </c>
    </row>
    <row r="246" spans="2:65" s="12" customFormat="1" ht="12">
      <c r="B246" s="150"/>
      <c r="D246" s="151" t="s">
        <v>161</v>
      </c>
      <c r="E246" s="152" t="s">
        <v>3</v>
      </c>
      <c r="F246" s="153" t="s">
        <v>729</v>
      </c>
      <c r="H246" s="154">
        <v>6.72</v>
      </c>
      <c r="I246" s="155"/>
      <c r="L246" s="150"/>
      <c r="M246" s="156"/>
      <c r="T246" s="157"/>
      <c r="AT246" s="152" t="s">
        <v>161</v>
      </c>
      <c r="AU246" s="152" t="s">
        <v>87</v>
      </c>
      <c r="AV246" s="12" t="s">
        <v>78</v>
      </c>
      <c r="AW246" s="12" t="s">
        <v>33</v>
      </c>
      <c r="AX246" s="12" t="s">
        <v>71</v>
      </c>
      <c r="AY246" s="152" t="s">
        <v>151</v>
      </c>
    </row>
    <row r="247" spans="2:65" s="12" customFormat="1" ht="12">
      <c r="B247" s="150"/>
      <c r="D247" s="151" t="s">
        <v>161</v>
      </c>
      <c r="E247" s="152" t="s">
        <v>3</v>
      </c>
      <c r="F247" s="153" t="s">
        <v>729</v>
      </c>
      <c r="H247" s="154">
        <v>6.72</v>
      </c>
      <c r="I247" s="155"/>
      <c r="L247" s="150"/>
      <c r="M247" s="156"/>
      <c r="T247" s="157"/>
      <c r="AT247" s="152" t="s">
        <v>161</v>
      </c>
      <c r="AU247" s="152" t="s">
        <v>87</v>
      </c>
      <c r="AV247" s="12" t="s">
        <v>78</v>
      </c>
      <c r="AW247" s="12" t="s">
        <v>33</v>
      </c>
      <c r="AX247" s="12" t="s">
        <v>71</v>
      </c>
      <c r="AY247" s="152" t="s">
        <v>151</v>
      </c>
    </row>
    <row r="248" spans="2:65" s="12" customFormat="1" ht="12">
      <c r="B248" s="150"/>
      <c r="D248" s="151" t="s">
        <v>161</v>
      </c>
      <c r="E248" s="152" t="s">
        <v>3</v>
      </c>
      <c r="F248" s="153" t="s">
        <v>730</v>
      </c>
      <c r="H248" s="154">
        <v>5.9</v>
      </c>
      <c r="I248" s="155"/>
      <c r="L248" s="150"/>
      <c r="M248" s="156"/>
      <c r="T248" s="157"/>
      <c r="AT248" s="152" t="s">
        <v>161</v>
      </c>
      <c r="AU248" s="152" t="s">
        <v>87</v>
      </c>
      <c r="AV248" s="12" t="s">
        <v>78</v>
      </c>
      <c r="AW248" s="12" t="s">
        <v>33</v>
      </c>
      <c r="AX248" s="12" t="s">
        <v>71</v>
      </c>
      <c r="AY248" s="152" t="s">
        <v>151</v>
      </c>
    </row>
    <row r="249" spans="2:65" s="12" customFormat="1" ht="12">
      <c r="B249" s="150"/>
      <c r="D249" s="151" t="s">
        <v>161</v>
      </c>
      <c r="E249" s="152" t="s">
        <v>3</v>
      </c>
      <c r="F249" s="153" t="s">
        <v>731</v>
      </c>
      <c r="H249" s="154">
        <v>5.25</v>
      </c>
      <c r="I249" s="155"/>
      <c r="L249" s="150"/>
      <c r="M249" s="156"/>
      <c r="T249" s="157"/>
      <c r="AT249" s="152" t="s">
        <v>161</v>
      </c>
      <c r="AU249" s="152" t="s">
        <v>87</v>
      </c>
      <c r="AV249" s="12" t="s">
        <v>78</v>
      </c>
      <c r="AW249" s="12" t="s">
        <v>33</v>
      </c>
      <c r="AX249" s="12" t="s">
        <v>71</v>
      </c>
      <c r="AY249" s="152" t="s">
        <v>151</v>
      </c>
    </row>
    <row r="250" spans="2:65" s="13" customFormat="1" ht="12">
      <c r="B250" s="158"/>
      <c r="D250" s="151" t="s">
        <v>161</v>
      </c>
      <c r="E250" s="159" t="s">
        <v>3</v>
      </c>
      <c r="F250" s="160" t="s">
        <v>178</v>
      </c>
      <c r="H250" s="161">
        <v>585.83000000000004</v>
      </c>
      <c r="I250" s="162"/>
      <c r="L250" s="158"/>
      <c r="M250" s="163"/>
      <c r="T250" s="164"/>
      <c r="AT250" s="159" t="s">
        <v>161</v>
      </c>
      <c r="AU250" s="159" t="s">
        <v>87</v>
      </c>
      <c r="AV250" s="13" t="s">
        <v>90</v>
      </c>
      <c r="AW250" s="13" t="s">
        <v>33</v>
      </c>
      <c r="AX250" s="13" t="s">
        <v>15</v>
      </c>
      <c r="AY250" s="159" t="s">
        <v>151</v>
      </c>
    </row>
    <row r="251" spans="2:65" s="1" customFormat="1" ht="24.25" customHeight="1">
      <c r="B251" s="132"/>
      <c r="C251" s="174" t="s">
        <v>347</v>
      </c>
      <c r="D251" s="174" t="s">
        <v>601</v>
      </c>
      <c r="E251" s="175" t="s">
        <v>732</v>
      </c>
      <c r="F251" s="176" t="s">
        <v>733</v>
      </c>
      <c r="G251" s="177" t="s">
        <v>229</v>
      </c>
      <c r="H251" s="178">
        <v>615.12199999999996</v>
      </c>
      <c r="I251" s="179"/>
      <c r="J251" s="180">
        <f>ROUND(I251*H251,2)</f>
        <v>0</v>
      </c>
      <c r="K251" s="176" t="s">
        <v>157</v>
      </c>
      <c r="L251" s="181"/>
      <c r="M251" s="182" t="s">
        <v>3</v>
      </c>
      <c r="N251" s="183" t="s">
        <v>42</v>
      </c>
      <c r="P251" s="142">
        <f>O251*H251</f>
        <v>0</v>
      </c>
      <c r="Q251" s="142">
        <v>4.0000000000000003E-5</v>
      </c>
      <c r="R251" s="142">
        <f>Q251*H251</f>
        <v>2.4604879999999999E-2</v>
      </c>
      <c r="S251" s="142">
        <v>0</v>
      </c>
      <c r="T251" s="143">
        <f>S251*H251</f>
        <v>0</v>
      </c>
      <c r="AR251" s="144" t="s">
        <v>210</v>
      </c>
      <c r="AT251" s="144" t="s">
        <v>601</v>
      </c>
      <c r="AU251" s="144" t="s">
        <v>87</v>
      </c>
      <c r="AY251" s="18" t="s">
        <v>151</v>
      </c>
      <c r="BE251" s="145">
        <f>IF(N251="základní",J251,0)</f>
        <v>0</v>
      </c>
      <c r="BF251" s="145">
        <f>IF(N251="snížená",J251,0)</f>
        <v>0</v>
      </c>
      <c r="BG251" s="145">
        <f>IF(N251="zákl. přenesená",J251,0)</f>
        <v>0</v>
      </c>
      <c r="BH251" s="145">
        <f>IF(N251="sníž. přenesená",J251,0)</f>
        <v>0</v>
      </c>
      <c r="BI251" s="145">
        <f>IF(N251="nulová",J251,0)</f>
        <v>0</v>
      </c>
      <c r="BJ251" s="18" t="s">
        <v>15</v>
      </c>
      <c r="BK251" s="145">
        <f>ROUND(I251*H251,2)</f>
        <v>0</v>
      </c>
      <c r="BL251" s="18" t="s">
        <v>90</v>
      </c>
      <c r="BM251" s="144" t="s">
        <v>734</v>
      </c>
    </row>
    <row r="252" spans="2:65" s="12" customFormat="1" ht="12">
      <c r="B252" s="150"/>
      <c r="D252" s="151" t="s">
        <v>161</v>
      </c>
      <c r="F252" s="153" t="s">
        <v>709</v>
      </c>
      <c r="H252" s="154">
        <v>615.12199999999996</v>
      </c>
      <c r="I252" s="155"/>
      <c r="L252" s="150"/>
      <c r="M252" s="156"/>
      <c r="T252" s="157"/>
      <c r="AT252" s="152" t="s">
        <v>161</v>
      </c>
      <c r="AU252" s="152" t="s">
        <v>87</v>
      </c>
      <c r="AV252" s="12" t="s">
        <v>78</v>
      </c>
      <c r="AW252" s="12" t="s">
        <v>4</v>
      </c>
      <c r="AX252" s="12" t="s">
        <v>15</v>
      </c>
      <c r="AY252" s="152" t="s">
        <v>151</v>
      </c>
    </row>
    <row r="253" spans="2:65" s="1" customFormat="1" ht="38" customHeight="1">
      <c r="B253" s="132"/>
      <c r="C253" s="133" t="s">
        <v>353</v>
      </c>
      <c r="D253" s="133" t="s">
        <v>153</v>
      </c>
      <c r="E253" s="134" t="s">
        <v>735</v>
      </c>
      <c r="F253" s="135" t="s">
        <v>736</v>
      </c>
      <c r="G253" s="136" t="s">
        <v>156</v>
      </c>
      <c r="H253" s="137">
        <v>408.35199999999998</v>
      </c>
      <c r="I253" s="138"/>
      <c r="J253" s="139">
        <f>ROUND(I253*H253,2)</f>
        <v>0</v>
      </c>
      <c r="K253" s="135" t="s">
        <v>157</v>
      </c>
      <c r="L253" s="33"/>
      <c r="M253" s="140" t="s">
        <v>3</v>
      </c>
      <c r="N253" s="141" t="s">
        <v>42</v>
      </c>
      <c r="P253" s="142">
        <f>O253*H253</f>
        <v>0</v>
      </c>
      <c r="Q253" s="142">
        <v>2.0000000000000002E-5</v>
      </c>
      <c r="R253" s="142">
        <f>Q253*H253</f>
        <v>8.1670400000000004E-3</v>
      </c>
      <c r="S253" s="142">
        <v>1.0000000000000001E-5</v>
      </c>
      <c r="T253" s="143">
        <f>S253*H253</f>
        <v>4.0835200000000002E-3</v>
      </c>
      <c r="AR253" s="144" t="s">
        <v>90</v>
      </c>
      <c r="AT253" s="144" t="s">
        <v>153</v>
      </c>
      <c r="AU253" s="144" t="s">
        <v>87</v>
      </c>
      <c r="AY253" s="18" t="s">
        <v>151</v>
      </c>
      <c r="BE253" s="145">
        <f>IF(N253="základní",J253,0)</f>
        <v>0</v>
      </c>
      <c r="BF253" s="145">
        <f>IF(N253="snížená",J253,0)</f>
        <v>0</v>
      </c>
      <c r="BG253" s="145">
        <f>IF(N253="zákl. přenesená",J253,0)</f>
        <v>0</v>
      </c>
      <c r="BH253" s="145">
        <f>IF(N253="sníž. přenesená",J253,0)</f>
        <v>0</v>
      </c>
      <c r="BI253" s="145">
        <f>IF(N253="nulová",J253,0)</f>
        <v>0</v>
      </c>
      <c r="BJ253" s="18" t="s">
        <v>15</v>
      </c>
      <c r="BK253" s="145">
        <f>ROUND(I253*H253,2)</f>
        <v>0</v>
      </c>
      <c r="BL253" s="18" t="s">
        <v>90</v>
      </c>
      <c r="BM253" s="144" t="s">
        <v>737</v>
      </c>
    </row>
    <row r="254" spans="2:65" s="1" customFormat="1">
      <c r="B254" s="33"/>
      <c r="D254" s="146" t="s">
        <v>159</v>
      </c>
      <c r="F254" s="147" t="s">
        <v>738</v>
      </c>
      <c r="I254" s="148"/>
      <c r="L254" s="33"/>
      <c r="M254" s="149"/>
      <c r="T254" s="54"/>
      <c r="AT254" s="18" t="s">
        <v>159</v>
      </c>
      <c r="AU254" s="18" t="s">
        <v>87</v>
      </c>
    </row>
    <row r="255" spans="2:65" s="14" customFormat="1" ht="12">
      <c r="B255" s="165"/>
      <c r="D255" s="151" t="s">
        <v>161</v>
      </c>
      <c r="E255" s="166" t="s">
        <v>3</v>
      </c>
      <c r="F255" s="167" t="s">
        <v>714</v>
      </c>
      <c r="H255" s="166" t="s">
        <v>3</v>
      </c>
      <c r="I255" s="168"/>
      <c r="L255" s="165"/>
      <c r="M255" s="169"/>
      <c r="T255" s="170"/>
      <c r="AT255" s="166" t="s">
        <v>161</v>
      </c>
      <c r="AU255" s="166" t="s">
        <v>87</v>
      </c>
      <c r="AV255" s="14" t="s">
        <v>15</v>
      </c>
      <c r="AW255" s="14" t="s">
        <v>33</v>
      </c>
      <c r="AX255" s="14" t="s">
        <v>71</v>
      </c>
      <c r="AY255" s="166" t="s">
        <v>151</v>
      </c>
    </row>
    <row r="256" spans="2:65" s="12" customFormat="1" ht="12">
      <c r="B256" s="150"/>
      <c r="D256" s="151" t="s">
        <v>161</v>
      </c>
      <c r="E256" s="152" t="s">
        <v>3</v>
      </c>
      <c r="F256" s="153" t="s">
        <v>197</v>
      </c>
      <c r="H256" s="154">
        <v>12.96</v>
      </c>
      <c r="I256" s="155"/>
      <c r="L256" s="150"/>
      <c r="M256" s="156"/>
      <c r="T256" s="157"/>
      <c r="AT256" s="152" t="s">
        <v>161</v>
      </c>
      <c r="AU256" s="152" t="s">
        <v>87</v>
      </c>
      <c r="AV256" s="12" t="s">
        <v>78</v>
      </c>
      <c r="AW256" s="12" t="s">
        <v>33</v>
      </c>
      <c r="AX256" s="12" t="s">
        <v>71</v>
      </c>
      <c r="AY256" s="152" t="s">
        <v>151</v>
      </c>
    </row>
    <row r="257" spans="2:51" s="12" customFormat="1" ht="12">
      <c r="B257" s="150"/>
      <c r="D257" s="151" t="s">
        <v>161</v>
      </c>
      <c r="E257" s="152" t="s">
        <v>3</v>
      </c>
      <c r="F257" s="153" t="s">
        <v>198</v>
      </c>
      <c r="H257" s="154">
        <v>25.488</v>
      </c>
      <c r="I257" s="155"/>
      <c r="L257" s="150"/>
      <c r="M257" s="156"/>
      <c r="T257" s="157"/>
      <c r="AT257" s="152" t="s">
        <v>161</v>
      </c>
      <c r="AU257" s="152" t="s">
        <v>87</v>
      </c>
      <c r="AV257" s="12" t="s">
        <v>78</v>
      </c>
      <c r="AW257" s="12" t="s">
        <v>33</v>
      </c>
      <c r="AX257" s="12" t="s">
        <v>71</v>
      </c>
      <c r="AY257" s="152" t="s">
        <v>151</v>
      </c>
    </row>
    <row r="258" spans="2:51" s="12" customFormat="1" ht="12">
      <c r="B258" s="150"/>
      <c r="D258" s="151" t="s">
        <v>161</v>
      </c>
      <c r="E258" s="152" t="s">
        <v>3</v>
      </c>
      <c r="F258" s="153" t="s">
        <v>175</v>
      </c>
      <c r="H258" s="154">
        <v>3.6</v>
      </c>
      <c r="I258" s="155"/>
      <c r="L258" s="150"/>
      <c r="M258" s="156"/>
      <c r="T258" s="157"/>
      <c r="AT258" s="152" t="s">
        <v>161</v>
      </c>
      <c r="AU258" s="152" t="s">
        <v>87</v>
      </c>
      <c r="AV258" s="12" t="s">
        <v>78</v>
      </c>
      <c r="AW258" s="12" t="s">
        <v>33</v>
      </c>
      <c r="AX258" s="12" t="s">
        <v>71</v>
      </c>
      <c r="AY258" s="152" t="s">
        <v>151</v>
      </c>
    </row>
    <row r="259" spans="2:51" s="12" customFormat="1" ht="12">
      <c r="B259" s="150"/>
      <c r="D259" s="151" t="s">
        <v>161</v>
      </c>
      <c r="E259" s="152" t="s">
        <v>3</v>
      </c>
      <c r="F259" s="153" t="s">
        <v>190</v>
      </c>
      <c r="H259" s="154">
        <v>17.28</v>
      </c>
      <c r="I259" s="155"/>
      <c r="L259" s="150"/>
      <c r="M259" s="156"/>
      <c r="T259" s="157"/>
      <c r="AT259" s="152" t="s">
        <v>161</v>
      </c>
      <c r="AU259" s="152" t="s">
        <v>87</v>
      </c>
      <c r="AV259" s="12" t="s">
        <v>78</v>
      </c>
      <c r="AW259" s="12" t="s">
        <v>33</v>
      </c>
      <c r="AX259" s="12" t="s">
        <v>71</v>
      </c>
      <c r="AY259" s="152" t="s">
        <v>151</v>
      </c>
    </row>
    <row r="260" spans="2:51" s="12" customFormat="1" ht="12">
      <c r="B260" s="150"/>
      <c r="D260" s="151" t="s">
        <v>161</v>
      </c>
      <c r="E260" s="152" t="s">
        <v>3</v>
      </c>
      <c r="F260" s="153" t="s">
        <v>183</v>
      </c>
      <c r="H260" s="154">
        <v>1.0349999999999999</v>
      </c>
      <c r="I260" s="155"/>
      <c r="L260" s="150"/>
      <c r="M260" s="156"/>
      <c r="T260" s="157"/>
      <c r="AT260" s="152" t="s">
        <v>161</v>
      </c>
      <c r="AU260" s="152" t="s">
        <v>87</v>
      </c>
      <c r="AV260" s="12" t="s">
        <v>78</v>
      </c>
      <c r="AW260" s="12" t="s">
        <v>33</v>
      </c>
      <c r="AX260" s="12" t="s">
        <v>71</v>
      </c>
      <c r="AY260" s="152" t="s">
        <v>151</v>
      </c>
    </row>
    <row r="261" spans="2:51" s="12" customFormat="1" ht="12">
      <c r="B261" s="150"/>
      <c r="D261" s="151" t="s">
        <v>161</v>
      </c>
      <c r="E261" s="152" t="s">
        <v>3</v>
      </c>
      <c r="F261" s="153" t="s">
        <v>176</v>
      </c>
      <c r="H261" s="154">
        <v>4.83</v>
      </c>
      <c r="I261" s="155"/>
      <c r="L261" s="150"/>
      <c r="M261" s="156"/>
      <c r="T261" s="157"/>
      <c r="AT261" s="152" t="s">
        <v>161</v>
      </c>
      <c r="AU261" s="152" t="s">
        <v>87</v>
      </c>
      <c r="AV261" s="12" t="s">
        <v>78</v>
      </c>
      <c r="AW261" s="12" t="s">
        <v>33</v>
      </c>
      <c r="AX261" s="12" t="s">
        <v>71</v>
      </c>
      <c r="AY261" s="152" t="s">
        <v>151</v>
      </c>
    </row>
    <row r="262" spans="2:51" s="12" customFormat="1" ht="12">
      <c r="B262" s="150"/>
      <c r="D262" s="151" t="s">
        <v>161</v>
      </c>
      <c r="E262" s="152" t="s">
        <v>3</v>
      </c>
      <c r="F262" s="153" t="s">
        <v>199</v>
      </c>
      <c r="H262" s="154">
        <v>205.63200000000001</v>
      </c>
      <c r="I262" s="155"/>
      <c r="L262" s="150"/>
      <c r="M262" s="156"/>
      <c r="T262" s="157"/>
      <c r="AT262" s="152" t="s">
        <v>161</v>
      </c>
      <c r="AU262" s="152" t="s">
        <v>87</v>
      </c>
      <c r="AV262" s="12" t="s">
        <v>78</v>
      </c>
      <c r="AW262" s="12" t="s">
        <v>33</v>
      </c>
      <c r="AX262" s="12" t="s">
        <v>71</v>
      </c>
      <c r="AY262" s="152" t="s">
        <v>151</v>
      </c>
    </row>
    <row r="263" spans="2:51" s="12" customFormat="1" ht="12">
      <c r="B263" s="150"/>
      <c r="D263" s="151" t="s">
        <v>161</v>
      </c>
      <c r="E263" s="152" t="s">
        <v>3</v>
      </c>
      <c r="F263" s="153" t="s">
        <v>191</v>
      </c>
      <c r="H263" s="154">
        <v>14.688000000000001</v>
      </c>
      <c r="I263" s="155"/>
      <c r="L263" s="150"/>
      <c r="M263" s="156"/>
      <c r="T263" s="157"/>
      <c r="AT263" s="152" t="s">
        <v>161</v>
      </c>
      <c r="AU263" s="152" t="s">
        <v>87</v>
      </c>
      <c r="AV263" s="12" t="s">
        <v>78</v>
      </c>
      <c r="AW263" s="12" t="s">
        <v>33</v>
      </c>
      <c r="AX263" s="12" t="s">
        <v>71</v>
      </c>
      <c r="AY263" s="152" t="s">
        <v>151</v>
      </c>
    </row>
    <row r="264" spans="2:51" s="12" customFormat="1" ht="12">
      <c r="B264" s="150"/>
      <c r="D264" s="151" t="s">
        <v>161</v>
      </c>
      <c r="E264" s="152" t="s">
        <v>3</v>
      </c>
      <c r="F264" s="153" t="s">
        <v>177</v>
      </c>
      <c r="H264" s="154">
        <v>3.456</v>
      </c>
      <c r="I264" s="155"/>
      <c r="L264" s="150"/>
      <c r="M264" s="156"/>
      <c r="T264" s="157"/>
      <c r="AT264" s="152" t="s">
        <v>161</v>
      </c>
      <c r="AU264" s="152" t="s">
        <v>87</v>
      </c>
      <c r="AV264" s="12" t="s">
        <v>78</v>
      </c>
      <c r="AW264" s="12" t="s">
        <v>33</v>
      </c>
      <c r="AX264" s="12" t="s">
        <v>71</v>
      </c>
      <c r="AY264" s="152" t="s">
        <v>151</v>
      </c>
    </row>
    <row r="265" spans="2:51" s="12" customFormat="1" ht="12">
      <c r="B265" s="150"/>
      <c r="D265" s="151" t="s">
        <v>161</v>
      </c>
      <c r="E265" s="152" t="s">
        <v>3</v>
      </c>
      <c r="F265" s="153" t="s">
        <v>192</v>
      </c>
      <c r="H265" s="154">
        <v>56.35</v>
      </c>
      <c r="I265" s="155"/>
      <c r="L265" s="150"/>
      <c r="M265" s="156"/>
      <c r="T265" s="157"/>
      <c r="AT265" s="152" t="s">
        <v>161</v>
      </c>
      <c r="AU265" s="152" t="s">
        <v>87</v>
      </c>
      <c r="AV265" s="12" t="s">
        <v>78</v>
      </c>
      <c r="AW265" s="12" t="s">
        <v>33</v>
      </c>
      <c r="AX265" s="12" t="s">
        <v>71</v>
      </c>
      <c r="AY265" s="152" t="s">
        <v>151</v>
      </c>
    </row>
    <row r="266" spans="2:51" s="12" customFormat="1" ht="12">
      <c r="B266" s="150"/>
      <c r="D266" s="151" t="s">
        <v>161</v>
      </c>
      <c r="E266" s="152" t="s">
        <v>3</v>
      </c>
      <c r="F266" s="153" t="s">
        <v>184</v>
      </c>
      <c r="H266" s="154">
        <v>2.04</v>
      </c>
      <c r="I266" s="155"/>
      <c r="L266" s="150"/>
      <c r="M266" s="156"/>
      <c r="T266" s="157"/>
      <c r="AT266" s="152" t="s">
        <v>161</v>
      </c>
      <c r="AU266" s="152" t="s">
        <v>87</v>
      </c>
      <c r="AV266" s="12" t="s">
        <v>78</v>
      </c>
      <c r="AW266" s="12" t="s">
        <v>33</v>
      </c>
      <c r="AX266" s="12" t="s">
        <v>71</v>
      </c>
      <c r="AY266" s="152" t="s">
        <v>151</v>
      </c>
    </row>
    <row r="267" spans="2:51" s="12" customFormat="1" ht="12">
      <c r="B267" s="150"/>
      <c r="D267" s="151" t="s">
        <v>161</v>
      </c>
      <c r="E267" s="152" t="s">
        <v>3</v>
      </c>
      <c r="F267" s="153" t="s">
        <v>185</v>
      </c>
      <c r="H267" s="154">
        <v>1.75</v>
      </c>
      <c r="I267" s="155"/>
      <c r="L267" s="150"/>
      <c r="M267" s="156"/>
      <c r="T267" s="157"/>
      <c r="AT267" s="152" t="s">
        <v>161</v>
      </c>
      <c r="AU267" s="152" t="s">
        <v>87</v>
      </c>
      <c r="AV267" s="12" t="s">
        <v>78</v>
      </c>
      <c r="AW267" s="12" t="s">
        <v>33</v>
      </c>
      <c r="AX267" s="12" t="s">
        <v>71</v>
      </c>
      <c r="AY267" s="152" t="s">
        <v>151</v>
      </c>
    </row>
    <row r="268" spans="2:51" s="12" customFormat="1" ht="12">
      <c r="B268" s="150"/>
      <c r="D268" s="151" t="s">
        <v>161</v>
      </c>
      <c r="E268" s="152" t="s">
        <v>3</v>
      </c>
      <c r="F268" s="153" t="s">
        <v>200</v>
      </c>
      <c r="H268" s="154">
        <v>38.231999999999999</v>
      </c>
      <c r="I268" s="155"/>
      <c r="L268" s="150"/>
      <c r="M268" s="156"/>
      <c r="T268" s="157"/>
      <c r="AT268" s="152" t="s">
        <v>161</v>
      </c>
      <c r="AU268" s="152" t="s">
        <v>87</v>
      </c>
      <c r="AV268" s="12" t="s">
        <v>78</v>
      </c>
      <c r="AW268" s="12" t="s">
        <v>33</v>
      </c>
      <c r="AX268" s="12" t="s">
        <v>71</v>
      </c>
      <c r="AY268" s="152" t="s">
        <v>151</v>
      </c>
    </row>
    <row r="269" spans="2:51" s="12" customFormat="1" ht="12">
      <c r="B269" s="150"/>
      <c r="D269" s="151" t="s">
        <v>161</v>
      </c>
      <c r="E269" s="152" t="s">
        <v>3</v>
      </c>
      <c r="F269" s="153" t="s">
        <v>206</v>
      </c>
      <c r="H269" s="154">
        <v>9.6199999999999992</v>
      </c>
      <c r="I269" s="155"/>
      <c r="L269" s="150"/>
      <c r="M269" s="156"/>
      <c r="T269" s="157"/>
      <c r="AT269" s="152" t="s">
        <v>161</v>
      </c>
      <c r="AU269" s="152" t="s">
        <v>87</v>
      </c>
      <c r="AV269" s="12" t="s">
        <v>78</v>
      </c>
      <c r="AW269" s="12" t="s">
        <v>33</v>
      </c>
      <c r="AX269" s="12" t="s">
        <v>71</v>
      </c>
      <c r="AY269" s="152" t="s">
        <v>151</v>
      </c>
    </row>
    <row r="270" spans="2:51" s="12" customFormat="1" ht="12">
      <c r="B270" s="150"/>
      <c r="D270" s="151" t="s">
        <v>161</v>
      </c>
      <c r="E270" s="152" t="s">
        <v>3</v>
      </c>
      <c r="F270" s="153" t="s">
        <v>207</v>
      </c>
      <c r="H270" s="154">
        <v>2.9540000000000002</v>
      </c>
      <c r="I270" s="155"/>
      <c r="L270" s="150"/>
      <c r="M270" s="156"/>
      <c r="T270" s="157"/>
      <c r="AT270" s="152" t="s">
        <v>161</v>
      </c>
      <c r="AU270" s="152" t="s">
        <v>87</v>
      </c>
      <c r="AV270" s="12" t="s">
        <v>78</v>
      </c>
      <c r="AW270" s="12" t="s">
        <v>33</v>
      </c>
      <c r="AX270" s="12" t="s">
        <v>71</v>
      </c>
      <c r="AY270" s="152" t="s">
        <v>151</v>
      </c>
    </row>
    <row r="271" spans="2:51" s="12" customFormat="1" ht="12">
      <c r="B271" s="150"/>
      <c r="D271" s="151" t="s">
        <v>161</v>
      </c>
      <c r="E271" s="152" t="s">
        <v>3</v>
      </c>
      <c r="F271" s="153" t="s">
        <v>207</v>
      </c>
      <c r="H271" s="154">
        <v>2.9540000000000002</v>
      </c>
      <c r="I271" s="155"/>
      <c r="L271" s="150"/>
      <c r="M271" s="156"/>
      <c r="T271" s="157"/>
      <c r="AT271" s="152" t="s">
        <v>161</v>
      </c>
      <c r="AU271" s="152" t="s">
        <v>87</v>
      </c>
      <c r="AV271" s="12" t="s">
        <v>78</v>
      </c>
      <c r="AW271" s="12" t="s">
        <v>33</v>
      </c>
      <c r="AX271" s="12" t="s">
        <v>71</v>
      </c>
      <c r="AY271" s="152" t="s">
        <v>151</v>
      </c>
    </row>
    <row r="272" spans="2:51" s="12" customFormat="1" ht="12">
      <c r="B272" s="150"/>
      <c r="D272" s="151" t="s">
        <v>161</v>
      </c>
      <c r="E272" s="152" t="s">
        <v>3</v>
      </c>
      <c r="F272" s="153" t="s">
        <v>739</v>
      </c>
      <c r="H272" s="154">
        <v>3.44</v>
      </c>
      <c r="I272" s="155"/>
      <c r="L272" s="150"/>
      <c r="M272" s="156"/>
      <c r="T272" s="157"/>
      <c r="AT272" s="152" t="s">
        <v>161</v>
      </c>
      <c r="AU272" s="152" t="s">
        <v>87</v>
      </c>
      <c r="AV272" s="12" t="s">
        <v>78</v>
      </c>
      <c r="AW272" s="12" t="s">
        <v>33</v>
      </c>
      <c r="AX272" s="12" t="s">
        <v>71</v>
      </c>
      <c r="AY272" s="152" t="s">
        <v>151</v>
      </c>
    </row>
    <row r="273" spans="2:65" s="12" customFormat="1" ht="12">
      <c r="B273" s="150"/>
      <c r="D273" s="151" t="s">
        <v>161</v>
      </c>
      <c r="E273" s="152" t="s">
        <v>3</v>
      </c>
      <c r="F273" s="153" t="s">
        <v>740</v>
      </c>
      <c r="H273" s="154">
        <v>2.0430000000000001</v>
      </c>
      <c r="I273" s="155"/>
      <c r="L273" s="150"/>
      <c r="M273" s="156"/>
      <c r="T273" s="157"/>
      <c r="AT273" s="152" t="s">
        <v>161</v>
      </c>
      <c r="AU273" s="152" t="s">
        <v>87</v>
      </c>
      <c r="AV273" s="12" t="s">
        <v>78</v>
      </c>
      <c r="AW273" s="12" t="s">
        <v>33</v>
      </c>
      <c r="AX273" s="12" t="s">
        <v>71</v>
      </c>
      <c r="AY273" s="152" t="s">
        <v>151</v>
      </c>
    </row>
    <row r="274" spans="2:65" s="13" customFormat="1" ht="12">
      <c r="B274" s="158"/>
      <c r="D274" s="151" t="s">
        <v>161</v>
      </c>
      <c r="E274" s="159" t="s">
        <v>3</v>
      </c>
      <c r="F274" s="160" t="s">
        <v>178</v>
      </c>
      <c r="H274" s="161">
        <v>408.35199999999998</v>
      </c>
      <c r="I274" s="162"/>
      <c r="L274" s="158"/>
      <c r="M274" s="163"/>
      <c r="T274" s="164"/>
      <c r="AT274" s="159" t="s">
        <v>161</v>
      </c>
      <c r="AU274" s="159" t="s">
        <v>87</v>
      </c>
      <c r="AV274" s="13" t="s">
        <v>90</v>
      </c>
      <c r="AW274" s="13" t="s">
        <v>33</v>
      </c>
      <c r="AX274" s="13" t="s">
        <v>15</v>
      </c>
      <c r="AY274" s="159" t="s">
        <v>151</v>
      </c>
    </row>
    <row r="275" spans="2:65" s="1" customFormat="1" ht="33" customHeight="1">
      <c r="B275" s="132"/>
      <c r="C275" s="133" t="s">
        <v>359</v>
      </c>
      <c r="D275" s="133" t="s">
        <v>153</v>
      </c>
      <c r="E275" s="134" t="s">
        <v>741</v>
      </c>
      <c r="F275" s="135" t="s">
        <v>742</v>
      </c>
      <c r="G275" s="136" t="s">
        <v>156</v>
      </c>
      <c r="H275" s="137">
        <v>52.125999999999998</v>
      </c>
      <c r="I275" s="138"/>
      <c r="J275" s="139">
        <f>ROUND(I275*H275,2)</f>
        <v>0</v>
      </c>
      <c r="K275" s="135" t="s">
        <v>157</v>
      </c>
      <c r="L275" s="33"/>
      <c r="M275" s="140" t="s">
        <v>3</v>
      </c>
      <c r="N275" s="141" t="s">
        <v>42</v>
      </c>
      <c r="P275" s="142">
        <f>O275*H275</f>
        <v>0</v>
      </c>
      <c r="Q275" s="142">
        <v>4.2000000000000003E-2</v>
      </c>
      <c r="R275" s="142">
        <f>Q275*H275</f>
        <v>2.189292</v>
      </c>
      <c r="S275" s="142">
        <v>0</v>
      </c>
      <c r="T275" s="143">
        <f>S275*H275</f>
        <v>0</v>
      </c>
      <c r="AR275" s="144" t="s">
        <v>90</v>
      </c>
      <c r="AT275" s="144" t="s">
        <v>153</v>
      </c>
      <c r="AU275" s="144" t="s">
        <v>87</v>
      </c>
      <c r="AY275" s="18" t="s">
        <v>151</v>
      </c>
      <c r="BE275" s="145">
        <f>IF(N275="základní",J275,0)</f>
        <v>0</v>
      </c>
      <c r="BF275" s="145">
        <f>IF(N275="snížená",J275,0)</f>
        <v>0</v>
      </c>
      <c r="BG275" s="145">
        <f>IF(N275="zákl. přenesená",J275,0)</f>
        <v>0</v>
      </c>
      <c r="BH275" s="145">
        <f>IF(N275="sníž. přenesená",J275,0)</f>
        <v>0</v>
      </c>
      <c r="BI275" s="145">
        <f>IF(N275="nulová",J275,0)</f>
        <v>0</v>
      </c>
      <c r="BJ275" s="18" t="s">
        <v>15</v>
      </c>
      <c r="BK275" s="145">
        <f>ROUND(I275*H275,2)</f>
        <v>0</v>
      </c>
      <c r="BL275" s="18" t="s">
        <v>90</v>
      </c>
      <c r="BM275" s="144" t="s">
        <v>743</v>
      </c>
    </row>
    <row r="276" spans="2:65" s="1" customFormat="1">
      <c r="B276" s="33"/>
      <c r="D276" s="146" t="s">
        <v>159</v>
      </c>
      <c r="F276" s="147" t="s">
        <v>744</v>
      </c>
      <c r="I276" s="148"/>
      <c r="L276" s="33"/>
      <c r="M276" s="149"/>
      <c r="T276" s="54"/>
      <c r="AT276" s="18" t="s">
        <v>159</v>
      </c>
      <c r="AU276" s="18" t="s">
        <v>87</v>
      </c>
    </row>
    <row r="277" spans="2:65" s="14" customFormat="1" ht="12">
      <c r="B277" s="165"/>
      <c r="D277" s="151" t="s">
        <v>161</v>
      </c>
      <c r="E277" s="166" t="s">
        <v>3</v>
      </c>
      <c r="F277" s="167" t="s">
        <v>745</v>
      </c>
      <c r="H277" s="166" t="s">
        <v>3</v>
      </c>
      <c r="I277" s="168"/>
      <c r="L277" s="165"/>
      <c r="M277" s="169"/>
      <c r="T277" s="170"/>
      <c r="AT277" s="166" t="s">
        <v>161</v>
      </c>
      <c r="AU277" s="166" t="s">
        <v>87</v>
      </c>
      <c r="AV277" s="14" t="s">
        <v>15</v>
      </c>
      <c r="AW277" s="14" t="s">
        <v>33</v>
      </c>
      <c r="AX277" s="14" t="s">
        <v>71</v>
      </c>
      <c r="AY277" s="166" t="s">
        <v>151</v>
      </c>
    </row>
    <row r="278" spans="2:65" s="12" customFormat="1" ht="12">
      <c r="B278" s="150"/>
      <c r="D278" s="151" t="s">
        <v>161</v>
      </c>
      <c r="E278" s="152" t="s">
        <v>3</v>
      </c>
      <c r="F278" s="153" t="s">
        <v>746</v>
      </c>
      <c r="H278" s="154">
        <v>0.9</v>
      </c>
      <c r="I278" s="155"/>
      <c r="L278" s="150"/>
      <c r="M278" s="156"/>
      <c r="T278" s="157"/>
      <c r="AT278" s="152" t="s">
        <v>161</v>
      </c>
      <c r="AU278" s="152" t="s">
        <v>87</v>
      </c>
      <c r="AV278" s="12" t="s">
        <v>78</v>
      </c>
      <c r="AW278" s="12" t="s">
        <v>33</v>
      </c>
      <c r="AX278" s="12" t="s">
        <v>71</v>
      </c>
      <c r="AY278" s="152" t="s">
        <v>151</v>
      </c>
    </row>
    <row r="279" spans="2:65" s="12" customFormat="1" ht="12">
      <c r="B279" s="150"/>
      <c r="D279" s="151" t="s">
        <v>161</v>
      </c>
      <c r="E279" s="152" t="s">
        <v>3</v>
      </c>
      <c r="F279" s="153" t="s">
        <v>747</v>
      </c>
      <c r="H279" s="154">
        <v>3.6</v>
      </c>
      <c r="I279" s="155"/>
      <c r="L279" s="150"/>
      <c r="M279" s="156"/>
      <c r="T279" s="157"/>
      <c r="AT279" s="152" t="s">
        <v>161</v>
      </c>
      <c r="AU279" s="152" t="s">
        <v>87</v>
      </c>
      <c r="AV279" s="12" t="s">
        <v>78</v>
      </c>
      <c r="AW279" s="12" t="s">
        <v>33</v>
      </c>
      <c r="AX279" s="12" t="s">
        <v>71</v>
      </c>
      <c r="AY279" s="152" t="s">
        <v>151</v>
      </c>
    </row>
    <row r="280" spans="2:65" s="12" customFormat="1" ht="12">
      <c r="B280" s="150"/>
      <c r="D280" s="151" t="s">
        <v>161</v>
      </c>
      <c r="E280" s="152" t="s">
        <v>3</v>
      </c>
      <c r="F280" s="153" t="s">
        <v>748</v>
      </c>
      <c r="H280" s="154">
        <v>0.9</v>
      </c>
      <c r="I280" s="155"/>
      <c r="L280" s="150"/>
      <c r="M280" s="156"/>
      <c r="T280" s="157"/>
      <c r="AT280" s="152" t="s">
        <v>161</v>
      </c>
      <c r="AU280" s="152" t="s">
        <v>87</v>
      </c>
      <c r="AV280" s="12" t="s">
        <v>78</v>
      </c>
      <c r="AW280" s="12" t="s">
        <v>33</v>
      </c>
      <c r="AX280" s="12" t="s">
        <v>71</v>
      </c>
      <c r="AY280" s="152" t="s">
        <v>151</v>
      </c>
    </row>
    <row r="281" spans="2:65" s="12" customFormat="1" ht="12">
      <c r="B281" s="150"/>
      <c r="D281" s="151" t="s">
        <v>161</v>
      </c>
      <c r="E281" s="152" t="s">
        <v>3</v>
      </c>
      <c r="F281" s="153" t="s">
        <v>749</v>
      </c>
      <c r="H281" s="154">
        <v>2.4</v>
      </c>
      <c r="I281" s="155"/>
      <c r="L281" s="150"/>
      <c r="M281" s="156"/>
      <c r="T281" s="157"/>
      <c r="AT281" s="152" t="s">
        <v>161</v>
      </c>
      <c r="AU281" s="152" t="s">
        <v>87</v>
      </c>
      <c r="AV281" s="12" t="s">
        <v>78</v>
      </c>
      <c r="AW281" s="12" t="s">
        <v>33</v>
      </c>
      <c r="AX281" s="12" t="s">
        <v>71</v>
      </c>
      <c r="AY281" s="152" t="s">
        <v>151</v>
      </c>
    </row>
    <row r="282" spans="2:65" s="12" customFormat="1" ht="12">
      <c r="B282" s="150"/>
      <c r="D282" s="151" t="s">
        <v>161</v>
      </c>
      <c r="E282" s="152" t="s">
        <v>3</v>
      </c>
      <c r="F282" s="153" t="s">
        <v>750</v>
      </c>
      <c r="H282" s="154">
        <v>0.28799999999999998</v>
      </c>
      <c r="I282" s="155"/>
      <c r="L282" s="150"/>
      <c r="M282" s="156"/>
      <c r="T282" s="157"/>
      <c r="AT282" s="152" t="s">
        <v>161</v>
      </c>
      <c r="AU282" s="152" t="s">
        <v>87</v>
      </c>
      <c r="AV282" s="12" t="s">
        <v>78</v>
      </c>
      <c r="AW282" s="12" t="s">
        <v>33</v>
      </c>
      <c r="AX282" s="12" t="s">
        <v>71</v>
      </c>
      <c r="AY282" s="152" t="s">
        <v>151</v>
      </c>
    </row>
    <row r="283" spans="2:65" s="12" customFormat="1" ht="12">
      <c r="B283" s="150"/>
      <c r="D283" s="151" t="s">
        <v>161</v>
      </c>
      <c r="E283" s="152" t="s">
        <v>3</v>
      </c>
      <c r="F283" s="153" t="s">
        <v>751</v>
      </c>
      <c r="H283" s="154">
        <v>2.0129999999999999</v>
      </c>
      <c r="I283" s="155"/>
      <c r="L283" s="150"/>
      <c r="M283" s="156"/>
      <c r="T283" s="157"/>
      <c r="AT283" s="152" t="s">
        <v>161</v>
      </c>
      <c r="AU283" s="152" t="s">
        <v>87</v>
      </c>
      <c r="AV283" s="12" t="s">
        <v>78</v>
      </c>
      <c r="AW283" s="12" t="s">
        <v>33</v>
      </c>
      <c r="AX283" s="12" t="s">
        <v>71</v>
      </c>
      <c r="AY283" s="152" t="s">
        <v>151</v>
      </c>
    </row>
    <row r="284" spans="2:65" s="12" customFormat="1" ht="12">
      <c r="B284" s="150"/>
      <c r="D284" s="151" t="s">
        <v>161</v>
      </c>
      <c r="E284" s="152" t="s">
        <v>3</v>
      </c>
      <c r="F284" s="153" t="s">
        <v>752</v>
      </c>
      <c r="H284" s="154">
        <v>25.2</v>
      </c>
      <c r="I284" s="155"/>
      <c r="L284" s="150"/>
      <c r="M284" s="156"/>
      <c r="T284" s="157"/>
      <c r="AT284" s="152" t="s">
        <v>161</v>
      </c>
      <c r="AU284" s="152" t="s">
        <v>87</v>
      </c>
      <c r="AV284" s="12" t="s">
        <v>78</v>
      </c>
      <c r="AW284" s="12" t="s">
        <v>33</v>
      </c>
      <c r="AX284" s="12" t="s">
        <v>71</v>
      </c>
      <c r="AY284" s="152" t="s">
        <v>151</v>
      </c>
    </row>
    <row r="285" spans="2:65" s="12" customFormat="1" ht="12">
      <c r="B285" s="150"/>
      <c r="D285" s="151" t="s">
        <v>161</v>
      </c>
      <c r="E285" s="152" t="s">
        <v>3</v>
      </c>
      <c r="F285" s="153" t="s">
        <v>753</v>
      </c>
      <c r="H285" s="154">
        <v>1.8</v>
      </c>
      <c r="I285" s="155"/>
      <c r="L285" s="150"/>
      <c r="M285" s="156"/>
      <c r="T285" s="157"/>
      <c r="AT285" s="152" t="s">
        <v>161</v>
      </c>
      <c r="AU285" s="152" t="s">
        <v>87</v>
      </c>
      <c r="AV285" s="12" t="s">
        <v>78</v>
      </c>
      <c r="AW285" s="12" t="s">
        <v>33</v>
      </c>
      <c r="AX285" s="12" t="s">
        <v>71</v>
      </c>
      <c r="AY285" s="152" t="s">
        <v>151</v>
      </c>
    </row>
    <row r="286" spans="2:65" s="12" customFormat="1" ht="12">
      <c r="B286" s="150"/>
      <c r="D286" s="151" t="s">
        <v>161</v>
      </c>
      <c r="E286" s="152" t="s">
        <v>3</v>
      </c>
      <c r="F286" s="153" t="s">
        <v>748</v>
      </c>
      <c r="H286" s="154">
        <v>0.9</v>
      </c>
      <c r="I286" s="155"/>
      <c r="L286" s="150"/>
      <c r="M286" s="156"/>
      <c r="T286" s="157"/>
      <c r="AT286" s="152" t="s">
        <v>161</v>
      </c>
      <c r="AU286" s="152" t="s">
        <v>87</v>
      </c>
      <c r="AV286" s="12" t="s">
        <v>78</v>
      </c>
      <c r="AW286" s="12" t="s">
        <v>33</v>
      </c>
      <c r="AX286" s="12" t="s">
        <v>71</v>
      </c>
      <c r="AY286" s="152" t="s">
        <v>151</v>
      </c>
    </row>
    <row r="287" spans="2:65" s="12" customFormat="1" ht="12">
      <c r="B287" s="150"/>
      <c r="D287" s="151" t="s">
        <v>161</v>
      </c>
      <c r="E287" s="152" t="s">
        <v>3</v>
      </c>
      <c r="F287" s="153" t="s">
        <v>754</v>
      </c>
      <c r="H287" s="154">
        <v>8.0500000000000007</v>
      </c>
      <c r="I287" s="155"/>
      <c r="L287" s="150"/>
      <c r="M287" s="156"/>
      <c r="T287" s="157"/>
      <c r="AT287" s="152" t="s">
        <v>161</v>
      </c>
      <c r="AU287" s="152" t="s">
        <v>87</v>
      </c>
      <c r="AV287" s="12" t="s">
        <v>78</v>
      </c>
      <c r="AW287" s="12" t="s">
        <v>33</v>
      </c>
      <c r="AX287" s="12" t="s">
        <v>71</v>
      </c>
      <c r="AY287" s="152" t="s">
        <v>151</v>
      </c>
    </row>
    <row r="288" spans="2:65" s="12" customFormat="1" ht="12">
      <c r="B288" s="150"/>
      <c r="D288" s="151" t="s">
        <v>161</v>
      </c>
      <c r="E288" s="152" t="s">
        <v>3</v>
      </c>
      <c r="F288" s="153" t="s">
        <v>755</v>
      </c>
      <c r="H288" s="154">
        <v>0.42499999999999999</v>
      </c>
      <c r="I288" s="155"/>
      <c r="L288" s="150"/>
      <c r="M288" s="156"/>
      <c r="T288" s="157"/>
      <c r="AT288" s="152" t="s">
        <v>161</v>
      </c>
      <c r="AU288" s="152" t="s">
        <v>87</v>
      </c>
      <c r="AV288" s="12" t="s">
        <v>78</v>
      </c>
      <c r="AW288" s="12" t="s">
        <v>33</v>
      </c>
      <c r="AX288" s="12" t="s">
        <v>71</v>
      </c>
      <c r="AY288" s="152" t="s">
        <v>151</v>
      </c>
    </row>
    <row r="289" spans="2:65" s="12" customFormat="1" ht="12">
      <c r="B289" s="150"/>
      <c r="D289" s="151" t="s">
        <v>161</v>
      </c>
      <c r="E289" s="152" t="s">
        <v>3</v>
      </c>
      <c r="F289" s="153" t="s">
        <v>756</v>
      </c>
      <c r="H289" s="154">
        <v>0.25</v>
      </c>
      <c r="I289" s="155"/>
      <c r="L289" s="150"/>
      <c r="M289" s="156"/>
      <c r="T289" s="157"/>
      <c r="AT289" s="152" t="s">
        <v>161</v>
      </c>
      <c r="AU289" s="152" t="s">
        <v>87</v>
      </c>
      <c r="AV289" s="12" t="s">
        <v>78</v>
      </c>
      <c r="AW289" s="12" t="s">
        <v>33</v>
      </c>
      <c r="AX289" s="12" t="s">
        <v>71</v>
      </c>
      <c r="AY289" s="152" t="s">
        <v>151</v>
      </c>
    </row>
    <row r="290" spans="2:65" s="12" customFormat="1" ht="12">
      <c r="B290" s="150"/>
      <c r="D290" s="151" t="s">
        <v>161</v>
      </c>
      <c r="E290" s="152" t="s">
        <v>3</v>
      </c>
      <c r="F290" s="153" t="s">
        <v>757</v>
      </c>
      <c r="H290" s="154">
        <v>5.4</v>
      </c>
      <c r="I290" s="155"/>
      <c r="L290" s="150"/>
      <c r="M290" s="156"/>
      <c r="T290" s="157"/>
      <c r="AT290" s="152" t="s">
        <v>161</v>
      </c>
      <c r="AU290" s="152" t="s">
        <v>87</v>
      </c>
      <c r="AV290" s="12" t="s">
        <v>78</v>
      </c>
      <c r="AW290" s="12" t="s">
        <v>33</v>
      </c>
      <c r="AX290" s="12" t="s">
        <v>71</v>
      </c>
      <c r="AY290" s="152" t="s">
        <v>151</v>
      </c>
    </row>
    <row r="291" spans="2:65" s="13" customFormat="1" ht="12">
      <c r="B291" s="158"/>
      <c r="D291" s="151" t="s">
        <v>161</v>
      </c>
      <c r="E291" s="159" t="s">
        <v>3</v>
      </c>
      <c r="F291" s="160" t="s">
        <v>178</v>
      </c>
      <c r="H291" s="161">
        <v>52.125999999999998</v>
      </c>
      <c r="I291" s="162"/>
      <c r="L291" s="158"/>
      <c r="M291" s="163"/>
      <c r="T291" s="164"/>
      <c r="AT291" s="159" t="s">
        <v>161</v>
      </c>
      <c r="AU291" s="159" t="s">
        <v>87</v>
      </c>
      <c r="AV291" s="13" t="s">
        <v>90</v>
      </c>
      <c r="AW291" s="13" t="s">
        <v>33</v>
      </c>
      <c r="AX291" s="13" t="s">
        <v>15</v>
      </c>
      <c r="AY291" s="159" t="s">
        <v>151</v>
      </c>
    </row>
    <row r="292" spans="2:65" s="11" customFormat="1" ht="20.75" customHeight="1">
      <c r="B292" s="120"/>
      <c r="D292" s="121" t="s">
        <v>70</v>
      </c>
      <c r="E292" s="130" t="s">
        <v>758</v>
      </c>
      <c r="F292" s="130" t="s">
        <v>759</v>
      </c>
      <c r="I292" s="123"/>
      <c r="J292" s="131">
        <f>BK292</f>
        <v>0</v>
      </c>
      <c r="L292" s="120"/>
      <c r="M292" s="125"/>
      <c r="P292" s="126">
        <f>SUM(P293:P519)</f>
        <v>0</v>
      </c>
      <c r="R292" s="126">
        <f>SUM(R293:R519)</f>
        <v>52.210977539999995</v>
      </c>
      <c r="T292" s="127">
        <f>SUM(T293:T519)</f>
        <v>2.5683520000000001E-2</v>
      </c>
      <c r="AR292" s="121" t="s">
        <v>15</v>
      </c>
      <c r="AT292" s="128" t="s">
        <v>70</v>
      </c>
      <c r="AU292" s="128" t="s">
        <v>78</v>
      </c>
      <c r="AY292" s="121" t="s">
        <v>151</v>
      </c>
      <c r="BK292" s="129">
        <f>SUM(BK293:BK519)</f>
        <v>0</v>
      </c>
    </row>
    <row r="293" spans="2:65" s="1" customFormat="1" ht="24.25" customHeight="1">
      <c r="B293" s="132"/>
      <c r="C293" s="133" t="s">
        <v>365</v>
      </c>
      <c r="D293" s="133" t="s">
        <v>153</v>
      </c>
      <c r="E293" s="134" t="s">
        <v>760</v>
      </c>
      <c r="F293" s="135" t="s">
        <v>761</v>
      </c>
      <c r="G293" s="136" t="s">
        <v>156</v>
      </c>
      <c r="H293" s="137">
        <v>907.84799999999996</v>
      </c>
      <c r="I293" s="138"/>
      <c r="J293" s="139">
        <f>ROUND(I293*H293,2)</f>
        <v>0</v>
      </c>
      <c r="K293" s="135" t="s">
        <v>157</v>
      </c>
      <c r="L293" s="33"/>
      <c r="M293" s="140" t="s">
        <v>3</v>
      </c>
      <c r="N293" s="141" t="s">
        <v>42</v>
      </c>
      <c r="P293" s="142">
        <f>O293*H293</f>
        <v>0</v>
      </c>
      <c r="Q293" s="142">
        <v>0</v>
      </c>
      <c r="R293" s="142">
        <f>Q293*H293</f>
        <v>0</v>
      </c>
      <c r="S293" s="142">
        <v>0</v>
      </c>
      <c r="T293" s="143">
        <f>S293*H293</f>
        <v>0</v>
      </c>
      <c r="AR293" s="144" t="s">
        <v>90</v>
      </c>
      <c r="AT293" s="144" t="s">
        <v>153</v>
      </c>
      <c r="AU293" s="144" t="s">
        <v>87</v>
      </c>
      <c r="AY293" s="18" t="s">
        <v>151</v>
      </c>
      <c r="BE293" s="145">
        <f>IF(N293="základní",J293,0)</f>
        <v>0</v>
      </c>
      <c r="BF293" s="145">
        <f>IF(N293="snížená",J293,0)</f>
        <v>0</v>
      </c>
      <c r="BG293" s="145">
        <f>IF(N293="zákl. přenesená",J293,0)</f>
        <v>0</v>
      </c>
      <c r="BH293" s="145">
        <f>IF(N293="sníž. přenesená",J293,0)</f>
        <v>0</v>
      </c>
      <c r="BI293" s="145">
        <f>IF(N293="nulová",J293,0)</f>
        <v>0</v>
      </c>
      <c r="BJ293" s="18" t="s">
        <v>15</v>
      </c>
      <c r="BK293" s="145">
        <f>ROUND(I293*H293,2)</f>
        <v>0</v>
      </c>
      <c r="BL293" s="18" t="s">
        <v>90</v>
      </c>
      <c r="BM293" s="144" t="s">
        <v>762</v>
      </c>
    </row>
    <row r="294" spans="2:65" s="1" customFormat="1">
      <c r="B294" s="33"/>
      <c r="D294" s="146" t="s">
        <v>159</v>
      </c>
      <c r="F294" s="147" t="s">
        <v>763</v>
      </c>
      <c r="I294" s="148"/>
      <c r="L294" s="33"/>
      <c r="M294" s="149"/>
      <c r="T294" s="54"/>
      <c r="AT294" s="18" t="s">
        <v>159</v>
      </c>
      <c r="AU294" s="18" t="s">
        <v>87</v>
      </c>
    </row>
    <row r="295" spans="2:65" s="14" customFormat="1" ht="12">
      <c r="B295" s="165"/>
      <c r="D295" s="151" t="s">
        <v>161</v>
      </c>
      <c r="E295" s="166" t="s">
        <v>3</v>
      </c>
      <c r="F295" s="167" t="s">
        <v>764</v>
      </c>
      <c r="H295" s="166" t="s">
        <v>3</v>
      </c>
      <c r="I295" s="168"/>
      <c r="L295" s="165"/>
      <c r="M295" s="169"/>
      <c r="T295" s="170"/>
      <c r="AT295" s="166" t="s">
        <v>161</v>
      </c>
      <c r="AU295" s="166" t="s">
        <v>87</v>
      </c>
      <c r="AV295" s="14" t="s">
        <v>15</v>
      </c>
      <c r="AW295" s="14" t="s">
        <v>33</v>
      </c>
      <c r="AX295" s="14" t="s">
        <v>71</v>
      </c>
      <c r="AY295" s="166" t="s">
        <v>151</v>
      </c>
    </row>
    <row r="296" spans="2:65" s="12" customFormat="1" ht="12">
      <c r="B296" s="150"/>
      <c r="D296" s="151" t="s">
        <v>161</v>
      </c>
      <c r="E296" s="152" t="s">
        <v>3</v>
      </c>
      <c r="F296" s="153" t="s">
        <v>765</v>
      </c>
      <c r="H296" s="154">
        <v>827.34799999999996</v>
      </c>
      <c r="I296" s="155"/>
      <c r="L296" s="150"/>
      <c r="M296" s="156"/>
      <c r="T296" s="157"/>
      <c r="AT296" s="152" t="s">
        <v>161</v>
      </c>
      <c r="AU296" s="152" t="s">
        <v>87</v>
      </c>
      <c r="AV296" s="12" t="s">
        <v>78</v>
      </c>
      <c r="AW296" s="12" t="s">
        <v>33</v>
      </c>
      <c r="AX296" s="12" t="s">
        <v>71</v>
      </c>
      <c r="AY296" s="152" t="s">
        <v>151</v>
      </c>
    </row>
    <row r="297" spans="2:65" s="14" customFormat="1" ht="12">
      <c r="B297" s="165"/>
      <c r="D297" s="151" t="s">
        <v>161</v>
      </c>
      <c r="E297" s="166" t="s">
        <v>3</v>
      </c>
      <c r="F297" s="167" t="s">
        <v>766</v>
      </c>
      <c r="H297" s="166" t="s">
        <v>3</v>
      </c>
      <c r="I297" s="168"/>
      <c r="L297" s="165"/>
      <c r="M297" s="169"/>
      <c r="T297" s="170"/>
      <c r="AT297" s="166" t="s">
        <v>161</v>
      </c>
      <c r="AU297" s="166" t="s">
        <v>87</v>
      </c>
      <c r="AV297" s="14" t="s">
        <v>15</v>
      </c>
      <c r="AW297" s="14" t="s">
        <v>33</v>
      </c>
      <c r="AX297" s="14" t="s">
        <v>71</v>
      </c>
      <c r="AY297" s="166" t="s">
        <v>151</v>
      </c>
    </row>
    <row r="298" spans="2:65" s="12" customFormat="1" ht="12">
      <c r="B298" s="150"/>
      <c r="D298" s="151" t="s">
        <v>161</v>
      </c>
      <c r="E298" s="152" t="s">
        <v>3</v>
      </c>
      <c r="F298" s="153" t="s">
        <v>767</v>
      </c>
      <c r="H298" s="154">
        <v>80.5</v>
      </c>
      <c r="I298" s="155"/>
      <c r="L298" s="150"/>
      <c r="M298" s="156"/>
      <c r="T298" s="157"/>
      <c r="AT298" s="152" t="s">
        <v>161</v>
      </c>
      <c r="AU298" s="152" t="s">
        <v>87</v>
      </c>
      <c r="AV298" s="12" t="s">
        <v>78</v>
      </c>
      <c r="AW298" s="12" t="s">
        <v>33</v>
      </c>
      <c r="AX298" s="12" t="s">
        <v>71</v>
      </c>
      <c r="AY298" s="152" t="s">
        <v>151</v>
      </c>
    </row>
    <row r="299" spans="2:65" s="13" customFormat="1" ht="12">
      <c r="B299" s="158"/>
      <c r="D299" s="151" t="s">
        <v>161</v>
      </c>
      <c r="E299" s="159" t="s">
        <v>3</v>
      </c>
      <c r="F299" s="160" t="s">
        <v>178</v>
      </c>
      <c r="H299" s="161">
        <v>907.84799999999996</v>
      </c>
      <c r="I299" s="162"/>
      <c r="L299" s="158"/>
      <c r="M299" s="163"/>
      <c r="T299" s="164"/>
      <c r="AT299" s="159" t="s">
        <v>161</v>
      </c>
      <c r="AU299" s="159" t="s">
        <v>87</v>
      </c>
      <c r="AV299" s="13" t="s">
        <v>90</v>
      </c>
      <c r="AW299" s="13" t="s">
        <v>33</v>
      </c>
      <c r="AX299" s="13" t="s">
        <v>15</v>
      </c>
      <c r="AY299" s="159" t="s">
        <v>151</v>
      </c>
    </row>
    <row r="300" spans="2:65" s="1" customFormat="1" ht="38" customHeight="1">
      <c r="B300" s="132"/>
      <c r="C300" s="133" t="s">
        <v>370</v>
      </c>
      <c r="D300" s="133" t="s">
        <v>153</v>
      </c>
      <c r="E300" s="134" t="s">
        <v>768</v>
      </c>
      <c r="F300" s="135" t="s">
        <v>769</v>
      </c>
      <c r="G300" s="136" t="s">
        <v>156</v>
      </c>
      <c r="H300" s="137">
        <v>827.34799999999996</v>
      </c>
      <c r="I300" s="138"/>
      <c r="J300" s="139">
        <f>ROUND(I300*H300,2)</f>
        <v>0</v>
      </c>
      <c r="K300" s="135" t="s">
        <v>157</v>
      </c>
      <c r="L300" s="33"/>
      <c r="M300" s="140" t="s">
        <v>3</v>
      </c>
      <c r="N300" s="141" t="s">
        <v>42</v>
      </c>
      <c r="P300" s="142">
        <f>O300*H300</f>
        <v>0</v>
      </c>
      <c r="Q300" s="142">
        <v>1.166E-2</v>
      </c>
      <c r="R300" s="142">
        <f>Q300*H300</f>
        <v>9.6468776799999993</v>
      </c>
      <c r="S300" s="142">
        <v>0</v>
      </c>
      <c r="T300" s="143">
        <f>S300*H300</f>
        <v>0</v>
      </c>
      <c r="AR300" s="144" t="s">
        <v>90</v>
      </c>
      <c r="AT300" s="144" t="s">
        <v>153</v>
      </c>
      <c r="AU300" s="144" t="s">
        <v>87</v>
      </c>
      <c r="AY300" s="18" t="s">
        <v>151</v>
      </c>
      <c r="BE300" s="145">
        <f>IF(N300="základní",J300,0)</f>
        <v>0</v>
      </c>
      <c r="BF300" s="145">
        <f>IF(N300="snížená",J300,0)</f>
        <v>0</v>
      </c>
      <c r="BG300" s="145">
        <f>IF(N300="zákl. přenesená",J300,0)</f>
        <v>0</v>
      </c>
      <c r="BH300" s="145">
        <f>IF(N300="sníž. přenesená",J300,0)</f>
        <v>0</v>
      </c>
      <c r="BI300" s="145">
        <f>IF(N300="nulová",J300,0)</f>
        <v>0</v>
      </c>
      <c r="BJ300" s="18" t="s">
        <v>15</v>
      </c>
      <c r="BK300" s="145">
        <f>ROUND(I300*H300,2)</f>
        <v>0</v>
      </c>
      <c r="BL300" s="18" t="s">
        <v>90</v>
      </c>
      <c r="BM300" s="144" t="s">
        <v>770</v>
      </c>
    </row>
    <row r="301" spans="2:65" s="1" customFormat="1">
      <c r="B301" s="33"/>
      <c r="D301" s="146" t="s">
        <v>159</v>
      </c>
      <c r="F301" s="147" t="s">
        <v>771</v>
      </c>
      <c r="I301" s="148"/>
      <c r="L301" s="33"/>
      <c r="M301" s="149"/>
      <c r="T301" s="54"/>
      <c r="AT301" s="18" t="s">
        <v>159</v>
      </c>
      <c r="AU301" s="18" t="s">
        <v>87</v>
      </c>
    </row>
    <row r="302" spans="2:65" s="14" customFormat="1" ht="12">
      <c r="B302" s="165"/>
      <c r="D302" s="151" t="s">
        <v>161</v>
      </c>
      <c r="E302" s="166" t="s">
        <v>3</v>
      </c>
      <c r="F302" s="167" t="s">
        <v>764</v>
      </c>
      <c r="H302" s="166" t="s">
        <v>3</v>
      </c>
      <c r="I302" s="168"/>
      <c r="L302" s="165"/>
      <c r="M302" s="169"/>
      <c r="T302" s="170"/>
      <c r="AT302" s="166" t="s">
        <v>161</v>
      </c>
      <c r="AU302" s="166" t="s">
        <v>87</v>
      </c>
      <c r="AV302" s="14" t="s">
        <v>15</v>
      </c>
      <c r="AW302" s="14" t="s">
        <v>33</v>
      </c>
      <c r="AX302" s="14" t="s">
        <v>71</v>
      </c>
      <c r="AY302" s="166" t="s">
        <v>151</v>
      </c>
    </row>
    <row r="303" spans="2:65" s="12" customFormat="1" ht="12">
      <c r="B303" s="150"/>
      <c r="D303" s="151" t="s">
        <v>161</v>
      </c>
      <c r="E303" s="152" t="s">
        <v>3</v>
      </c>
      <c r="F303" s="153" t="s">
        <v>765</v>
      </c>
      <c r="H303" s="154">
        <v>827.34799999999996</v>
      </c>
      <c r="I303" s="155"/>
      <c r="L303" s="150"/>
      <c r="M303" s="156"/>
      <c r="T303" s="157"/>
      <c r="AT303" s="152" t="s">
        <v>161</v>
      </c>
      <c r="AU303" s="152" t="s">
        <v>87</v>
      </c>
      <c r="AV303" s="12" t="s">
        <v>78</v>
      </c>
      <c r="AW303" s="12" t="s">
        <v>33</v>
      </c>
      <c r="AX303" s="12" t="s">
        <v>71</v>
      </c>
      <c r="AY303" s="152" t="s">
        <v>151</v>
      </c>
    </row>
    <row r="304" spans="2:65" s="13" customFormat="1" ht="12">
      <c r="B304" s="158"/>
      <c r="D304" s="151" t="s">
        <v>161</v>
      </c>
      <c r="E304" s="159" t="s">
        <v>3</v>
      </c>
      <c r="F304" s="160" t="s">
        <v>178</v>
      </c>
      <c r="H304" s="161">
        <v>827.34799999999996</v>
      </c>
      <c r="I304" s="162"/>
      <c r="L304" s="158"/>
      <c r="M304" s="163"/>
      <c r="T304" s="164"/>
      <c r="AT304" s="159" t="s">
        <v>161</v>
      </c>
      <c r="AU304" s="159" t="s">
        <v>87</v>
      </c>
      <c r="AV304" s="13" t="s">
        <v>90</v>
      </c>
      <c r="AW304" s="13" t="s">
        <v>33</v>
      </c>
      <c r="AX304" s="13" t="s">
        <v>15</v>
      </c>
      <c r="AY304" s="159" t="s">
        <v>151</v>
      </c>
    </row>
    <row r="305" spans="2:65" s="1" customFormat="1" ht="24.25" customHeight="1">
      <c r="B305" s="132"/>
      <c r="C305" s="133" t="s">
        <v>376</v>
      </c>
      <c r="D305" s="133" t="s">
        <v>153</v>
      </c>
      <c r="E305" s="134" t="s">
        <v>772</v>
      </c>
      <c r="F305" s="135" t="s">
        <v>773</v>
      </c>
      <c r="G305" s="136" t="s">
        <v>156</v>
      </c>
      <c r="H305" s="137">
        <v>907.84799999999996</v>
      </c>
      <c r="I305" s="138"/>
      <c r="J305" s="139">
        <f>ROUND(I305*H305,2)</f>
        <v>0</v>
      </c>
      <c r="K305" s="135" t="s">
        <v>3</v>
      </c>
      <c r="L305" s="33"/>
      <c r="M305" s="140" t="s">
        <v>3</v>
      </c>
      <c r="N305" s="141" t="s">
        <v>42</v>
      </c>
      <c r="P305" s="142">
        <f>O305*H305</f>
        <v>0</v>
      </c>
      <c r="Q305" s="142">
        <v>2.7300000000000001E-2</v>
      </c>
      <c r="R305" s="142">
        <f>Q305*H305</f>
        <v>24.784250400000001</v>
      </c>
      <c r="S305" s="142">
        <v>0</v>
      </c>
      <c r="T305" s="143">
        <f>S305*H305</f>
        <v>0</v>
      </c>
      <c r="AR305" s="144" t="s">
        <v>90</v>
      </c>
      <c r="AT305" s="144" t="s">
        <v>153</v>
      </c>
      <c r="AU305" s="144" t="s">
        <v>87</v>
      </c>
      <c r="AY305" s="18" t="s">
        <v>151</v>
      </c>
      <c r="BE305" s="145">
        <f>IF(N305="základní",J305,0)</f>
        <v>0</v>
      </c>
      <c r="BF305" s="145">
        <f>IF(N305="snížená",J305,0)</f>
        <v>0</v>
      </c>
      <c r="BG305" s="145">
        <f>IF(N305="zákl. přenesená",J305,0)</f>
        <v>0</v>
      </c>
      <c r="BH305" s="145">
        <f>IF(N305="sníž. přenesená",J305,0)</f>
        <v>0</v>
      </c>
      <c r="BI305" s="145">
        <f>IF(N305="nulová",J305,0)</f>
        <v>0</v>
      </c>
      <c r="BJ305" s="18" t="s">
        <v>15</v>
      </c>
      <c r="BK305" s="145">
        <f>ROUND(I305*H305,2)</f>
        <v>0</v>
      </c>
      <c r="BL305" s="18" t="s">
        <v>90</v>
      </c>
      <c r="BM305" s="144" t="s">
        <v>774</v>
      </c>
    </row>
    <row r="306" spans="2:65" s="1" customFormat="1" ht="24.25" customHeight="1">
      <c r="B306" s="132"/>
      <c r="C306" s="133" t="s">
        <v>385</v>
      </c>
      <c r="D306" s="133" t="s">
        <v>153</v>
      </c>
      <c r="E306" s="134" t="s">
        <v>775</v>
      </c>
      <c r="F306" s="135" t="s">
        <v>776</v>
      </c>
      <c r="G306" s="136" t="s">
        <v>156</v>
      </c>
      <c r="H306" s="137">
        <v>907.84799999999996</v>
      </c>
      <c r="I306" s="138"/>
      <c r="J306" s="139">
        <f>ROUND(I306*H306,2)</f>
        <v>0</v>
      </c>
      <c r="K306" s="135" t="s">
        <v>157</v>
      </c>
      <c r="L306" s="33"/>
      <c r="M306" s="140" t="s">
        <v>3</v>
      </c>
      <c r="N306" s="141" t="s">
        <v>42</v>
      </c>
      <c r="P306" s="142">
        <f>O306*H306</f>
        <v>0</v>
      </c>
      <c r="Q306" s="142">
        <v>2.5999999999999998E-4</v>
      </c>
      <c r="R306" s="142">
        <f>Q306*H306</f>
        <v>0.23604047999999997</v>
      </c>
      <c r="S306" s="142">
        <v>0</v>
      </c>
      <c r="T306" s="143">
        <f>S306*H306</f>
        <v>0</v>
      </c>
      <c r="AR306" s="144" t="s">
        <v>90</v>
      </c>
      <c r="AT306" s="144" t="s">
        <v>153</v>
      </c>
      <c r="AU306" s="144" t="s">
        <v>87</v>
      </c>
      <c r="AY306" s="18" t="s">
        <v>151</v>
      </c>
      <c r="BE306" s="145">
        <f>IF(N306="základní",J306,0)</f>
        <v>0</v>
      </c>
      <c r="BF306" s="145">
        <f>IF(N306="snížená",J306,0)</f>
        <v>0</v>
      </c>
      <c r="BG306" s="145">
        <f>IF(N306="zákl. přenesená",J306,0)</f>
        <v>0</v>
      </c>
      <c r="BH306" s="145">
        <f>IF(N306="sníž. přenesená",J306,0)</f>
        <v>0</v>
      </c>
      <c r="BI306" s="145">
        <f>IF(N306="nulová",J306,0)</f>
        <v>0</v>
      </c>
      <c r="BJ306" s="18" t="s">
        <v>15</v>
      </c>
      <c r="BK306" s="145">
        <f>ROUND(I306*H306,2)</f>
        <v>0</v>
      </c>
      <c r="BL306" s="18" t="s">
        <v>90</v>
      </c>
      <c r="BM306" s="144" t="s">
        <v>777</v>
      </c>
    </row>
    <row r="307" spans="2:65" s="1" customFormat="1">
      <c r="B307" s="33"/>
      <c r="D307" s="146" t="s">
        <v>159</v>
      </c>
      <c r="F307" s="147" t="s">
        <v>778</v>
      </c>
      <c r="I307" s="148"/>
      <c r="L307" s="33"/>
      <c r="M307" s="149"/>
      <c r="T307" s="54"/>
      <c r="AT307" s="18" t="s">
        <v>159</v>
      </c>
      <c r="AU307" s="18" t="s">
        <v>87</v>
      </c>
    </row>
    <row r="308" spans="2:65" s="14" customFormat="1" ht="12">
      <c r="B308" s="165"/>
      <c r="D308" s="151" t="s">
        <v>161</v>
      </c>
      <c r="E308" s="166" t="s">
        <v>3</v>
      </c>
      <c r="F308" s="167" t="s">
        <v>764</v>
      </c>
      <c r="H308" s="166" t="s">
        <v>3</v>
      </c>
      <c r="I308" s="168"/>
      <c r="L308" s="165"/>
      <c r="M308" s="169"/>
      <c r="T308" s="170"/>
      <c r="AT308" s="166" t="s">
        <v>161</v>
      </c>
      <c r="AU308" s="166" t="s">
        <v>87</v>
      </c>
      <c r="AV308" s="14" t="s">
        <v>15</v>
      </c>
      <c r="AW308" s="14" t="s">
        <v>33</v>
      </c>
      <c r="AX308" s="14" t="s">
        <v>71</v>
      </c>
      <c r="AY308" s="166" t="s">
        <v>151</v>
      </c>
    </row>
    <row r="309" spans="2:65" s="12" customFormat="1" ht="12">
      <c r="B309" s="150"/>
      <c r="D309" s="151" t="s">
        <v>161</v>
      </c>
      <c r="E309" s="152" t="s">
        <v>3</v>
      </c>
      <c r="F309" s="153" t="s">
        <v>765</v>
      </c>
      <c r="H309" s="154">
        <v>827.34799999999996</v>
      </c>
      <c r="I309" s="155"/>
      <c r="L309" s="150"/>
      <c r="M309" s="156"/>
      <c r="T309" s="157"/>
      <c r="AT309" s="152" t="s">
        <v>161</v>
      </c>
      <c r="AU309" s="152" t="s">
        <v>87</v>
      </c>
      <c r="AV309" s="12" t="s">
        <v>78</v>
      </c>
      <c r="AW309" s="12" t="s">
        <v>33</v>
      </c>
      <c r="AX309" s="12" t="s">
        <v>71</v>
      </c>
      <c r="AY309" s="152" t="s">
        <v>151</v>
      </c>
    </row>
    <row r="310" spans="2:65" s="14" customFormat="1" ht="12">
      <c r="B310" s="165"/>
      <c r="D310" s="151" t="s">
        <v>161</v>
      </c>
      <c r="E310" s="166" t="s">
        <v>3</v>
      </c>
      <c r="F310" s="167" t="s">
        <v>766</v>
      </c>
      <c r="H310" s="166" t="s">
        <v>3</v>
      </c>
      <c r="I310" s="168"/>
      <c r="L310" s="165"/>
      <c r="M310" s="169"/>
      <c r="T310" s="170"/>
      <c r="AT310" s="166" t="s">
        <v>161</v>
      </c>
      <c r="AU310" s="166" t="s">
        <v>87</v>
      </c>
      <c r="AV310" s="14" t="s">
        <v>15</v>
      </c>
      <c r="AW310" s="14" t="s">
        <v>33</v>
      </c>
      <c r="AX310" s="14" t="s">
        <v>71</v>
      </c>
      <c r="AY310" s="166" t="s">
        <v>151</v>
      </c>
    </row>
    <row r="311" spans="2:65" s="12" customFormat="1" ht="12">
      <c r="B311" s="150"/>
      <c r="D311" s="151" t="s">
        <v>161</v>
      </c>
      <c r="E311" s="152" t="s">
        <v>3</v>
      </c>
      <c r="F311" s="153" t="s">
        <v>767</v>
      </c>
      <c r="H311" s="154">
        <v>80.5</v>
      </c>
      <c r="I311" s="155"/>
      <c r="L311" s="150"/>
      <c r="M311" s="156"/>
      <c r="T311" s="157"/>
      <c r="AT311" s="152" t="s">
        <v>161</v>
      </c>
      <c r="AU311" s="152" t="s">
        <v>87</v>
      </c>
      <c r="AV311" s="12" t="s">
        <v>78</v>
      </c>
      <c r="AW311" s="12" t="s">
        <v>33</v>
      </c>
      <c r="AX311" s="12" t="s">
        <v>71</v>
      </c>
      <c r="AY311" s="152" t="s">
        <v>151</v>
      </c>
    </row>
    <row r="312" spans="2:65" s="13" customFormat="1" ht="12">
      <c r="B312" s="158"/>
      <c r="D312" s="151" t="s">
        <v>161</v>
      </c>
      <c r="E312" s="159" t="s">
        <v>3</v>
      </c>
      <c r="F312" s="160" t="s">
        <v>178</v>
      </c>
      <c r="H312" s="161">
        <v>907.84799999999996</v>
      </c>
      <c r="I312" s="162"/>
      <c r="L312" s="158"/>
      <c r="M312" s="163"/>
      <c r="T312" s="164"/>
      <c r="AT312" s="159" t="s">
        <v>161</v>
      </c>
      <c r="AU312" s="159" t="s">
        <v>87</v>
      </c>
      <c r="AV312" s="13" t="s">
        <v>90</v>
      </c>
      <c r="AW312" s="13" t="s">
        <v>33</v>
      </c>
      <c r="AX312" s="13" t="s">
        <v>15</v>
      </c>
      <c r="AY312" s="159" t="s">
        <v>151</v>
      </c>
    </row>
    <row r="313" spans="2:65" s="1" customFormat="1" ht="66.75" customHeight="1">
      <c r="B313" s="132"/>
      <c r="C313" s="133" t="s">
        <v>394</v>
      </c>
      <c r="D313" s="133" t="s">
        <v>153</v>
      </c>
      <c r="E313" s="134" t="s">
        <v>779</v>
      </c>
      <c r="F313" s="135" t="s">
        <v>780</v>
      </c>
      <c r="G313" s="136" t="s">
        <v>156</v>
      </c>
      <c r="H313" s="137">
        <v>700.64800000000002</v>
      </c>
      <c r="I313" s="138"/>
      <c r="J313" s="139">
        <f>ROUND(I313*H313,2)</f>
        <v>0</v>
      </c>
      <c r="K313" s="135" t="s">
        <v>157</v>
      </c>
      <c r="L313" s="33"/>
      <c r="M313" s="140" t="s">
        <v>3</v>
      </c>
      <c r="N313" s="141" t="s">
        <v>42</v>
      </c>
      <c r="P313" s="142">
        <f>O313*H313</f>
        <v>0</v>
      </c>
      <c r="Q313" s="142">
        <v>8.6800000000000002E-3</v>
      </c>
      <c r="R313" s="142">
        <f>Q313*H313</f>
        <v>6.0816246400000002</v>
      </c>
      <c r="S313" s="142">
        <v>0</v>
      </c>
      <c r="T313" s="143">
        <f>S313*H313</f>
        <v>0</v>
      </c>
      <c r="AR313" s="144" t="s">
        <v>90</v>
      </c>
      <c r="AT313" s="144" t="s">
        <v>153</v>
      </c>
      <c r="AU313" s="144" t="s">
        <v>87</v>
      </c>
      <c r="AY313" s="18" t="s">
        <v>151</v>
      </c>
      <c r="BE313" s="145">
        <f>IF(N313="základní",J313,0)</f>
        <v>0</v>
      </c>
      <c r="BF313" s="145">
        <f>IF(N313="snížená",J313,0)</f>
        <v>0</v>
      </c>
      <c r="BG313" s="145">
        <f>IF(N313="zákl. přenesená",J313,0)</f>
        <v>0</v>
      </c>
      <c r="BH313" s="145">
        <f>IF(N313="sníž. přenesená",J313,0)</f>
        <v>0</v>
      </c>
      <c r="BI313" s="145">
        <f>IF(N313="nulová",J313,0)</f>
        <v>0</v>
      </c>
      <c r="BJ313" s="18" t="s">
        <v>15</v>
      </c>
      <c r="BK313" s="145">
        <f>ROUND(I313*H313,2)</f>
        <v>0</v>
      </c>
      <c r="BL313" s="18" t="s">
        <v>90</v>
      </c>
      <c r="BM313" s="144" t="s">
        <v>781</v>
      </c>
    </row>
    <row r="314" spans="2:65" s="1" customFormat="1">
      <c r="B314" s="33"/>
      <c r="D314" s="146" t="s">
        <v>159</v>
      </c>
      <c r="F314" s="147" t="s">
        <v>782</v>
      </c>
      <c r="I314" s="148"/>
      <c r="L314" s="33"/>
      <c r="M314" s="149"/>
      <c r="T314" s="54"/>
      <c r="AT314" s="18" t="s">
        <v>159</v>
      </c>
      <c r="AU314" s="18" t="s">
        <v>87</v>
      </c>
    </row>
    <row r="315" spans="2:65" s="14" customFormat="1" ht="12">
      <c r="B315" s="165"/>
      <c r="D315" s="151" t="s">
        <v>161</v>
      </c>
      <c r="E315" s="166" t="s">
        <v>3</v>
      </c>
      <c r="F315" s="167" t="s">
        <v>299</v>
      </c>
      <c r="H315" s="166" t="s">
        <v>3</v>
      </c>
      <c r="I315" s="168"/>
      <c r="L315" s="165"/>
      <c r="M315" s="169"/>
      <c r="T315" s="170"/>
      <c r="AT315" s="166" t="s">
        <v>161</v>
      </c>
      <c r="AU315" s="166" t="s">
        <v>87</v>
      </c>
      <c r="AV315" s="14" t="s">
        <v>15</v>
      </c>
      <c r="AW315" s="14" t="s">
        <v>33</v>
      </c>
      <c r="AX315" s="14" t="s">
        <v>71</v>
      </c>
      <c r="AY315" s="166" t="s">
        <v>151</v>
      </c>
    </row>
    <row r="316" spans="2:65" s="12" customFormat="1" ht="12">
      <c r="B316" s="150"/>
      <c r="D316" s="151" t="s">
        <v>161</v>
      </c>
      <c r="E316" s="152" t="s">
        <v>3</v>
      </c>
      <c r="F316" s="153" t="s">
        <v>783</v>
      </c>
      <c r="H316" s="154">
        <v>166</v>
      </c>
      <c r="I316" s="155"/>
      <c r="L316" s="150"/>
      <c r="M316" s="156"/>
      <c r="T316" s="157"/>
      <c r="AT316" s="152" t="s">
        <v>161</v>
      </c>
      <c r="AU316" s="152" t="s">
        <v>87</v>
      </c>
      <c r="AV316" s="12" t="s">
        <v>78</v>
      </c>
      <c r="AW316" s="12" t="s">
        <v>33</v>
      </c>
      <c r="AX316" s="12" t="s">
        <v>71</v>
      </c>
      <c r="AY316" s="152" t="s">
        <v>151</v>
      </c>
    </row>
    <row r="317" spans="2:65" s="14" customFormat="1" ht="12">
      <c r="B317" s="165"/>
      <c r="D317" s="151" t="s">
        <v>161</v>
      </c>
      <c r="E317" s="166" t="s">
        <v>3</v>
      </c>
      <c r="F317" s="167" t="s">
        <v>301</v>
      </c>
      <c r="H317" s="166" t="s">
        <v>3</v>
      </c>
      <c r="I317" s="168"/>
      <c r="L317" s="165"/>
      <c r="M317" s="169"/>
      <c r="T317" s="170"/>
      <c r="AT317" s="166" t="s">
        <v>161</v>
      </c>
      <c r="AU317" s="166" t="s">
        <v>87</v>
      </c>
      <c r="AV317" s="14" t="s">
        <v>15</v>
      </c>
      <c r="AW317" s="14" t="s">
        <v>33</v>
      </c>
      <c r="AX317" s="14" t="s">
        <v>71</v>
      </c>
      <c r="AY317" s="166" t="s">
        <v>151</v>
      </c>
    </row>
    <row r="318" spans="2:65" s="12" customFormat="1" ht="12">
      <c r="B318" s="150"/>
      <c r="D318" s="151" t="s">
        <v>161</v>
      </c>
      <c r="E318" s="152" t="s">
        <v>3</v>
      </c>
      <c r="F318" s="153" t="s">
        <v>784</v>
      </c>
      <c r="H318" s="154">
        <v>170</v>
      </c>
      <c r="I318" s="155"/>
      <c r="L318" s="150"/>
      <c r="M318" s="156"/>
      <c r="T318" s="157"/>
      <c r="AT318" s="152" t="s">
        <v>161</v>
      </c>
      <c r="AU318" s="152" t="s">
        <v>87</v>
      </c>
      <c r="AV318" s="12" t="s">
        <v>78</v>
      </c>
      <c r="AW318" s="12" t="s">
        <v>33</v>
      </c>
      <c r="AX318" s="12" t="s">
        <v>71</v>
      </c>
      <c r="AY318" s="152" t="s">
        <v>151</v>
      </c>
    </row>
    <row r="319" spans="2:65" s="14" customFormat="1" ht="12">
      <c r="B319" s="165"/>
      <c r="D319" s="151" t="s">
        <v>161</v>
      </c>
      <c r="E319" s="166" t="s">
        <v>3</v>
      </c>
      <c r="F319" s="167" t="s">
        <v>785</v>
      </c>
      <c r="H319" s="166" t="s">
        <v>3</v>
      </c>
      <c r="I319" s="168"/>
      <c r="L319" s="165"/>
      <c r="M319" s="169"/>
      <c r="T319" s="170"/>
      <c r="AT319" s="166" t="s">
        <v>161</v>
      </c>
      <c r="AU319" s="166" t="s">
        <v>87</v>
      </c>
      <c r="AV319" s="14" t="s">
        <v>15</v>
      </c>
      <c r="AW319" s="14" t="s">
        <v>33</v>
      </c>
      <c r="AX319" s="14" t="s">
        <v>71</v>
      </c>
      <c r="AY319" s="166" t="s">
        <v>151</v>
      </c>
    </row>
    <row r="320" spans="2:65" s="12" customFormat="1" ht="12">
      <c r="B320" s="150"/>
      <c r="D320" s="151" t="s">
        <v>161</v>
      </c>
      <c r="E320" s="152" t="s">
        <v>3</v>
      </c>
      <c r="F320" s="153" t="s">
        <v>786</v>
      </c>
      <c r="H320" s="154">
        <v>256</v>
      </c>
      <c r="I320" s="155"/>
      <c r="L320" s="150"/>
      <c r="M320" s="156"/>
      <c r="T320" s="157"/>
      <c r="AT320" s="152" t="s">
        <v>161</v>
      </c>
      <c r="AU320" s="152" t="s">
        <v>87</v>
      </c>
      <c r="AV320" s="12" t="s">
        <v>78</v>
      </c>
      <c r="AW320" s="12" t="s">
        <v>33</v>
      </c>
      <c r="AX320" s="12" t="s">
        <v>71</v>
      </c>
      <c r="AY320" s="152" t="s">
        <v>151</v>
      </c>
    </row>
    <row r="321" spans="2:65" s="14" customFormat="1" ht="12">
      <c r="B321" s="165"/>
      <c r="D321" s="151" t="s">
        <v>161</v>
      </c>
      <c r="E321" s="166" t="s">
        <v>3</v>
      </c>
      <c r="F321" s="167" t="s">
        <v>787</v>
      </c>
      <c r="H321" s="166" t="s">
        <v>3</v>
      </c>
      <c r="I321" s="168"/>
      <c r="L321" s="165"/>
      <c r="M321" s="169"/>
      <c r="T321" s="170"/>
      <c r="AT321" s="166" t="s">
        <v>161</v>
      </c>
      <c r="AU321" s="166" t="s">
        <v>87</v>
      </c>
      <c r="AV321" s="14" t="s">
        <v>15</v>
      </c>
      <c r="AW321" s="14" t="s">
        <v>33</v>
      </c>
      <c r="AX321" s="14" t="s">
        <v>71</v>
      </c>
      <c r="AY321" s="166" t="s">
        <v>151</v>
      </c>
    </row>
    <row r="322" spans="2:65" s="12" customFormat="1" ht="12">
      <c r="B322" s="150"/>
      <c r="D322" s="151" t="s">
        <v>161</v>
      </c>
      <c r="E322" s="152" t="s">
        <v>3</v>
      </c>
      <c r="F322" s="153" t="s">
        <v>788</v>
      </c>
      <c r="H322" s="154">
        <v>267</v>
      </c>
      <c r="I322" s="155"/>
      <c r="L322" s="150"/>
      <c r="M322" s="156"/>
      <c r="T322" s="157"/>
      <c r="AT322" s="152" t="s">
        <v>161</v>
      </c>
      <c r="AU322" s="152" t="s">
        <v>87</v>
      </c>
      <c r="AV322" s="12" t="s">
        <v>78</v>
      </c>
      <c r="AW322" s="12" t="s">
        <v>33</v>
      </c>
      <c r="AX322" s="12" t="s">
        <v>71</v>
      </c>
      <c r="AY322" s="152" t="s">
        <v>151</v>
      </c>
    </row>
    <row r="323" spans="2:65" s="14" customFormat="1" ht="12">
      <c r="B323" s="165"/>
      <c r="D323" s="151" t="s">
        <v>161</v>
      </c>
      <c r="E323" s="166" t="s">
        <v>3</v>
      </c>
      <c r="F323" s="167" t="s">
        <v>789</v>
      </c>
      <c r="H323" s="166" t="s">
        <v>3</v>
      </c>
      <c r="I323" s="168"/>
      <c r="L323" s="165"/>
      <c r="M323" s="169"/>
      <c r="T323" s="170"/>
      <c r="AT323" s="166" t="s">
        <v>161</v>
      </c>
      <c r="AU323" s="166" t="s">
        <v>87</v>
      </c>
      <c r="AV323" s="14" t="s">
        <v>15</v>
      </c>
      <c r="AW323" s="14" t="s">
        <v>33</v>
      </c>
      <c r="AX323" s="14" t="s">
        <v>71</v>
      </c>
      <c r="AY323" s="166" t="s">
        <v>151</v>
      </c>
    </row>
    <row r="324" spans="2:65" s="12" customFormat="1" ht="12">
      <c r="B324" s="150"/>
      <c r="D324" s="151" t="s">
        <v>161</v>
      </c>
      <c r="E324" s="152" t="s">
        <v>3</v>
      </c>
      <c r="F324" s="153" t="s">
        <v>790</v>
      </c>
      <c r="H324" s="154">
        <v>144</v>
      </c>
      <c r="I324" s="155"/>
      <c r="L324" s="150"/>
      <c r="M324" s="156"/>
      <c r="T324" s="157"/>
      <c r="AT324" s="152" t="s">
        <v>161</v>
      </c>
      <c r="AU324" s="152" t="s">
        <v>87</v>
      </c>
      <c r="AV324" s="12" t="s">
        <v>78</v>
      </c>
      <c r="AW324" s="12" t="s">
        <v>33</v>
      </c>
      <c r="AX324" s="12" t="s">
        <v>71</v>
      </c>
      <c r="AY324" s="152" t="s">
        <v>151</v>
      </c>
    </row>
    <row r="325" spans="2:65" s="14" customFormat="1" ht="12">
      <c r="B325" s="165"/>
      <c r="D325" s="151" t="s">
        <v>161</v>
      </c>
      <c r="E325" s="166" t="s">
        <v>3</v>
      </c>
      <c r="F325" s="167" t="s">
        <v>791</v>
      </c>
      <c r="H325" s="166" t="s">
        <v>3</v>
      </c>
      <c r="I325" s="168"/>
      <c r="L325" s="165"/>
      <c r="M325" s="169"/>
      <c r="T325" s="170"/>
      <c r="AT325" s="166" t="s">
        <v>161</v>
      </c>
      <c r="AU325" s="166" t="s">
        <v>87</v>
      </c>
      <c r="AV325" s="14" t="s">
        <v>15</v>
      </c>
      <c r="AW325" s="14" t="s">
        <v>33</v>
      </c>
      <c r="AX325" s="14" t="s">
        <v>71</v>
      </c>
      <c r="AY325" s="166" t="s">
        <v>151</v>
      </c>
    </row>
    <row r="326" spans="2:65" s="12" customFormat="1" ht="12">
      <c r="B326" s="150"/>
      <c r="D326" s="151" t="s">
        <v>161</v>
      </c>
      <c r="E326" s="152" t="s">
        <v>3</v>
      </c>
      <c r="F326" s="153" t="s">
        <v>792</v>
      </c>
      <c r="H326" s="154">
        <v>106</v>
      </c>
      <c r="I326" s="155"/>
      <c r="L326" s="150"/>
      <c r="M326" s="156"/>
      <c r="T326" s="157"/>
      <c r="AT326" s="152" t="s">
        <v>161</v>
      </c>
      <c r="AU326" s="152" t="s">
        <v>87</v>
      </c>
      <c r="AV326" s="12" t="s">
        <v>78</v>
      </c>
      <c r="AW326" s="12" t="s">
        <v>33</v>
      </c>
      <c r="AX326" s="12" t="s">
        <v>71</v>
      </c>
      <c r="AY326" s="152" t="s">
        <v>151</v>
      </c>
    </row>
    <row r="327" spans="2:65" s="14" customFormat="1" ht="12">
      <c r="B327" s="165"/>
      <c r="D327" s="151" t="s">
        <v>161</v>
      </c>
      <c r="E327" s="166" t="s">
        <v>3</v>
      </c>
      <c r="F327" s="167" t="s">
        <v>793</v>
      </c>
      <c r="H327" s="166" t="s">
        <v>3</v>
      </c>
      <c r="I327" s="168"/>
      <c r="L327" s="165"/>
      <c r="M327" s="169"/>
      <c r="T327" s="170"/>
      <c r="AT327" s="166" t="s">
        <v>161</v>
      </c>
      <c r="AU327" s="166" t="s">
        <v>87</v>
      </c>
      <c r="AV327" s="14" t="s">
        <v>15</v>
      </c>
      <c r="AW327" s="14" t="s">
        <v>33</v>
      </c>
      <c r="AX327" s="14" t="s">
        <v>71</v>
      </c>
      <c r="AY327" s="166" t="s">
        <v>151</v>
      </c>
    </row>
    <row r="328" spans="2:65" s="12" customFormat="1" ht="12">
      <c r="B328" s="150"/>
      <c r="D328" s="151" t="s">
        <v>161</v>
      </c>
      <c r="E328" s="152" t="s">
        <v>3</v>
      </c>
      <c r="F328" s="153" t="s">
        <v>794</v>
      </c>
      <c r="H328" s="154">
        <v>-408.35199999999998</v>
      </c>
      <c r="I328" s="155"/>
      <c r="L328" s="150"/>
      <c r="M328" s="156"/>
      <c r="T328" s="157"/>
      <c r="AT328" s="152" t="s">
        <v>161</v>
      </c>
      <c r="AU328" s="152" t="s">
        <v>87</v>
      </c>
      <c r="AV328" s="12" t="s">
        <v>78</v>
      </c>
      <c r="AW328" s="12" t="s">
        <v>33</v>
      </c>
      <c r="AX328" s="12" t="s">
        <v>71</v>
      </c>
      <c r="AY328" s="152" t="s">
        <v>151</v>
      </c>
    </row>
    <row r="329" spans="2:65" s="13" customFormat="1" ht="12">
      <c r="B329" s="158"/>
      <c r="D329" s="151" t="s">
        <v>161</v>
      </c>
      <c r="E329" s="159" t="s">
        <v>3</v>
      </c>
      <c r="F329" s="160" t="s">
        <v>178</v>
      </c>
      <c r="H329" s="161">
        <v>700.64800000000002</v>
      </c>
      <c r="I329" s="162"/>
      <c r="L329" s="158"/>
      <c r="M329" s="163"/>
      <c r="T329" s="164"/>
      <c r="AT329" s="159" t="s">
        <v>161</v>
      </c>
      <c r="AU329" s="159" t="s">
        <v>87</v>
      </c>
      <c r="AV329" s="13" t="s">
        <v>90</v>
      </c>
      <c r="AW329" s="13" t="s">
        <v>33</v>
      </c>
      <c r="AX329" s="13" t="s">
        <v>15</v>
      </c>
      <c r="AY329" s="159" t="s">
        <v>151</v>
      </c>
    </row>
    <row r="330" spans="2:65" s="1" customFormat="1" ht="16.5" customHeight="1">
      <c r="B330" s="132"/>
      <c r="C330" s="174" t="s">
        <v>399</v>
      </c>
      <c r="D330" s="174" t="s">
        <v>601</v>
      </c>
      <c r="E330" s="175" t="s">
        <v>795</v>
      </c>
      <c r="F330" s="176" t="s">
        <v>796</v>
      </c>
      <c r="G330" s="177" t="s">
        <v>156</v>
      </c>
      <c r="H330" s="178">
        <v>735.68</v>
      </c>
      <c r="I330" s="179"/>
      <c r="J330" s="180">
        <f>ROUND(I330*H330,2)</f>
        <v>0</v>
      </c>
      <c r="K330" s="176" t="s">
        <v>157</v>
      </c>
      <c r="L330" s="181"/>
      <c r="M330" s="182" t="s">
        <v>3</v>
      </c>
      <c r="N330" s="183" t="s">
        <v>42</v>
      </c>
      <c r="P330" s="142">
        <f>O330*H330</f>
        <v>0</v>
      </c>
      <c r="Q330" s="142">
        <v>2.7000000000000001E-3</v>
      </c>
      <c r="R330" s="142">
        <f>Q330*H330</f>
        <v>1.9863359999999999</v>
      </c>
      <c r="S330" s="142">
        <v>0</v>
      </c>
      <c r="T330" s="143">
        <f>S330*H330</f>
        <v>0</v>
      </c>
      <c r="AR330" s="144" t="s">
        <v>210</v>
      </c>
      <c r="AT330" s="144" t="s">
        <v>601</v>
      </c>
      <c r="AU330" s="144" t="s">
        <v>87</v>
      </c>
      <c r="AY330" s="18" t="s">
        <v>151</v>
      </c>
      <c r="BE330" s="145">
        <f>IF(N330="základní",J330,0)</f>
        <v>0</v>
      </c>
      <c r="BF330" s="145">
        <f>IF(N330="snížená",J330,0)</f>
        <v>0</v>
      </c>
      <c r="BG330" s="145">
        <f>IF(N330="zákl. přenesená",J330,0)</f>
        <v>0</v>
      </c>
      <c r="BH330" s="145">
        <f>IF(N330="sníž. přenesená",J330,0)</f>
        <v>0</v>
      </c>
      <c r="BI330" s="145">
        <f>IF(N330="nulová",J330,0)</f>
        <v>0</v>
      </c>
      <c r="BJ330" s="18" t="s">
        <v>15</v>
      </c>
      <c r="BK330" s="145">
        <f>ROUND(I330*H330,2)</f>
        <v>0</v>
      </c>
      <c r="BL330" s="18" t="s">
        <v>90</v>
      </c>
      <c r="BM330" s="144" t="s">
        <v>797</v>
      </c>
    </row>
    <row r="331" spans="2:65" s="12" customFormat="1" ht="12">
      <c r="B331" s="150"/>
      <c r="D331" s="151" t="s">
        <v>161</v>
      </c>
      <c r="F331" s="153" t="s">
        <v>798</v>
      </c>
      <c r="H331" s="154">
        <v>735.68</v>
      </c>
      <c r="I331" s="155"/>
      <c r="L331" s="150"/>
      <c r="M331" s="156"/>
      <c r="T331" s="157"/>
      <c r="AT331" s="152" t="s">
        <v>161</v>
      </c>
      <c r="AU331" s="152" t="s">
        <v>87</v>
      </c>
      <c r="AV331" s="12" t="s">
        <v>78</v>
      </c>
      <c r="AW331" s="12" t="s">
        <v>4</v>
      </c>
      <c r="AX331" s="12" t="s">
        <v>15</v>
      </c>
      <c r="AY331" s="152" t="s">
        <v>151</v>
      </c>
    </row>
    <row r="332" spans="2:65" s="1" customFormat="1" ht="24.25" customHeight="1">
      <c r="B332" s="132"/>
      <c r="C332" s="133" t="s">
        <v>405</v>
      </c>
      <c r="D332" s="133" t="s">
        <v>153</v>
      </c>
      <c r="E332" s="134" t="s">
        <v>799</v>
      </c>
      <c r="F332" s="135" t="s">
        <v>800</v>
      </c>
      <c r="G332" s="136" t="s">
        <v>156</v>
      </c>
      <c r="H332" s="137">
        <v>806.09699999999998</v>
      </c>
      <c r="I332" s="138"/>
      <c r="J332" s="139">
        <f>ROUND(I332*H332,2)</f>
        <v>0</v>
      </c>
      <c r="K332" s="135" t="s">
        <v>157</v>
      </c>
      <c r="L332" s="33"/>
      <c r="M332" s="140" t="s">
        <v>3</v>
      </c>
      <c r="N332" s="141" t="s">
        <v>42</v>
      </c>
      <c r="P332" s="142">
        <f>O332*H332</f>
        <v>0</v>
      </c>
      <c r="Q332" s="142">
        <v>1.3999999999999999E-4</v>
      </c>
      <c r="R332" s="142">
        <f>Q332*H332</f>
        <v>0.11285357999999998</v>
      </c>
      <c r="S332" s="142">
        <v>0</v>
      </c>
      <c r="T332" s="143">
        <f>S332*H332</f>
        <v>0</v>
      </c>
      <c r="AR332" s="144" t="s">
        <v>90</v>
      </c>
      <c r="AT332" s="144" t="s">
        <v>153</v>
      </c>
      <c r="AU332" s="144" t="s">
        <v>87</v>
      </c>
      <c r="AY332" s="18" t="s">
        <v>151</v>
      </c>
      <c r="BE332" s="145">
        <f>IF(N332="základní",J332,0)</f>
        <v>0</v>
      </c>
      <c r="BF332" s="145">
        <f>IF(N332="snížená",J332,0)</f>
        <v>0</v>
      </c>
      <c r="BG332" s="145">
        <f>IF(N332="zákl. přenesená",J332,0)</f>
        <v>0</v>
      </c>
      <c r="BH332" s="145">
        <f>IF(N332="sníž. přenesená",J332,0)</f>
        <v>0</v>
      </c>
      <c r="BI332" s="145">
        <f>IF(N332="nulová",J332,0)</f>
        <v>0</v>
      </c>
      <c r="BJ332" s="18" t="s">
        <v>15</v>
      </c>
      <c r="BK332" s="145">
        <f>ROUND(I332*H332,2)</f>
        <v>0</v>
      </c>
      <c r="BL332" s="18" t="s">
        <v>90</v>
      </c>
      <c r="BM332" s="144" t="s">
        <v>801</v>
      </c>
    </row>
    <row r="333" spans="2:65" s="1" customFormat="1">
      <c r="B333" s="33"/>
      <c r="D333" s="146" t="s">
        <v>159</v>
      </c>
      <c r="F333" s="147" t="s">
        <v>802</v>
      </c>
      <c r="I333" s="148"/>
      <c r="L333" s="33"/>
      <c r="M333" s="149"/>
      <c r="T333" s="54"/>
      <c r="AT333" s="18" t="s">
        <v>159</v>
      </c>
      <c r="AU333" s="18" t="s">
        <v>87</v>
      </c>
    </row>
    <row r="334" spans="2:65" s="14" customFormat="1" ht="12">
      <c r="B334" s="165"/>
      <c r="D334" s="151" t="s">
        <v>161</v>
      </c>
      <c r="E334" s="166" t="s">
        <v>3</v>
      </c>
      <c r="F334" s="167" t="s">
        <v>803</v>
      </c>
      <c r="H334" s="166" t="s">
        <v>3</v>
      </c>
      <c r="I334" s="168"/>
      <c r="L334" s="165"/>
      <c r="M334" s="169"/>
      <c r="T334" s="170"/>
      <c r="AT334" s="166" t="s">
        <v>161</v>
      </c>
      <c r="AU334" s="166" t="s">
        <v>87</v>
      </c>
      <c r="AV334" s="14" t="s">
        <v>15</v>
      </c>
      <c r="AW334" s="14" t="s">
        <v>33</v>
      </c>
      <c r="AX334" s="14" t="s">
        <v>71</v>
      </c>
      <c r="AY334" s="166" t="s">
        <v>151</v>
      </c>
    </row>
    <row r="335" spans="2:65" s="12" customFormat="1" ht="12">
      <c r="B335" s="150"/>
      <c r="D335" s="151" t="s">
        <v>161</v>
      </c>
      <c r="E335" s="152" t="s">
        <v>3</v>
      </c>
      <c r="F335" s="153" t="s">
        <v>804</v>
      </c>
      <c r="H335" s="154">
        <v>700.64800000000002</v>
      </c>
      <c r="I335" s="155"/>
      <c r="L335" s="150"/>
      <c r="M335" s="156"/>
      <c r="T335" s="157"/>
      <c r="AT335" s="152" t="s">
        <v>161</v>
      </c>
      <c r="AU335" s="152" t="s">
        <v>87</v>
      </c>
      <c r="AV335" s="12" t="s">
        <v>78</v>
      </c>
      <c r="AW335" s="12" t="s">
        <v>33</v>
      </c>
      <c r="AX335" s="12" t="s">
        <v>71</v>
      </c>
      <c r="AY335" s="152" t="s">
        <v>151</v>
      </c>
    </row>
    <row r="336" spans="2:65" s="14" customFormat="1" ht="12">
      <c r="B336" s="165"/>
      <c r="D336" s="151" t="s">
        <v>161</v>
      </c>
      <c r="E336" s="166" t="s">
        <v>3</v>
      </c>
      <c r="F336" s="167" t="s">
        <v>805</v>
      </c>
      <c r="H336" s="166" t="s">
        <v>3</v>
      </c>
      <c r="I336" s="168"/>
      <c r="L336" s="165"/>
      <c r="M336" s="169"/>
      <c r="T336" s="170"/>
      <c r="AT336" s="166" t="s">
        <v>161</v>
      </c>
      <c r="AU336" s="166" t="s">
        <v>87</v>
      </c>
      <c r="AV336" s="14" t="s">
        <v>15</v>
      </c>
      <c r="AW336" s="14" t="s">
        <v>33</v>
      </c>
      <c r="AX336" s="14" t="s">
        <v>71</v>
      </c>
      <c r="AY336" s="166" t="s">
        <v>151</v>
      </c>
    </row>
    <row r="337" spans="2:65" s="12" customFormat="1" ht="12">
      <c r="B337" s="150"/>
      <c r="D337" s="151" t="s">
        <v>161</v>
      </c>
      <c r="E337" s="152" t="s">
        <v>3</v>
      </c>
      <c r="F337" s="153" t="s">
        <v>806</v>
      </c>
      <c r="H337" s="154">
        <v>105.449</v>
      </c>
      <c r="I337" s="155"/>
      <c r="L337" s="150"/>
      <c r="M337" s="156"/>
      <c r="T337" s="157"/>
      <c r="AT337" s="152" t="s">
        <v>161</v>
      </c>
      <c r="AU337" s="152" t="s">
        <v>87</v>
      </c>
      <c r="AV337" s="12" t="s">
        <v>78</v>
      </c>
      <c r="AW337" s="12" t="s">
        <v>33</v>
      </c>
      <c r="AX337" s="12" t="s">
        <v>71</v>
      </c>
      <c r="AY337" s="152" t="s">
        <v>151</v>
      </c>
    </row>
    <row r="338" spans="2:65" s="13" customFormat="1" ht="12">
      <c r="B338" s="158"/>
      <c r="D338" s="151" t="s">
        <v>161</v>
      </c>
      <c r="E338" s="159" t="s">
        <v>3</v>
      </c>
      <c r="F338" s="160" t="s">
        <v>178</v>
      </c>
      <c r="H338" s="161">
        <v>806.09699999999998</v>
      </c>
      <c r="I338" s="162"/>
      <c r="L338" s="158"/>
      <c r="M338" s="163"/>
      <c r="T338" s="164"/>
      <c r="AT338" s="159" t="s">
        <v>161</v>
      </c>
      <c r="AU338" s="159" t="s">
        <v>87</v>
      </c>
      <c r="AV338" s="13" t="s">
        <v>90</v>
      </c>
      <c r="AW338" s="13" t="s">
        <v>33</v>
      </c>
      <c r="AX338" s="13" t="s">
        <v>15</v>
      </c>
      <c r="AY338" s="159" t="s">
        <v>151</v>
      </c>
    </row>
    <row r="339" spans="2:65" s="1" customFormat="1" ht="38" customHeight="1">
      <c r="B339" s="132"/>
      <c r="C339" s="133" t="s">
        <v>418</v>
      </c>
      <c r="D339" s="133" t="s">
        <v>153</v>
      </c>
      <c r="E339" s="134" t="s">
        <v>807</v>
      </c>
      <c r="F339" s="135" t="s">
        <v>808</v>
      </c>
      <c r="G339" s="136" t="s">
        <v>156</v>
      </c>
      <c r="H339" s="137">
        <v>806.97</v>
      </c>
      <c r="I339" s="138"/>
      <c r="J339" s="139">
        <f>ROUND(I339*H339,2)</f>
        <v>0</v>
      </c>
      <c r="K339" s="135" t="s">
        <v>157</v>
      </c>
      <c r="L339" s="33"/>
      <c r="M339" s="140" t="s">
        <v>3</v>
      </c>
      <c r="N339" s="141" t="s">
        <v>42</v>
      </c>
      <c r="P339" s="142">
        <f>O339*H339</f>
        <v>0</v>
      </c>
      <c r="Q339" s="142">
        <v>4.5799999999999999E-3</v>
      </c>
      <c r="R339" s="142">
        <f>Q339*H339</f>
        <v>3.6959225999999998</v>
      </c>
      <c r="S339" s="142">
        <v>0</v>
      </c>
      <c r="T339" s="143">
        <f>S339*H339</f>
        <v>0</v>
      </c>
      <c r="AR339" s="144" t="s">
        <v>90</v>
      </c>
      <c r="AT339" s="144" t="s">
        <v>153</v>
      </c>
      <c r="AU339" s="144" t="s">
        <v>87</v>
      </c>
      <c r="AY339" s="18" t="s">
        <v>151</v>
      </c>
      <c r="BE339" s="145">
        <f>IF(N339="základní",J339,0)</f>
        <v>0</v>
      </c>
      <c r="BF339" s="145">
        <f>IF(N339="snížená",J339,0)</f>
        <v>0</v>
      </c>
      <c r="BG339" s="145">
        <f>IF(N339="zákl. přenesená",J339,0)</f>
        <v>0</v>
      </c>
      <c r="BH339" s="145">
        <f>IF(N339="sníž. přenesená",J339,0)</f>
        <v>0</v>
      </c>
      <c r="BI339" s="145">
        <f>IF(N339="nulová",J339,0)</f>
        <v>0</v>
      </c>
      <c r="BJ339" s="18" t="s">
        <v>15</v>
      </c>
      <c r="BK339" s="145">
        <f>ROUND(I339*H339,2)</f>
        <v>0</v>
      </c>
      <c r="BL339" s="18" t="s">
        <v>90</v>
      </c>
      <c r="BM339" s="144" t="s">
        <v>809</v>
      </c>
    </row>
    <row r="340" spans="2:65" s="1" customFormat="1">
      <c r="B340" s="33"/>
      <c r="D340" s="146" t="s">
        <v>159</v>
      </c>
      <c r="F340" s="147" t="s">
        <v>810</v>
      </c>
      <c r="I340" s="148"/>
      <c r="L340" s="33"/>
      <c r="M340" s="149"/>
      <c r="T340" s="54"/>
      <c r="AT340" s="18" t="s">
        <v>159</v>
      </c>
      <c r="AU340" s="18" t="s">
        <v>87</v>
      </c>
    </row>
    <row r="341" spans="2:65" s="1" customFormat="1" ht="66.75" customHeight="1">
      <c r="B341" s="132"/>
      <c r="C341" s="133" t="s">
        <v>425</v>
      </c>
      <c r="D341" s="133" t="s">
        <v>153</v>
      </c>
      <c r="E341" s="134" t="s">
        <v>779</v>
      </c>
      <c r="F341" s="135" t="s">
        <v>780</v>
      </c>
      <c r="G341" s="136" t="s">
        <v>156</v>
      </c>
      <c r="H341" s="137">
        <v>126.7</v>
      </c>
      <c r="I341" s="138"/>
      <c r="J341" s="139">
        <f>ROUND(I341*H341,2)</f>
        <v>0</v>
      </c>
      <c r="K341" s="135" t="s">
        <v>157</v>
      </c>
      <c r="L341" s="33"/>
      <c r="M341" s="140" t="s">
        <v>3</v>
      </c>
      <c r="N341" s="141" t="s">
        <v>42</v>
      </c>
      <c r="P341" s="142">
        <f>O341*H341</f>
        <v>0</v>
      </c>
      <c r="Q341" s="142">
        <v>8.6800000000000002E-3</v>
      </c>
      <c r="R341" s="142">
        <f>Q341*H341</f>
        <v>1.099756</v>
      </c>
      <c r="S341" s="142">
        <v>0</v>
      </c>
      <c r="T341" s="143">
        <f>S341*H341</f>
        <v>0</v>
      </c>
      <c r="AR341" s="144" t="s">
        <v>90</v>
      </c>
      <c r="AT341" s="144" t="s">
        <v>153</v>
      </c>
      <c r="AU341" s="144" t="s">
        <v>87</v>
      </c>
      <c r="AY341" s="18" t="s">
        <v>151</v>
      </c>
      <c r="BE341" s="145">
        <f>IF(N341="základní",J341,0)</f>
        <v>0</v>
      </c>
      <c r="BF341" s="145">
        <f>IF(N341="snížená",J341,0)</f>
        <v>0</v>
      </c>
      <c r="BG341" s="145">
        <f>IF(N341="zákl. přenesená",J341,0)</f>
        <v>0</v>
      </c>
      <c r="BH341" s="145">
        <f>IF(N341="sníž. přenesená",J341,0)</f>
        <v>0</v>
      </c>
      <c r="BI341" s="145">
        <f>IF(N341="nulová",J341,0)</f>
        <v>0</v>
      </c>
      <c r="BJ341" s="18" t="s">
        <v>15</v>
      </c>
      <c r="BK341" s="145">
        <f>ROUND(I341*H341,2)</f>
        <v>0</v>
      </c>
      <c r="BL341" s="18" t="s">
        <v>90</v>
      </c>
      <c r="BM341" s="144" t="s">
        <v>811</v>
      </c>
    </row>
    <row r="342" spans="2:65" s="1" customFormat="1">
      <c r="B342" s="33"/>
      <c r="D342" s="146" t="s">
        <v>159</v>
      </c>
      <c r="F342" s="147" t="s">
        <v>782</v>
      </c>
      <c r="I342" s="148"/>
      <c r="L342" s="33"/>
      <c r="M342" s="149"/>
      <c r="T342" s="54"/>
      <c r="AT342" s="18" t="s">
        <v>159</v>
      </c>
      <c r="AU342" s="18" t="s">
        <v>87</v>
      </c>
    </row>
    <row r="343" spans="2:65" s="14" customFormat="1" ht="12">
      <c r="B343" s="165"/>
      <c r="D343" s="151" t="s">
        <v>161</v>
      </c>
      <c r="E343" s="166" t="s">
        <v>3</v>
      </c>
      <c r="F343" s="167" t="s">
        <v>812</v>
      </c>
      <c r="H343" s="166" t="s">
        <v>3</v>
      </c>
      <c r="I343" s="168"/>
      <c r="L343" s="165"/>
      <c r="M343" s="169"/>
      <c r="T343" s="170"/>
      <c r="AT343" s="166" t="s">
        <v>161</v>
      </c>
      <c r="AU343" s="166" t="s">
        <v>87</v>
      </c>
      <c r="AV343" s="14" t="s">
        <v>15</v>
      </c>
      <c r="AW343" s="14" t="s">
        <v>33</v>
      </c>
      <c r="AX343" s="14" t="s">
        <v>71</v>
      </c>
      <c r="AY343" s="166" t="s">
        <v>151</v>
      </c>
    </row>
    <row r="344" spans="2:65" s="14" customFormat="1" ht="12">
      <c r="B344" s="165"/>
      <c r="D344" s="151" t="s">
        <v>161</v>
      </c>
      <c r="E344" s="166" t="s">
        <v>3</v>
      </c>
      <c r="F344" s="167" t="s">
        <v>813</v>
      </c>
      <c r="H344" s="166" t="s">
        <v>3</v>
      </c>
      <c r="I344" s="168"/>
      <c r="L344" s="165"/>
      <c r="M344" s="169"/>
      <c r="T344" s="170"/>
      <c r="AT344" s="166" t="s">
        <v>161</v>
      </c>
      <c r="AU344" s="166" t="s">
        <v>87</v>
      </c>
      <c r="AV344" s="14" t="s">
        <v>15</v>
      </c>
      <c r="AW344" s="14" t="s">
        <v>33</v>
      </c>
      <c r="AX344" s="14" t="s">
        <v>71</v>
      </c>
      <c r="AY344" s="166" t="s">
        <v>151</v>
      </c>
    </row>
    <row r="345" spans="2:65" s="12" customFormat="1" ht="12">
      <c r="B345" s="150"/>
      <c r="D345" s="151" t="s">
        <v>161</v>
      </c>
      <c r="E345" s="152" t="s">
        <v>3</v>
      </c>
      <c r="F345" s="153" t="s">
        <v>814</v>
      </c>
      <c r="H345" s="154">
        <v>9.1999999999999993</v>
      </c>
      <c r="I345" s="155"/>
      <c r="L345" s="150"/>
      <c r="M345" s="156"/>
      <c r="T345" s="157"/>
      <c r="AT345" s="152" t="s">
        <v>161</v>
      </c>
      <c r="AU345" s="152" t="s">
        <v>87</v>
      </c>
      <c r="AV345" s="12" t="s">
        <v>78</v>
      </c>
      <c r="AW345" s="12" t="s">
        <v>33</v>
      </c>
      <c r="AX345" s="12" t="s">
        <v>71</v>
      </c>
      <c r="AY345" s="152" t="s">
        <v>151</v>
      </c>
    </row>
    <row r="346" spans="2:65" s="14" customFormat="1" ht="12">
      <c r="B346" s="165"/>
      <c r="D346" s="151" t="s">
        <v>161</v>
      </c>
      <c r="E346" s="166" t="s">
        <v>3</v>
      </c>
      <c r="F346" s="167" t="s">
        <v>815</v>
      </c>
      <c r="H346" s="166" t="s">
        <v>3</v>
      </c>
      <c r="I346" s="168"/>
      <c r="L346" s="165"/>
      <c r="M346" s="169"/>
      <c r="T346" s="170"/>
      <c r="AT346" s="166" t="s">
        <v>161</v>
      </c>
      <c r="AU346" s="166" t="s">
        <v>87</v>
      </c>
      <c r="AV346" s="14" t="s">
        <v>15</v>
      </c>
      <c r="AW346" s="14" t="s">
        <v>33</v>
      </c>
      <c r="AX346" s="14" t="s">
        <v>71</v>
      </c>
      <c r="AY346" s="166" t="s">
        <v>151</v>
      </c>
    </row>
    <row r="347" spans="2:65" s="12" customFormat="1" ht="12">
      <c r="B347" s="150"/>
      <c r="D347" s="151" t="s">
        <v>161</v>
      </c>
      <c r="E347" s="152" t="s">
        <v>3</v>
      </c>
      <c r="F347" s="153" t="s">
        <v>816</v>
      </c>
      <c r="H347" s="154">
        <v>12.5</v>
      </c>
      <c r="I347" s="155"/>
      <c r="L347" s="150"/>
      <c r="M347" s="156"/>
      <c r="T347" s="157"/>
      <c r="AT347" s="152" t="s">
        <v>161</v>
      </c>
      <c r="AU347" s="152" t="s">
        <v>87</v>
      </c>
      <c r="AV347" s="12" t="s">
        <v>78</v>
      </c>
      <c r="AW347" s="12" t="s">
        <v>33</v>
      </c>
      <c r="AX347" s="12" t="s">
        <v>71</v>
      </c>
      <c r="AY347" s="152" t="s">
        <v>151</v>
      </c>
    </row>
    <row r="348" spans="2:65" s="14" customFormat="1" ht="12">
      <c r="B348" s="165"/>
      <c r="D348" s="151" t="s">
        <v>161</v>
      </c>
      <c r="E348" s="166" t="s">
        <v>3</v>
      </c>
      <c r="F348" s="167" t="s">
        <v>301</v>
      </c>
      <c r="H348" s="166" t="s">
        <v>3</v>
      </c>
      <c r="I348" s="168"/>
      <c r="L348" s="165"/>
      <c r="M348" s="169"/>
      <c r="T348" s="170"/>
      <c r="AT348" s="166" t="s">
        <v>161</v>
      </c>
      <c r="AU348" s="166" t="s">
        <v>87</v>
      </c>
      <c r="AV348" s="14" t="s">
        <v>15</v>
      </c>
      <c r="AW348" s="14" t="s">
        <v>33</v>
      </c>
      <c r="AX348" s="14" t="s">
        <v>71</v>
      </c>
      <c r="AY348" s="166" t="s">
        <v>151</v>
      </c>
    </row>
    <row r="349" spans="2:65" s="14" customFormat="1" ht="12">
      <c r="B349" s="165"/>
      <c r="D349" s="151" t="s">
        <v>161</v>
      </c>
      <c r="E349" s="166" t="s">
        <v>3</v>
      </c>
      <c r="F349" s="167" t="s">
        <v>813</v>
      </c>
      <c r="H349" s="166" t="s">
        <v>3</v>
      </c>
      <c r="I349" s="168"/>
      <c r="L349" s="165"/>
      <c r="M349" s="169"/>
      <c r="T349" s="170"/>
      <c r="AT349" s="166" t="s">
        <v>161</v>
      </c>
      <c r="AU349" s="166" t="s">
        <v>87</v>
      </c>
      <c r="AV349" s="14" t="s">
        <v>15</v>
      </c>
      <c r="AW349" s="14" t="s">
        <v>33</v>
      </c>
      <c r="AX349" s="14" t="s">
        <v>71</v>
      </c>
      <c r="AY349" s="166" t="s">
        <v>151</v>
      </c>
    </row>
    <row r="350" spans="2:65" s="12" customFormat="1" ht="12">
      <c r="B350" s="150"/>
      <c r="D350" s="151" t="s">
        <v>161</v>
      </c>
      <c r="E350" s="152" t="s">
        <v>3</v>
      </c>
      <c r="F350" s="153" t="s">
        <v>817</v>
      </c>
      <c r="H350" s="154">
        <v>7.5</v>
      </c>
      <c r="I350" s="155"/>
      <c r="L350" s="150"/>
      <c r="M350" s="156"/>
      <c r="T350" s="157"/>
      <c r="AT350" s="152" t="s">
        <v>161</v>
      </c>
      <c r="AU350" s="152" t="s">
        <v>87</v>
      </c>
      <c r="AV350" s="12" t="s">
        <v>78</v>
      </c>
      <c r="AW350" s="12" t="s">
        <v>33</v>
      </c>
      <c r="AX350" s="12" t="s">
        <v>71</v>
      </c>
      <c r="AY350" s="152" t="s">
        <v>151</v>
      </c>
    </row>
    <row r="351" spans="2:65" s="14" customFormat="1" ht="12">
      <c r="B351" s="165"/>
      <c r="D351" s="151" t="s">
        <v>161</v>
      </c>
      <c r="E351" s="166" t="s">
        <v>3</v>
      </c>
      <c r="F351" s="167" t="s">
        <v>815</v>
      </c>
      <c r="H351" s="166" t="s">
        <v>3</v>
      </c>
      <c r="I351" s="168"/>
      <c r="L351" s="165"/>
      <c r="M351" s="169"/>
      <c r="T351" s="170"/>
      <c r="AT351" s="166" t="s">
        <v>161</v>
      </c>
      <c r="AU351" s="166" t="s">
        <v>87</v>
      </c>
      <c r="AV351" s="14" t="s">
        <v>15</v>
      </c>
      <c r="AW351" s="14" t="s">
        <v>33</v>
      </c>
      <c r="AX351" s="14" t="s">
        <v>71</v>
      </c>
      <c r="AY351" s="166" t="s">
        <v>151</v>
      </c>
    </row>
    <row r="352" spans="2:65" s="12" customFormat="1" ht="12">
      <c r="B352" s="150"/>
      <c r="D352" s="151" t="s">
        <v>161</v>
      </c>
      <c r="E352" s="152" t="s">
        <v>3</v>
      </c>
      <c r="F352" s="153" t="s">
        <v>818</v>
      </c>
      <c r="H352" s="154">
        <v>7.5</v>
      </c>
      <c r="I352" s="155"/>
      <c r="L352" s="150"/>
      <c r="M352" s="156"/>
      <c r="T352" s="157"/>
      <c r="AT352" s="152" t="s">
        <v>161</v>
      </c>
      <c r="AU352" s="152" t="s">
        <v>87</v>
      </c>
      <c r="AV352" s="12" t="s">
        <v>78</v>
      </c>
      <c r="AW352" s="12" t="s">
        <v>33</v>
      </c>
      <c r="AX352" s="12" t="s">
        <v>71</v>
      </c>
      <c r="AY352" s="152" t="s">
        <v>151</v>
      </c>
    </row>
    <row r="353" spans="2:51" s="14" customFormat="1" ht="12">
      <c r="B353" s="165"/>
      <c r="D353" s="151" t="s">
        <v>161</v>
      </c>
      <c r="E353" s="166" t="s">
        <v>3</v>
      </c>
      <c r="F353" s="167" t="s">
        <v>614</v>
      </c>
      <c r="H353" s="166" t="s">
        <v>3</v>
      </c>
      <c r="I353" s="168"/>
      <c r="L353" s="165"/>
      <c r="M353" s="169"/>
      <c r="T353" s="170"/>
      <c r="AT353" s="166" t="s">
        <v>161</v>
      </c>
      <c r="AU353" s="166" t="s">
        <v>87</v>
      </c>
      <c r="AV353" s="14" t="s">
        <v>15</v>
      </c>
      <c r="AW353" s="14" t="s">
        <v>33</v>
      </c>
      <c r="AX353" s="14" t="s">
        <v>71</v>
      </c>
      <c r="AY353" s="166" t="s">
        <v>151</v>
      </c>
    </row>
    <row r="354" spans="2:51" s="14" customFormat="1" ht="12">
      <c r="B354" s="165"/>
      <c r="D354" s="151" t="s">
        <v>161</v>
      </c>
      <c r="E354" s="166" t="s">
        <v>3</v>
      </c>
      <c r="F354" s="167" t="s">
        <v>813</v>
      </c>
      <c r="H354" s="166" t="s">
        <v>3</v>
      </c>
      <c r="I354" s="168"/>
      <c r="L354" s="165"/>
      <c r="M354" s="169"/>
      <c r="T354" s="170"/>
      <c r="AT354" s="166" t="s">
        <v>161</v>
      </c>
      <c r="AU354" s="166" t="s">
        <v>87</v>
      </c>
      <c r="AV354" s="14" t="s">
        <v>15</v>
      </c>
      <c r="AW354" s="14" t="s">
        <v>33</v>
      </c>
      <c r="AX354" s="14" t="s">
        <v>71</v>
      </c>
      <c r="AY354" s="166" t="s">
        <v>151</v>
      </c>
    </row>
    <row r="355" spans="2:51" s="12" customFormat="1" ht="12">
      <c r="B355" s="150"/>
      <c r="D355" s="151" t="s">
        <v>161</v>
      </c>
      <c r="E355" s="152" t="s">
        <v>3</v>
      </c>
      <c r="F355" s="153" t="s">
        <v>819</v>
      </c>
      <c r="H355" s="154">
        <v>15</v>
      </c>
      <c r="I355" s="155"/>
      <c r="L355" s="150"/>
      <c r="M355" s="156"/>
      <c r="T355" s="157"/>
      <c r="AT355" s="152" t="s">
        <v>161</v>
      </c>
      <c r="AU355" s="152" t="s">
        <v>87</v>
      </c>
      <c r="AV355" s="12" t="s">
        <v>78</v>
      </c>
      <c r="AW355" s="12" t="s">
        <v>33</v>
      </c>
      <c r="AX355" s="12" t="s">
        <v>71</v>
      </c>
      <c r="AY355" s="152" t="s">
        <v>151</v>
      </c>
    </row>
    <row r="356" spans="2:51" s="14" customFormat="1" ht="12">
      <c r="B356" s="165"/>
      <c r="D356" s="151" t="s">
        <v>161</v>
      </c>
      <c r="E356" s="166" t="s">
        <v>3</v>
      </c>
      <c r="F356" s="167" t="s">
        <v>815</v>
      </c>
      <c r="H356" s="166" t="s">
        <v>3</v>
      </c>
      <c r="I356" s="168"/>
      <c r="L356" s="165"/>
      <c r="M356" s="169"/>
      <c r="T356" s="170"/>
      <c r="AT356" s="166" t="s">
        <v>161</v>
      </c>
      <c r="AU356" s="166" t="s">
        <v>87</v>
      </c>
      <c r="AV356" s="14" t="s">
        <v>15</v>
      </c>
      <c r="AW356" s="14" t="s">
        <v>33</v>
      </c>
      <c r="AX356" s="14" t="s">
        <v>71</v>
      </c>
      <c r="AY356" s="166" t="s">
        <v>151</v>
      </c>
    </row>
    <row r="357" spans="2:51" s="12" customFormat="1" ht="12">
      <c r="B357" s="150"/>
      <c r="D357" s="151" t="s">
        <v>161</v>
      </c>
      <c r="E357" s="152" t="s">
        <v>3</v>
      </c>
      <c r="F357" s="153" t="s">
        <v>820</v>
      </c>
      <c r="H357" s="154">
        <v>17.5</v>
      </c>
      <c r="I357" s="155"/>
      <c r="L357" s="150"/>
      <c r="M357" s="156"/>
      <c r="T357" s="157"/>
      <c r="AT357" s="152" t="s">
        <v>161</v>
      </c>
      <c r="AU357" s="152" t="s">
        <v>87</v>
      </c>
      <c r="AV357" s="12" t="s">
        <v>78</v>
      </c>
      <c r="AW357" s="12" t="s">
        <v>33</v>
      </c>
      <c r="AX357" s="12" t="s">
        <v>71</v>
      </c>
      <c r="AY357" s="152" t="s">
        <v>151</v>
      </c>
    </row>
    <row r="358" spans="2:51" s="14" customFormat="1" ht="12">
      <c r="B358" s="165"/>
      <c r="D358" s="151" t="s">
        <v>161</v>
      </c>
      <c r="E358" s="166" t="s">
        <v>3</v>
      </c>
      <c r="F358" s="167" t="s">
        <v>303</v>
      </c>
      <c r="H358" s="166" t="s">
        <v>3</v>
      </c>
      <c r="I358" s="168"/>
      <c r="L358" s="165"/>
      <c r="M358" s="169"/>
      <c r="T358" s="170"/>
      <c r="AT358" s="166" t="s">
        <v>161</v>
      </c>
      <c r="AU358" s="166" t="s">
        <v>87</v>
      </c>
      <c r="AV358" s="14" t="s">
        <v>15</v>
      </c>
      <c r="AW358" s="14" t="s">
        <v>33</v>
      </c>
      <c r="AX358" s="14" t="s">
        <v>71</v>
      </c>
      <c r="AY358" s="166" t="s">
        <v>151</v>
      </c>
    </row>
    <row r="359" spans="2:51" s="14" customFormat="1" ht="12">
      <c r="B359" s="165"/>
      <c r="D359" s="151" t="s">
        <v>161</v>
      </c>
      <c r="E359" s="166" t="s">
        <v>3</v>
      </c>
      <c r="F359" s="167" t="s">
        <v>813</v>
      </c>
      <c r="H359" s="166" t="s">
        <v>3</v>
      </c>
      <c r="I359" s="168"/>
      <c r="L359" s="165"/>
      <c r="M359" s="169"/>
      <c r="T359" s="170"/>
      <c r="AT359" s="166" t="s">
        <v>161</v>
      </c>
      <c r="AU359" s="166" t="s">
        <v>87</v>
      </c>
      <c r="AV359" s="14" t="s">
        <v>15</v>
      </c>
      <c r="AW359" s="14" t="s">
        <v>33</v>
      </c>
      <c r="AX359" s="14" t="s">
        <v>71</v>
      </c>
      <c r="AY359" s="166" t="s">
        <v>151</v>
      </c>
    </row>
    <row r="360" spans="2:51" s="12" customFormat="1" ht="12">
      <c r="B360" s="150"/>
      <c r="D360" s="151" t="s">
        <v>161</v>
      </c>
      <c r="E360" s="152" t="s">
        <v>3</v>
      </c>
      <c r="F360" s="153" t="s">
        <v>821</v>
      </c>
      <c r="H360" s="154">
        <v>12</v>
      </c>
      <c r="I360" s="155"/>
      <c r="L360" s="150"/>
      <c r="M360" s="156"/>
      <c r="T360" s="157"/>
      <c r="AT360" s="152" t="s">
        <v>161</v>
      </c>
      <c r="AU360" s="152" t="s">
        <v>87</v>
      </c>
      <c r="AV360" s="12" t="s">
        <v>78</v>
      </c>
      <c r="AW360" s="12" t="s">
        <v>33</v>
      </c>
      <c r="AX360" s="12" t="s">
        <v>71</v>
      </c>
      <c r="AY360" s="152" t="s">
        <v>151</v>
      </c>
    </row>
    <row r="361" spans="2:51" s="14" customFormat="1" ht="12">
      <c r="B361" s="165"/>
      <c r="D361" s="151" t="s">
        <v>161</v>
      </c>
      <c r="E361" s="166" t="s">
        <v>3</v>
      </c>
      <c r="F361" s="167" t="s">
        <v>616</v>
      </c>
      <c r="H361" s="166" t="s">
        <v>3</v>
      </c>
      <c r="I361" s="168"/>
      <c r="L361" s="165"/>
      <c r="M361" s="169"/>
      <c r="T361" s="170"/>
      <c r="AT361" s="166" t="s">
        <v>161</v>
      </c>
      <c r="AU361" s="166" t="s">
        <v>87</v>
      </c>
      <c r="AV361" s="14" t="s">
        <v>15</v>
      </c>
      <c r="AW361" s="14" t="s">
        <v>33</v>
      </c>
      <c r="AX361" s="14" t="s">
        <v>71</v>
      </c>
      <c r="AY361" s="166" t="s">
        <v>151</v>
      </c>
    </row>
    <row r="362" spans="2:51" s="14" customFormat="1" ht="12">
      <c r="B362" s="165"/>
      <c r="D362" s="151" t="s">
        <v>161</v>
      </c>
      <c r="E362" s="166" t="s">
        <v>3</v>
      </c>
      <c r="F362" s="167" t="s">
        <v>813</v>
      </c>
      <c r="H362" s="166" t="s">
        <v>3</v>
      </c>
      <c r="I362" s="168"/>
      <c r="L362" s="165"/>
      <c r="M362" s="169"/>
      <c r="T362" s="170"/>
      <c r="AT362" s="166" t="s">
        <v>161</v>
      </c>
      <c r="AU362" s="166" t="s">
        <v>87</v>
      </c>
      <c r="AV362" s="14" t="s">
        <v>15</v>
      </c>
      <c r="AW362" s="14" t="s">
        <v>33</v>
      </c>
      <c r="AX362" s="14" t="s">
        <v>71</v>
      </c>
      <c r="AY362" s="166" t="s">
        <v>151</v>
      </c>
    </row>
    <row r="363" spans="2:51" s="12" customFormat="1" ht="12">
      <c r="B363" s="150"/>
      <c r="D363" s="151" t="s">
        <v>161</v>
      </c>
      <c r="E363" s="152" t="s">
        <v>3</v>
      </c>
      <c r="F363" s="153" t="s">
        <v>822</v>
      </c>
      <c r="H363" s="154">
        <v>12</v>
      </c>
      <c r="I363" s="155"/>
      <c r="L363" s="150"/>
      <c r="M363" s="156"/>
      <c r="T363" s="157"/>
      <c r="AT363" s="152" t="s">
        <v>161</v>
      </c>
      <c r="AU363" s="152" t="s">
        <v>87</v>
      </c>
      <c r="AV363" s="12" t="s">
        <v>78</v>
      </c>
      <c r="AW363" s="12" t="s">
        <v>33</v>
      </c>
      <c r="AX363" s="12" t="s">
        <v>71</v>
      </c>
      <c r="AY363" s="152" t="s">
        <v>151</v>
      </c>
    </row>
    <row r="364" spans="2:51" s="14" customFormat="1" ht="12">
      <c r="B364" s="165"/>
      <c r="D364" s="151" t="s">
        <v>161</v>
      </c>
      <c r="E364" s="166" t="s">
        <v>3</v>
      </c>
      <c r="F364" s="167" t="s">
        <v>815</v>
      </c>
      <c r="H364" s="166" t="s">
        <v>3</v>
      </c>
      <c r="I364" s="168"/>
      <c r="L364" s="165"/>
      <c r="M364" s="169"/>
      <c r="T364" s="170"/>
      <c r="AT364" s="166" t="s">
        <v>161</v>
      </c>
      <c r="AU364" s="166" t="s">
        <v>87</v>
      </c>
      <c r="AV364" s="14" t="s">
        <v>15</v>
      </c>
      <c r="AW364" s="14" t="s">
        <v>33</v>
      </c>
      <c r="AX364" s="14" t="s">
        <v>71</v>
      </c>
      <c r="AY364" s="166" t="s">
        <v>151</v>
      </c>
    </row>
    <row r="365" spans="2:51" s="12" customFormat="1" ht="12">
      <c r="B365" s="150"/>
      <c r="D365" s="151" t="s">
        <v>161</v>
      </c>
      <c r="E365" s="152" t="s">
        <v>3</v>
      </c>
      <c r="F365" s="153" t="s">
        <v>823</v>
      </c>
      <c r="H365" s="154">
        <v>16.5</v>
      </c>
      <c r="I365" s="155"/>
      <c r="L365" s="150"/>
      <c r="M365" s="156"/>
      <c r="T365" s="157"/>
      <c r="AT365" s="152" t="s">
        <v>161</v>
      </c>
      <c r="AU365" s="152" t="s">
        <v>87</v>
      </c>
      <c r="AV365" s="12" t="s">
        <v>78</v>
      </c>
      <c r="AW365" s="12" t="s">
        <v>33</v>
      </c>
      <c r="AX365" s="12" t="s">
        <v>71</v>
      </c>
      <c r="AY365" s="152" t="s">
        <v>151</v>
      </c>
    </row>
    <row r="366" spans="2:51" s="14" customFormat="1" ht="12">
      <c r="B366" s="165"/>
      <c r="D366" s="151" t="s">
        <v>161</v>
      </c>
      <c r="E366" s="166" t="s">
        <v>3</v>
      </c>
      <c r="F366" s="167" t="s">
        <v>824</v>
      </c>
      <c r="H366" s="166" t="s">
        <v>3</v>
      </c>
      <c r="I366" s="168"/>
      <c r="L366" s="165"/>
      <c r="M366" s="169"/>
      <c r="T366" s="170"/>
      <c r="AT366" s="166" t="s">
        <v>161</v>
      </c>
      <c r="AU366" s="166" t="s">
        <v>87</v>
      </c>
      <c r="AV366" s="14" t="s">
        <v>15</v>
      </c>
      <c r="AW366" s="14" t="s">
        <v>33</v>
      </c>
      <c r="AX366" s="14" t="s">
        <v>71</v>
      </c>
      <c r="AY366" s="166" t="s">
        <v>151</v>
      </c>
    </row>
    <row r="367" spans="2:51" s="14" customFormat="1" ht="12">
      <c r="B367" s="165"/>
      <c r="D367" s="151" t="s">
        <v>161</v>
      </c>
      <c r="E367" s="166" t="s">
        <v>3</v>
      </c>
      <c r="F367" s="167" t="s">
        <v>813</v>
      </c>
      <c r="H367" s="166" t="s">
        <v>3</v>
      </c>
      <c r="I367" s="168"/>
      <c r="L367" s="165"/>
      <c r="M367" s="169"/>
      <c r="T367" s="170"/>
      <c r="AT367" s="166" t="s">
        <v>161</v>
      </c>
      <c r="AU367" s="166" t="s">
        <v>87</v>
      </c>
      <c r="AV367" s="14" t="s">
        <v>15</v>
      </c>
      <c r="AW367" s="14" t="s">
        <v>33</v>
      </c>
      <c r="AX367" s="14" t="s">
        <v>71</v>
      </c>
      <c r="AY367" s="166" t="s">
        <v>151</v>
      </c>
    </row>
    <row r="368" spans="2:51" s="12" customFormat="1" ht="12">
      <c r="B368" s="150"/>
      <c r="D368" s="151" t="s">
        <v>161</v>
      </c>
      <c r="E368" s="152" t="s">
        <v>3</v>
      </c>
      <c r="F368" s="153" t="s">
        <v>825</v>
      </c>
      <c r="H368" s="154">
        <v>9</v>
      </c>
      <c r="I368" s="155"/>
      <c r="L368" s="150"/>
      <c r="M368" s="156"/>
      <c r="T368" s="157"/>
      <c r="AT368" s="152" t="s">
        <v>161</v>
      </c>
      <c r="AU368" s="152" t="s">
        <v>87</v>
      </c>
      <c r="AV368" s="12" t="s">
        <v>78</v>
      </c>
      <c r="AW368" s="12" t="s">
        <v>33</v>
      </c>
      <c r="AX368" s="12" t="s">
        <v>71</v>
      </c>
      <c r="AY368" s="152" t="s">
        <v>151</v>
      </c>
    </row>
    <row r="369" spans="2:65" s="14" customFormat="1" ht="12">
      <c r="B369" s="165"/>
      <c r="D369" s="151" t="s">
        <v>161</v>
      </c>
      <c r="E369" s="166" t="s">
        <v>3</v>
      </c>
      <c r="F369" s="167" t="s">
        <v>815</v>
      </c>
      <c r="H369" s="166" t="s">
        <v>3</v>
      </c>
      <c r="I369" s="168"/>
      <c r="L369" s="165"/>
      <c r="M369" s="169"/>
      <c r="T369" s="170"/>
      <c r="AT369" s="166" t="s">
        <v>161</v>
      </c>
      <c r="AU369" s="166" t="s">
        <v>87</v>
      </c>
      <c r="AV369" s="14" t="s">
        <v>15</v>
      </c>
      <c r="AW369" s="14" t="s">
        <v>33</v>
      </c>
      <c r="AX369" s="14" t="s">
        <v>71</v>
      </c>
      <c r="AY369" s="166" t="s">
        <v>151</v>
      </c>
    </row>
    <row r="370" spans="2:65" s="12" customFormat="1" ht="12">
      <c r="B370" s="150"/>
      <c r="D370" s="151" t="s">
        <v>161</v>
      </c>
      <c r="E370" s="152" t="s">
        <v>3</v>
      </c>
      <c r="F370" s="153" t="s">
        <v>826</v>
      </c>
      <c r="H370" s="154">
        <v>8</v>
      </c>
      <c r="I370" s="155"/>
      <c r="L370" s="150"/>
      <c r="M370" s="156"/>
      <c r="T370" s="157"/>
      <c r="AT370" s="152" t="s">
        <v>161</v>
      </c>
      <c r="AU370" s="152" t="s">
        <v>87</v>
      </c>
      <c r="AV370" s="12" t="s">
        <v>78</v>
      </c>
      <c r="AW370" s="12" t="s">
        <v>33</v>
      </c>
      <c r="AX370" s="12" t="s">
        <v>71</v>
      </c>
      <c r="AY370" s="152" t="s">
        <v>151</v>
      </c>
    </row>
    <row r="371" spans="2:65" s="13" customFormat="1" ht="12">
      <c r="B371" s="158"/>
      <c r="D371" s="151" t="s">
        <v>161</v>
      </c>
      <c r="E371" s="159" t="s">
        <v>3</v>
      </c>
      <c r="F371" s="160" t="s">
        <v>178</v>
      </c>
      <c r="H371" s="161">
        <v>126.7</v>
      </c>
      <c r="I371" s="162"/>
      <c r="L371" s="158"/>
      <c r="M371" s="163"/>
      <c r="T371" s="164"/>
      <c r="AT371" s="159" t="s">
        <v>161</v>
      </c>
      <c r="AU371" s="159" t="s">
        <v>87</v>
      </c>
      <c r="AV371" s="13" t="s">
        <v>90</v>
      </c>
      <c r="AW371" s="13" t="s">
        <v>33</v>
      </c>
      <c r="AX371" s="13" t="s">
        <v>15</v>
      </c>
      <c r="AY371" s="159" t="s">
        <v>151</v>
      </c>
    </row>
    <row r="372" spans="2:65" s="1" customFormat="1" ht="24.25" customHeight="1">
      <c r="B372" s="132"/>
      <c r="C372" s="174" t="s">
        <v>432</v>
      </c>
      <c r="D372" s="174" t="s">
        <v>601</v>
      </c>
      <c r="E372" s="175" t="s">
        <v>827</v>
      </c>
      <c r="F372" s="176" t="s">
        <v>828</v>
      </c>
      <c r="G372" s="177" t="s">
        <v>156</v>
      </c>
      <c r="H372" s="178">
        <v>133.035</v>
      </c>
      <c r="I372" s="179"/>
      <c r="J372" s="180">
        <f>ROUND(I372*H372,2)</f>
        <v>0</v>
      </c>
      <c r="K372" s="176" t="s">
        <v>3</v>
      </c>
      <c r="L372" s="181"/>
      <c r="M372" s="182" t="s">
        <v>3</v>
      </c>
      <c r="N372" s="183" t="s">
        <v>42</v>
      </c>
      <c r="P372" s="142">
        <f>O372*H372</f>
        <v>0</v>
      </c>
      <c r="Q372" s="142">
        <v>6.3E-3</v>
      </c>
      <c r="R372" s="142">
        <f>Q372*H372</f>
        <v>0.83812049999999993</v>
      </c>
      <c r="S372" s="142">
        <v>0</v>
      </c>
      <c r="T372" s="143">
        <f>S372*H372</f>
        <v>0</v>
      </c>
      <c r="AR372" s="144" t="s">
        <v>210</v>
      </c>
      <c r="AT372" s="144" t="s">
        <v>601</v>
      </c>
      <c r="AU372" s="144" t="s">
        <v>87</v>
      </c>
      <c r="AY372" s="18" t="s">
        <v>151</v>
      </c>
      <c r="BE372" s="145">
        <f>IF(N372="základní",J372,0)</f>
        <v>0</v>
      </c>
      <c r="BF372" s="145">
        <f>IF(N372="snížená",J372,0)</f>
        <v>0</v>
      </c>
      <c r="BG372" s="145">
        <f>IF(N372="zákl. přenesená",J372,0)</f>
        <v>0</v>
      </c>
      <c r="BH372" s="145">
        <f>IF(N372="sníž. přenesená",J372,0)</f>
        <v>0</v>
      </c>
      <c r="BI372" s="145">
        <f>IF(N372="nulová",J372,0)</f>
        <v>0</v>
      </c>
      <c r="BJ372" s="18" t="s">
        <v>15</v>
      </c>
      <c r="BK372" s="145">
        <f>ROUND(I372*H372,2)</f>
        <v>0</v>
      </c>
      <c r="BL372" s="18" t="s">
        <v>90</v>
      </c>
      <c r="BM372" s="144" t="s">
        <v>829</v>
      </c>
    </row>
    <row r="373" spans="2:65" s="12" customFormat="1" ht="12">
      <c r="B373" s="150"/>
      <c r="D373" s="151" t="s">
        <v>161</v>
      </c>
      <c r="F373" s="153" t="s">
        <v>830</v>
      </c>
      <c r="H373" s="154">
        <v>133.035</v>
      </c>
      <c r="I373" s="155"/>
      <c r="L373" s="150"/>
      <c r="M373" s="156"/>
      <c r="T373" s="157"/>
      <c r="AT373" s="152" t="s">
        <v>161</v>
      </c>
      <c r="AU373" s="152" t="s">
        <v>87</v>
      </c>
      <c r="AV373" s="12" t="s">
        <v>78</v>
      </c>
      <c r="AW373" s="12" t="s">
        <v>4</v>
      </c>
      <c r="AX373" s="12" t="s">
        <v>15</v>
      </c>
      <c r="AY373" s="152" t="s">
        <v>151</v>
      </c>
    </row>
    <row r="374" spans="2:65" s="1" customFormat="1" ht="55.5" customHeight="1">
      <c r="B374" s="132"/>
      <c r="C374" s="133" t="s">
        <v>439</v>
      </c>
      <c r="D374" s="133" t="s">
        <v>153</v>
      </c>
      <c r="E374" s="134" t="s">
        <v>831</v>
      </c>
      <c r="F374" s="135" t="s">
        <v>832</v>
      </c>
      <c r="G374" s="136" t="s">
        <v>156</v>
      </c>
      <c r="H374" s="137">
        <v>827.34799999999996</v>
      </c>
      <c r="I374" s="138"/>
      <c r="J374" s="139">
        <f>ROUND(I374*H374,2)</f>
        <v>0</v>
      </c>
      <c r="K374" s="135" t="s">
        <v>157</v>
      </c>
      <c r="L374" s="33"/>
      <c r="M374" s="140" t="s">
        <v>3</v>
      </c>
      <c r="N374" s="141" t="s">
        <v>42</v>
      </c>
      <c r="P374" s="142">
        <f>O374*H374</f>
        <v>0</v>
      </c>
      <c r="Q374" s="142">
        <v>8.0000000000000007E-5</v>
      </c>
      <c r="R374" s="142">
        <f>Q374*H374</f>
        <v>6.6187839999999998E-2</v>
      </c>
      <c r="S374" s="142">
        <v>0</v>
      </c>
      <c r="T374" s="143">
        <f>S374*H374</f>
        <v>0</v>
      </c>
      <c r="AR374" s="144" t="s">
        <v>90</v>
      </c>
      <c r="AT374" s="144" t="s">
        <v>153</v>
      </c>
      <c r="AU374" s="144" t="s">
        <v>87</v>
      </c>
      <c r="AY374" s="18" t="s">
        <v>151</v>
      </c>
      <c r="BE374" s="145">
        <f>IF(N374="základní",J374,0)</f>
        <v>0</v>
      </c>
      <c r="BF374" s="145">
        <f>IF(N374="snížená",J374,0)</f>
        <v>0</v>
      </c>
      <c r="BG374" s="145">
        <f>IF(N374="zákl. přenesená",J374,0)</f>
        <v>0</v>
      </c>
      <c r="BH374" s="145">
        <f>IF(N374="sníž. přenesená",J374,0)</f>
        <v>0</v>
      </c>
      <c r="BI374" s="145">
        <f>IF(N374="nulová",J374,0)</f>
        <v>0</v>
      </c>
      <c r="BJ374" s="18" t="s">
        <v>15</v>
      </c>
      <c r="BK374" s="145">
        <f>ROUND(I374*H374,2)</f>
        <v>0</v>
      </c>
      <c r="BL374" s="18" t="s">
        <v>90</v>
      </c>
      <c r="BM374" s="144" t="s">
        <v>833</v>
      </c>
    </row>
    <row r="375" spans="2:65" s="1" customFormat="1">
      <c r="B375" s="33"/>
      <c r="D375" s="146" t="s">
        <v>159</v>
      </c>
      <c r="F375" s="147" t="s">
        <v>834</v>
      </c>
      <c r="I375" s="148"/>
      <c r="L375" s="33"/>
      <c r="M375" s="149"/>
      <c r="T375" s="54"/>
      <c r="AT375" s="18" t="s">
        <v>159</v>
      </c>
      <c r="AU375" s="18" t="s">
        <v>87</v>
      </c>
    </row>
    <row r="376" spans="2:65" s="12" customFormat="1" ht="12">
      <c r="B376" s="150"/>
      <c r="D376" s="151" t="s">
        <v>161</v>
      </c>
      <c r="E376" s="152" t="s">
        <v>3</v>
      </c>
      <c r="F376" s="153" t="s">
        <v>765</v>
      </c>
      <c r="H376" s="154">
        <v>827.34799999999996</v>
      </c>
      <c r="I376" s="155"/>
      <c r="L376" s="150"/>
      <c r="M376" s="156"/>
      <c r="T376" s="157"/>
      <c r="AT376" s="152" t="s">
        <v>161</v>
      </c>
      <c r="AU376" s="152" t="s">
        <v>87</v>
      </c>
      <c r="AV376" s="12" t="s">
        <v>78</v>
      </c>
      <c r="AW376" s="12" t="s">
        <v>33</v>
      </c>
      <c r="AX376" s="12" t="s">
        <v>15</v>
      </c>
      <c r="AY376" s="152" t="s">
        <v>151</v>
      </c>
    </row>
    <row r="377" spans="2:65" s="1" customFormat="1" ht="38" customHeight="1">
      <c r="B377" s="132"/>
      <c r="C377" s="133" t="s">
        <v>447</v>
      </c>
      <c r="D377" s="133" t="s">
        <v>153</v>
      </c>
      <c r="E377" s="134" t="s">
        <v>835</v>
      </c>
      <c r="F377" s="135" t="s">
        <v>836</v>
      </c>
      <c r="G377" s="136" t="s">
        <v>156</v>
      </c>
      <c r="H377" s="137">
        <v>80.5</v>
      </c>
      <c r="I377" s="138"/>
      <c r="J377" s="139">
        <f>ROUND(I377*H377,2)</f>
        <v>0</v>
      </c>
      <c r="K377" s="135" t="s">
        <v>157</v>
      </c>
      <c r="L377" s="33"/>
      <c r="M377" s="140" t="s">
        <v>3</v>
      </c>
      <c r="N377" s="141" t="s">
        <v>42</v>
      </c>
      <c r="P377" s="142">
        <f>O377*H377</f>
        <v>0</v>
      </c>
      <c r="Q377" s="142">
        <v>2.3630000000000002E-2</v>
      </c>
      <c r="R377" s="142">
        <f>Q377*H377</f>
        <v>1.9022150000000002</v>
      </c>
      <c r="S377" s="142">
        <v>0</v>
      </c>
      <c r="T377" s="143">
        <f>S377*H377</f>
        <v>0</v>
      </c>
      <c r="AR377" s="144" t="s">
        <v>90</v>
      </c>
      <c r="AT377" s="144" t="s">
        <v>153</v>
      </c>
      <c r="AU377" s="144" t="s">
        <v>87</v>
      </c>
      <c r="AY377" s="18" t="s">
        <v>151</v>
      </c>
      <c r="BE377" s="145">
        <f>IF(N377="základní",J377,0)</f>
        <v>0</v>
      </c>
      <c r="BF377" s="145">
        <f>IF(N377="snížená",J377,0)</f>
        <v>0</v>
      </c>
      <c r="BG377" s="145">
        <f>IF(N377="zákl. přenesená",J377,0)</f>
        <v>0</v>
      </c>
      <c r="BH377" s="145">
        <f>IF(N377="sníž. přenesená",J377,0)</f>
        <v>0</v>
      </c>
      <c r="BI377" s="145">
        <f>IF(N377="nulová",J377,0)</f>
        <v>0</v>
      </c>
      <c r="BJ377" s="18" t="s">
        <v>15</v>
      </c>
      <c r="BK377" s="145">
        <f>ROUND(I377*H377,2)</f>
        <v>0</v>
      </c>
      <c r="BL377" s="18" t="s">
        <v>90</v>
      </c>
      <c r="BM377" s="144" t="s">
        <v>837</v>
      </c>
    </row>
    <row r="378" spans="2:65" s="1" customFormat="1">
      <c r="B378" s="33"/>
      <c r="D378" s="146" t="s">
        <v>159</v>
      </c>
      <c r="F378" s="147" t="s">
        <v>838</v>
      </c>
      <c r="I378" s="148"/>
      <c r="L378" s="33"/>
      <c r="M378" s="149"/>
      <c r="T378" s="54"/>
      <c r="AT378" s="18" t="s">
        <v>159</v>
      </c>
      <c r="AU378" s="18" t="s">
        <v>87</v>
      </c>
    </row>
    <row r="379" spans="2:65" s="1" customFormat="1" ht="33" customHeight="1">
      <c r="B379" s="132"/>
      <c r="C379" s="133" t="s">
        <v>456</v>
      </c>
      <c r="D379" s="133" t="s">
        <v>153</v>
      </c>
      <c r="E379" s="134" t="s">
        <v>839</v>
      </c>
      <c r="F379" s="135" t="s">
        <v>840</v>
      </c>
      <c r="G379" s="136" t="s">
        <v>156</v>
      </c>
      <c r="H379" s="137">
        <v>80.5</v>
      </c>
      <c r="I379" s="138"/>
      <c r="J379" s="139">
        <f>ROUND(I379*H379,2)</f>
        <v>0</v>
      </c>
      <c r="K379" s="135" t="s">
        <v>157</v>
      </c>
      <c r="L379" s="33"/>
      <c r="M379" s="140" t="s">
        <v>3</v>
      </c>
      <c r="N379" s="141" t="s">
        <v>42</v>
      </c>
      <c r="P379" s="142">
        <f>O379*H379</f>
        <v>0</v>
      </c>
      <c r="Q379" s="142">
        <v>4.3800000000000002E-3</v>
      </c>
      <c r="R379" s="142">
        <f>Q379*H379</f>
        <v>0.35259000000000001</v>
      </c>
      <c r="S379" s="142">
        <v>0</v>
      </c>
      <c r="T379" s="143">
        <f>S379*H379</f>
        <v>0</v>
      </c>
      <c r="AR379" s="144" t="s">
        <v>90</v>
      </c>
      <c r="AT379" s="144" t="s">
        <v>153</v>
      </c>
      <c r="AU379" s="144" t="s">
        <v>87</v>
      </c>
      <c r="AY379" s="18" t="s">
        <v>151</v>
      </c>
      <c r="BE379" s="145">
        <f>IF(N379="základní",J379,0)</f>
        <v>0</v>
      </c>
      <c r="BF379" s="145">
        <f>IF(N379="snížená",J379,0)</f>
        <v>0</v>
      </c>
      <c r="BG379" s="145">
        <f>IF(N379="zákl. přenesená",J379,0)</f>
        <v>0</v>
      </c>
      <c r="BH379" s="145">
        <f>IF(N379="sníž. přenesená",J379,0)</f>
        <v>0</v>
      </c>
      <c r="BI379" s="145">
        <f>IF(N379="nulová",J379,0)</f>
        <v>0</v>
      </c>
      <c r="BJ379" s="18" t="s">
        <v>15</v>
      </c>
      <c r="BK379" s="145">
        <f>ROUND(I379*H379,2)</f>
        <v>0</v>
      </c>
      <c r="BL379" s="18" t="s">
        <v>90</v>
      </c>
      <c r="BM379" s="144" t="s">
        <v>841</v>
      </c>
    </row>
    <row r="380" spans="2:65" s="1" customFormat="1">
      <c r="B380" s="33"/>
      <c r="D380" s="146" t="s">
        <v>159</v>
      </c>
      <c r="F380" s="147" t="s">
        <v>842</v>
      </c>
      <c r="I380" s="148"/>
      <c r="L380" s="33"/>
      <c r="M380" s="149"/>
      <c r="T380" s="54"/>
      <c r="AT380" s="18" t="s">
        <v>159</v>
      </c>
      <c r="AU380" s="18" t="s">
        <v>87</v>
      </c>
    </row>
    <row r="381" spans="2:65" s="14" customFormat="1" ht="12">
      <c r="B381" s="165"/>
      <c r="D381" s="151" t="s">
        <v>161</v>
      </c>
      <c r="E381" s="166" t="s">
        <v>3</v>
      </c>
      <c r="F381" s="167" t="s">
        <v>299</v>
      </c>
      <c r="H381" s="166" t="s">
        <v>3</v>
      </c>
      <c r="I381" s="168"/>
      <c r="L381" s="165"/>
      <c r="M381" s="169"/>
      <c r="T381" s="170"/>
      <c r="AT381" s="166" t="s">
        <v>161</v>
      </c>
      <c r="AU381" s="166" t="s">
        <v>87</v>
      </c>
      <c r="AV381" s="14" t="s">
        <v>15</v>
      </c>
      <c r="AW381" s="14" t="s">
        <v>33</v>
      </c>
      <c r="AX381" s="14" t="s">
        <v>71</v>
      </c>
      <c r="AY381" s="166" t="s">
        <v>151</v>
      </c>
    </row>
    <row r="382" spans="2:65" s="12" customFormat="1" ht="12">
      <c r="B382" s="150"/>
      <c r="D382" s="151" t="s">
        <v>161</v>
      </c>
      <c r="E382" s="152" t="s">
        <v>3</v>
      </c>
      <c r="F382" s="153" t="s">
        <v>300</v>
      </c>
      <c r="H382" s="154">
        <v>5</v>
      </c>
      <c r="I382" s="155"/>
      <c r="L382" s="150"/>
      <c r="M382" s="156"/>
      <c r="T382" s="157"/>
      <c r="AT382" s="152" t="s">
        <v>161</v>
      </c>
      <c r="AU382" s="152" t="s">
        <v>87</v>
      </c>
      <c r="AV382" s="12" t="s">
        <v>78</v>
      </c>
      <c r="AW382" s="12" t="s">
        <v>33</v>
      </c>
      <c r="AX382" s="12" t="s">
        <v>71</v>
      </c>
      <c r="AY382" s="152" t="s">
        <v>151</v>
      </c>
    </row>
    <row r="383" spans="2:65" s="14" customFormat="1" ht="12">
      <c r="B383" s="165"/>
      <c r="D383" s="151" t="s">
        <v>161</v>
      </c>
      <c r="E383" s="166" t="s">
        <v>3</v>
      </c>
      <c r="F383" s="167" t="s">
        <v>301</v>
      </c>
      <c r="H383" s="166" t="s">
        <v>3</v>
      </c>
      <c r="I383" s="168"/>
      <c r="L383" s="165"/>
      <c r="M383" s="169"/>
      <c r="T383" s="170"/>
      <c r="AT383" s="166" t="s">
        <v>161</v>
      </c>
      <c r="AU383" s="166" t="s">
        <v>87</v>
      </c>
      <c r="AV383" s="14" t="s">
        <v>15</v>
      </c>
      <c r="AW383" s="14" t="s">
        <v>33</v>
      </c>
      <c r="AX383" s="14" t="s">
        <v>71</v>
      </c>
      <c r="AY383" s="166" t="s">
        <v>151</v>
      </c>
    </row>
    <row r="384" spans="2:65" s="12" customFormat="1" ht="12">
      <c r="B384" s="150"/>
      <c r="D384" s="151" t="s">
        <v>161</v>
      </c>
      <c r="E384" s="152" t="s">
        <v>3</v>
      </c>
      <c r="F384" s="153" t="s">
        <v>302</v>
      </c>
      <c r="H384" s="154">
        <v>11.5</v>
      </c>
      <c r="I384" s="155"/>
      <c r="L384" s="150"/>
      <c r="M384" s="156"/>
      <c r="T384" s="157"/>
      <c r="AT384" s="152" t="s">
        <v>161</v>
      </c>
      <c r="AU384" s="152" t="s">
        <v>87</v>
      </c>
      <c r="AV384" s="12" t="s">
        <v>78</v>
      </c>
      <c r="AW384" s="12" t="s">
        <v>33</v>
      </c>
      <c r="AX384" s="12" t="s">
        <v>71</v>
      </c>
      <c r="AY384" s="152" t="s">
        <v>151</v>
      </c>
    </row>
    <row r="385" spans="2:65" s="14" customFormat="1" ht="12">
      <c r="B385" s="165"/>
      <c r="D385" s="151" t="s">
        <v>161</v>
      </c>
      <c r="E385" s="166" t="s">
        <v>3</v>
      </c>
      <c r="F385" s="167" t="s">
        <v>303</v>
      </c>
      <c r="H385" s="166" t="s">
        <v>3</v>
      </c>
      <c r="I385" s="168"/>
      <c r="L385" s="165"/>
      <c r="M385" s="169"/>
      <c r="T385" s="170"/>
      <c r="AT385" s="166" t="s">
        <v>161</v>
      </c>
      <c r="AU385" s="166" t="s">
        <v>87</v>
      </c>
      <c r="AV385" s="14" t="s">
        <v>15</v>
      </c>
      <c r="AW385" s="14" t="s">
        <v>33</v>
      </c>
      <c r="AX385" s="14" t="s">
        <v>71</v>
      </c>
      <c r="AY385" s="166" t="s">
        <v>151</v>
      </c>
    </row>
    <row r="386" spans="2:65" s="12" customFormat="1" ht="12">
      <c r="B386" s="150"/>
      <c r="D386" s="151" t="s">
        <v>161</v>
      </c>
      <c r="E386" s="152" t="s">
        <v>3</v>
      </c>
      <c r="F386" s="153" t="s">
        <v>304</v>
      </c>
      <c r="H386" s="154">
        <v>59</v>
      </c>
      <c r="I386" s="155"/>
      <c r="L386" s="150"/>
      <c r="M386" s="156"/>
      <c r="T386" s="157"/>
      <c r="AT386" s="152" t="s">
        <v>161</v>
      </c>
      <c r="AU386" s="152" t="s">
        <v>87</v>
      </c>
      <c r="AV386" s="12" t="s">
        <v>78</v>
      </c>
      <c r="AW386" s="12" t="s">
        <v>33</v>
      </c>
      <c r="AX386" s="12" t="s">
        <v>71</v>
      </c>
      <c r="AY386" s="152" t="s">
        <v>151</v>
      </c>
    </row>
    <row r="387" spans="2:65" s="14" customFormat="1" ht="12">
      <c r="B387" s="165"/>
      <c r="D387" s="151" t="s">
        <v>161</v>
      </c>
      <c r="E387" s="166" t="s">
        <v>3</v>
      </c>
      <c r="F387" s="167" t="s">
        <v>305</v>
      </c>
      <c r="H387" s="166" t="s">
        <v>3</v>
      </c>
      <c r="I387" s="168"/>
      <c r="L387" s="165"/>
      <c r="M387" s="169"/>
      <c r="T387" s="170"/>
      <c r="AT387" s="166" t="s">
        <v>161</v>
      </c>
      <c r="AU387" s="166" t="s">
        <v>87</v>
      </c>
      <c r="AV387" s="14" t="s">
        <v>15</v>
      </c>
      <c r="AW387" s="14" t="s">
        <v>33</v>
      </c>
      <c r="AX387" s="14" t="s">
        <v>71</v>
      </c>
      <c r="AY387" s="166" t="s">
        <v>151</v>
      </c>
    </row>
    <row r="388" spans="2:65" s="12" customFormat="1" ht="12">
      <c r="B388" s="150"/>
      <c r="D388" s="151" t="s">
        <v>161</v>
      </c>
      <c r="E388" s="152" t="s">
        <v>3</v>
      </c>
      <c r="F388" s="153" t="s">
        <v>300</v>
      </c>
      <c r="H388" s="154">
        <v>5</v>
      </c>
      <c r="I388" s="155"/>
      <c r="L388" s="150"/>
      <c r="M388" s="156"/>
      <c r="T388" s="157"/>
      <c r="AT388" s="152" t="s">
        <v>161</v>
      </c>
      <c r="AU388" s="152" t="s">
        <v>87</v>
      </c>
      <c r="AV388" s="12" t="s">
        <v>78</v>
      </c>
      <c r="AW388" s="12" t="s">
        <v>33</v>
      </c>
      <c r="AX388" s="12" t="s">
        <v>71</v>
      </c>
      <c r="AY388" s="152" t="s">
        <v>151</v>
      </c>
    </row>
    <row r="389" spans="2:65" s="13" customFormat="1" ht="12">
      <c r="B389" s="158"/>
      <c r="D389" s="151" t="s">
        <v>161</v>
      </c>
      <c r="E389" s="159" t="s">
        <v>3</v>
      </c>
      <c r="F389" s="160" t="s">
        <v>178</v>
      </c>
      <c r="H389" s="161">
        <v>80.5</v>
      </c>
      <c r="I389" s="162"/>
      <c r="L389" s="158"/>
      <c r="M389" s="163"/>
      <c r="T389" s="164"/>
      <c r="AT389" s="159" t="s">
        <v>161</v>
      </c>
      <c r="AU389" s="159" t="s">
        <v>87</v>
      </c>
      <c r="AV389" s="13" t="s">
        <v>90</v>
      </c>
      <c r="AW389" s="13" t="s">
        <v>33</v>
      </c>
      <c r="AX389" s="13" t="s">
        <v>15</v>
      </c>
      <c r="AY389" s="159" t="s">
        <v>151</v>
      </c>
    </row>
    <row r="390" spans="2:65" s="1" customFormat="1" ht="24.25" customHeight="1">
      <c r="B390" s="132"/>
      <c r="C390" s="133" t="s">
        <v>464</v>
      </c>
      <c r="D390" s="133" t="s">
        <v>153</v>
      </c>
      <c r="E390" s="134" t="s">
        <v>843</v>
      </c>
      <c r="F390" s="135" t="s">
        <v>844</v>
      </c>
      <c r="G390" s="136" t="s">
        <v>156</v>
      </c>
      <c r="H390" s="137">
        <v>145.19999999999999</v>
      </c>
      <c r="I390" s="138"/>
      <c r="J390" s="139">
        <f>ROUND(I390*H390,2)</f>
        <v>0</v>
      </c>
      <c r="K390" s="135" t="s">
        <v>157</v>
      </c>
      <c r="L390" s="33"/>
      <c r="M390" s="140" t="s">
        <v>3</v>
      </c>
      <c r="N390" s="141" t="s">
        <v>42</v>
      </c>
      <c r="P390" s="142">
        <f>O390*H390</f>
        <v>0</v>
      </c>
      <c r="Q390" s="142">
        <v>1.8000000000000001E-4</v>
      </c>
      <c r="R390" s="142">
        <f>Q390*H390</f>
        <v>2.6136E-2</v>
      </c>
      <c r="S390" s="142">
        <v>0</v>
      </c>
      <c r="T390" s="143">
        <f>S390*H390</f>
        <v>0</v>
      </c>
      <c r="AR390" s="144" t="s">
        <v>90</v>
      </c>
      <c r="AT390" s="144" t="s">
        <v>153</v>
      </c>
      <c r="AU390" s="144" t="s">
        <v>87</v>
      </c>
      <c r="AY390" s="18" t="s">
        <v>151</v>
      </c>
      <c r="BE390" s="145">
        <f>IF(N390="základní",J390,0)</f>
        <v>0</v>
      </c>
      <c r="BF390" s="145">
        <f>IF(N390="snížená",J390,0)</f>
        <v>0</v>
      </c>
      <c r="BG390" s="145">
        <f>IF(N390="zákl. přenesená",J390,0)</f>
        <v>0</v>
      </c>
      <c r="BH390" s="145">
        <f>IF(N390="sníž. přenesená",J390,0)</f>
        <v>0</v>
      </c>
      <c r="BI390" s="145">
        <f>IF(N390="nulová",J390,0)</f>
        <v>0</v>
      </c>
      <c r="BJ390" s="18" t="s">
        <v>15</v>
      </c>
      <c r="BK390" s="145">
        <f>ROUND(I390*H390,2)</f>
        <v>0</v>
      </c>
      <c r="BL390" s="18" t="s">
        <v>90</v>
      </c>
      <c r="BM390" s="144" t="s">
        <v>845</v>
      </c>
    </row>
    <row r="391" spans="2:65" s="1" customFormat="1">
      <c r="B391" s="33"/>
      <c r="D391" s="146" t="s">
        <v>159</v>
      </c>
      <c r="F391" s="147" t="s">
        <v>846</v>
      </c>
      <c r="I391" s="148"/>
      <c r="L391" s="33"/>
      <c r="M391" s="149"/>
      <c r="T391" s="54"/>
      <c r="AT391" s="18" t="s">
        <v>159</v>
      </c>
      <c r="AU391" s="18" t="s">
        <v>87</v>
      </c>
    </row>
    <row r="392" spans="2:65" s="14" customFormat="1" ht="12">
      <c r="B392" s="165"/>
      <c r="D392" s="151" t="s">
        <v>161</v>
      </c>
      <c r="E392" s="166" t="s">
        <v>3</v>
      </c>
      <c r="F392" s="167" t="s">
        <v>847</v>
      </c>
      <c r="H392" s="166" t="s">
        <v>3</v>
      </c>
      <c r="I392" s="168"/>
      <c r="L392" s="165"/>
      <c r="M392" s="169"/>
      <c r="T392" s="170"/>
      <c r="AT392" s="166" t="s">
        <v>161</v>
      </c>
      <c r="AU392" s="166" t="s">
        <v>87</v>
      </c>
      <c r="AV392" s="14" t="s">
        <v>15</v>
      </c>
      <c r="AW392" s="14" t="s">
        <v>33</v>
      </c>
      <c r="AX392" s="14" t="s">
        <v>71</v>
      </c>
      <c r="AY392" s="166" t="s">
        <v>151</v>
      </c>
    </row>
    <row r="393" spans="2:65" s="12" customFormat="1" ht="12">
      <c r="B393" s="150"/>
      <c r="D393" s="151" t="s">
        <v>161</v>
      </c>
      <c r="E393" s="152" t="s">
        <v>3</v>
      </c>
      <c r="F393" s="153" t="s">
        <v>767</v>
      </c>
      <c r="H393" s="154">
        <v>80.5</v>
      </c>
      <c r="I393" s="155"/>
      <c r="L393" s="150"/>
      <c r="M393" s="156"/>
      <c r="T393" s="157"/>
      <c r="AT393" s="152" t="s">
        <v>161</v>
      </c>
      <c r="AU393" s="152" t="s">
        <v>87</v>
      </c>
      <c r="AV393" s="12" t="s">
        <v>78</v>
      </c>
      <c r="AW393" s="12" t="s">
        <v>33</v>
      </c>
      <c r="AX393" s="12" t="s">
        <v>71</v>
      </c>
      <c r="AY393" s="152" t="s">
        <v>151</v>
      </c>
    </row>
    <row r="394" spans="2:65" s="14" customFormat="1" ht="12">
      <c r="B394" s="165"/>
      <c r="D394" s="151" t="s">
        <v>161</v>
      </c>
      <c r="E394" s="166" t="s">
        <v>3</v>
      </c>
      <c r="F394" s="167" t="s">
        <v>812</v>
      </c>
      <c r="H394" s="166" t="s">
        <v>3</v>
      </c>
      <c r="I394" s="168"/>
      <c r="L394" s="165"/>
      <c r="M394" s="169"/>
      <c r="T394" s="170"/>
      <c r="AT394" s="166" t="s">
        <v>161</v>
      </c>
      <c r="AU394" s="166" t="s">
        <v>87</v>
      </c>
      <c r="AV394" s="14" t="s">
        <v>15</v>
      </c>
      <c r="AW394" s="14" t="s">
        <v>33</v>
      </c>
      <c r="AX394" s="14" t="s">
        <v>71</v>
      </c>
      <c r="AY394" s="166" t="s">
        <v>151</v>
      </c>
    </row>
    <row r="395" spans="2:65" s="14" customFormat="1" ht="12">
      <c r="B395" s="165"/>
      <c r="D395" s="151" t="s">
        <v>161</v>
      </c>
      <c r="E395" s="166" t="s">
        <v>3</v>
      </c>
      <c r="F395" s="167" t="s">
        <v>813</v>
      </c>
      <c r="H395" s="166" t="s">
        <v>3</v>
      </c>
      <c r="I395" s="168"/>
      <c r="L395" s="165"/>
      <c r="M395" s="169"/>
      <c r="T395" s="170"/>
      <c r="AT395" s="166" t="s">
        <v>161</v>
      </c>
      <c r="AU395" s="166" t="s">
        <v>87</v>
      </c>
      <c r="AV395" s="14" t="s">
        <v>15</v>
      </c>
      <c r="AW395" s="14" t="s">
        <v>33</v>
      </c>
      <c r="AX395" s="14" t="s">
        <v>71</v>
      </c>
      <c r="AY395" s="166" t="s">
        <v>151</v>
      </c>
    </row>
    <row r="396" spans="2:65" s="12" customFormat="1" ht="12">
      <c r="B396" s="150"/>
      <c r="D396" s="151" t="s">
        <v>161</v>
      </c>
      <c r="E396" s="152" t="s">
        <v>3</v>
      </c>
      <c r="F396" s="153" t="s">
        <v>814</v>
      </c>
      <c r="H396" s="154">
        <v>9.1999999999999993</v>
      </c>
      <c r="I396" s="155"/>
      <c r="L396" s="150"/>
      <c r="M396" s="156"/>
      <c r="T396" s="157"/>
      <c r="AT396" s="152" t="s">
        <v>161</v>
      </c>
      <c r="AU396" s="152" t="s">
        <v>87</v>
      </c>
      <c r="AV396" s="12" t="s">
        <v>78</v>
      </c>
      <c r="AW396" s="12" t="s">
        <v>33</v>
      </c>
      <c r="AX396" s="12" t="s">
        <v>71</v>
      </c>
      <c r="AY396" s="152" t="s">
        <v>151</v>
      </c>
    </row>
    <row r="397" spans="2:65" s="14" customFormat="1" ht="12">
      <c r="B397" s="165"/>
      <c r="D397" s="151" t="s">
        <v>161</v>
      </c>
      <c r="E397" s="166" t="s">
        <v>3</v>
      </c>
      <c r="F397" s="167" t="s">
        <v>301</v>
      </c>
      <c r="H397" s="166" t="s">
        <v>3</v>
      </c>
      <c r="I397" s="168"/>
      <c r="L397" s="165"/>
      <c r="M397" s="169"/>
      <c r="T397" s="170"/>
      <c r="AT397" s="166" t="s">
        <v>161</v>
      </c>
      <c r="AU397" s="166" t="s">
        <v>87</v>
      </c>
      <c r="AV397" s="14" t="s">
        <v>15</v>
      </c>
      <c r="AW397" s="14" t="s">
        <v>33</v>
      </c>
      <c r="AX397" s="14" t="s">
        <v>71</v>
      </c>
      <c r="AY397" s="166" t="s">
        <v>151</v>
      </c>
    </row>
    <row r="398" spans="2:65" s="14" customFormat="1" ht="12">
      <c r="B398" s="165"/>
      <c r="D398" s="151" t="s">
        <v>161</v>
      </c>
      <c r="E398" s="166" t="s">
        <v>3</v>
      </c>
      <c r="F398" s="167" t="s">
        <v>813</v>
      </c>
      <c r="H398" s="166" t="s">
        <v>3</v>
      </c>
      <c r="I398" s="168"/>
      <c r="L398" s="165"/>
      <c r="M398" s="169"/>
      <c r="T398" s="170"/>
      <c r="AT398" s="166" t="s">
        <v>161</v>
      </c>
      <c r="AU398" s="166" t="s">
        <v>87</v>
      </c>
      <c r="AV398" s="14" t="s">
        <v>15</v>
      </c>
      <c r="AW398" s="14" t="s">
        <v>33</v>
      </c>
      <c r="AX398" s="14" t="s">
        <v>71</v>
      </c>
      <c r="AY398" s="166" t="s">
        <v>151</v>
      </c>
    </row>
    <row r="399" spans="2:65" s="12" customFormat="1" ht="12">
      <c r="B399" s="150"/>
      <c r="D399" s="151" t="s">
        <v>161</v>
      </c>
      <c r="E399" s="152" t="s">
        <v>3</v>
      </c>
      <c r="F399" s="153" t="s">
        <v>817</v>
      </c>
      <c r="H399" s="154">
        <v>7.5</v>
      </c>
      <c r="I399" s="155"/>
      <c r="L399" s="150"/>
      <c r="M399" s="156"/>
      <c r="T399" s="157"/>
      <c r="AT399" s="152" t="s">
        <v>161</v>
      </c>
      <c r="AU399" s="152" t="s">
        <v>87</v>
      </c>
      <c r="AV399" s="12" t="s">
        <v>78</v>
      </c>
      <c r="AW399" s="12" t="s">
        <v>33</v>
      </c>
      <c r="AX399" s="12" t="s">
        <v>71</v>
      </c>
      <c r="AY399" s="152" t="s">
        <v>151</v>
      </c>
    </row>
    <row r="400" spans="2:65" s="14" customFormat="1" ht="12">
      <c r="B400" s="165"/>
      <c r="D400" s="151" t="s">
        <v>161</v>
      </c>
      <c r="E400" s="166" t="s">
        <v>3</v>
      </c>
      <c r="F400" s="167" t="s">
        <v>614</v>
      </c>
      <c r="H400" s="166" t="s">
        <v>3</v>
      </c>
      <c r="I400" s="168"/>
      <c r="L400" s="165"/>
      <c r="M400" s="169"/>
      <c r="T400" s="170"/>
      <c r="AT400" s="166" t="s">
        <v>161</v>
      </c>
      <c r="AU400" s="166" t="s">
        <v>87</v>
      </c>
      <c r="AV400" s="14" t="s">
        <v>15</v>
      </c>
      <c r="AW400" s="14" t="s">
        <v>33</v>
      </c>
      <c r="AX400" s="14" t="s">
        <v>71</v>
      </c>
      <c r="AY400" s="166" t="s">
        <v>151</v>
      </c>
    </row>
    <row r="401" spans="2:65" s="14" customFormat="1" ht="12">
      <c r="B401" s="165"/>
      <c r="D401" s="151" t="s">
        <v>161</v>
      </c>
      <c r="E401" s="166" t="s">
        <v>3</v>
      </c>
      <c r="F401" s="167" t="s">
        <v>813</v>
      </c>
      <c r="H401" s="166" t="s">
        <v>3</v>
      </c>
      <c r="I401" s="168"/>
      <c r="L401" s="165"/>
      <c r="M401" s="169"/>
      <c r="T401" s="170"/>
      <c r="AT401" s="166" t="s">
        <v>161</v>
      </c>
      <c r="AU401" s="166" t="s">
        <v>87</v>
      </c>
      <c r="AV401" s="14" t="s">
        <v>15</v>
      </c>
      <c r="AW401" s="14" t="s">
        <v>33</v>
      </c>
      <c r="AX401" s="14" t="s">
        <v>71</v>
      </c>
      <c r="AY401" s="166" t="s">
        <v>151</v>
      </c>
    </row>
    <row r="402" spans="2:65" s="12" customFormat="1" ht="12">
      <c r="B402" s="150"/>
      <c r="D402" s="151" t="s">
        <v>161</v>
      </c>
      <c r="E402" s="152" t="s">
        <v>3</v>
      </c>
      <c r="F402" s="153" t="s">
        <v>819</v>
      </c>
      <c r="H402" s="154">
        <v>15</v>
      </c>
      <c r="I402" s="155"/>
      <c r="L402" s="150"/>
      <c r="M402" s="156"/>
      <c r="T402" s="157"/>
      <c r="AT402" s="152" t="s">
        <v>161</v>
      </c>
      <c r="AU402" s="152" t="s">
        <v>87</v>
      </c>
      <c r="AV402" s="12" t="s">
        <v>78</v>
      </c>
      <c r="AW402" s="12" t="s">
        <v>33</v>
      </c>
      <c r="AX402" s="12" t="s">
        <v>71</v>
      </c>
      <c r="AY402" s="152" t="s">
        <v>151</v>
      </c>
    </row>
    <row r="403" spans="2:65" s="14" customFormat="1" ht="12">
      <c r="B403" s="165"/>
      <c r="D403" s="151" t="s">
        <v>161</v>
      </c>
      <c r="E403" s="166" t="s">
        <v>3</v>
      </c>
      <c r="F403" s="167" t="s">
        <v>303</v>
      </c>
      <c r="H403" s="166" t="s">
        <v>3</v>
      </c>
      <c r="I403" s="168"/>
      <c r="L403" s="165"/>
      <c r="M403" s="169"/>
      <c r="T403" s="170"/>
      <c r="AT403" s="166" t="s">
        <v>161</v>
      </c>
      <c r="AU403" s="166" t="s">
        <v>87</v>
      </c>
      <c r="AV403" s="14" t="s">
        <v>15</v>
      </c>
      <c r="AW403" s="14" t="s">
        <v>33</v>
      </c>
      <c r="AX403" s="14" t="s">
        <v>71</v>
      </c>
      <c r="AY403" s="166" t="s">
        <v>151</v>
      </c>
    </row>
    <row r="404" spans="2:65" s="14" customFormat="1" ht="12">
      <c r="B404" s="165"/>
      <c r="D404" s="151" t="s">
        <v>161</v>
      </c>
      <c r="E404" s="166" t="s">
        <v>3</v>
      </c>
      <c r="F404" s="167" t="s">
        <v>813</v>
      </c>
      <c r="H404" s="166" t="s">
        <v>3</v>
      </c>
      <c r="I404" s="168"/>
      <c r="L404" s="165"/>
      <c r="M404" s="169"/>
      <c r="T404" s="170"/>
      <c r="AT404" s="166" t="s">
        <v>161</v>
      </c>
      <c r="AU404" s="166" t="s">
        <v>87</v>
      </c>
      <c r="AV404" s="14" t="s">
        <v>15</v>
      </c>
      <c r="AW404" s="14" t="s">
        <v>33</v>
      </c>
      <c r="AX404" s="14" t="s">
        <v>71</v>
      </c>
      <c r="AY404" s="166" t="s">
        <v>151</v>
      </c>
    </row>
    <row r="405" spans="2:65" s="12" customFormat="1" ht="12">
      <c r="B405" s="150"/>
      <c r="D405" s="151" t="s">
        <v>161</v>
      </c>
      <c r="E405" s="152" t="s">
        <v>3</v>
      </c>
      <c r="F405" s="153" t="s">
        <v>821</v>
      </c>
      <c r="H405" s="154">
        <v>12</v>
      </c>
      <c r="I405" s="155"/>
      <c r="L405" s="150"/>
      <c r="M405" s="156"/>
      <c r="T405" s="157"/>
      <c r="AT405" s="152" t="s">
        <v>161</v>
      </c>
      <c r="AU405" s="152" t="s">
        <v>87</v>
      </c>
      <c r="AV405" s="12" t="s">
        <v>78</v>
      </c>
      <c r="AW405" s="12" t="s">
        <v>33</v>
      </c>
      <c r="AX405" s="12" t="s">
        <v>71</v>
      </c>
      <c r="AY405" s="152" t="s">
        <v>151</v>
      </c>
    </row>
    <row r="406" spans="2:65" s="14" customFormat="1" ht="12">
      <c r="B406" s="165"/>
      <c r="D406" s="151" t="s">
        <v>161</v>
      </c>
      <c r="E406" s="166" t="s">
        <v>3</v>
      </c>
      <c r="F406" s="167" t="s">
        <v>616</v>
      </c>
      <c r="H406" s="166" t="s">
        <v>3</v>
      </c>
      <c r="I406" s="168"/>
      <c r="L406" s="165"/>
      <c r="M406" s="169"/>
      <c r="T406" s="170"/>
      <c r="AT406" s="166" t="s">
        <v>161</v>
      </c>
      <c r="AU406" s="166" t="s">
        <v>87</v>
      </c>
      <c r="AV406" s="14" t="s">
        <v>15</v>
      </c>
      <c r="AW406" s="14" t="s">
        <v>33</v>
      </c>
      <c r="AX406" s="14" t="s">
        <v>71</v>
      </c>
      <c r="AY406" s="166" t="s">
        <v>151</v>
      </c>
    </row>
    <row r="407" spans="2:65" s="14" customFormat="1" ht="12">
      <c r="B407" s="165"/>
      <c r="D407" s="151" t="s">
        <v>161</v>
      </c>
      <c r="E407" s="166" t="s">
        <v>3</v>
      </c>
      <c r="F407" s="167" t="s">
        <v>813</v>
      </c>
      <c r="H407" s="166" t="s">
        <v>3</v>
      </c>
      <c r="I407" s="168"/>
      <c r="L407" s="165"/>
      <c r="M407" s="169"/>
      <c r="T407" s="170"/>
      <c r="AT407" s="166" t="s">
        <v>161</v>
      </c>
      <c r="AU407" s="166" t="s">
        <v>87</v>
      </c>
      <c r="AV407" s="14" t="s">
        <v>15</v>
      </c>
      <c r="AW407" s="14" t="s">
        <v>33</v>
      </c>
      <c r="AX407" s="14" t="s">
        <v>71</v>
      </c>
      <c r="AY407" s="166" t="s">
        <v>151</v>
      </c>
    </row>
    <row r="408" spans="2:65" s="12" customFormat="1" ht="12">
      <c r="B408" s="150"/>
      <c r="D408" s="151" t="s">
        <v>161</v>
      </c>
      <c r="E408" s="152" t="s">
        <v>3</v>
      </c>
      <c r="F408" s="153" t="s">
        <v>822</v>
      </c>
      <c r="H408" s="154">
        <v>12</v>
      </c>
      <c r="I408" s="155"/>
      <c r="L408" s="150"/>
      <c r="M408" s="156"/>
      <c r="T408" s="157"/>
      <c r="AT408" s="152" t="s">
        <v>161</v>
      </c>
      <c r="AU408" s="152" t="s">
        <v>87</v>
      </c>
      <c r="AV408" s="12" t="s">
        <v>78</v>
      </c>
      <c r="AW408" s="12" t="s">
        <v>33</v>
      </c>
      <c r="AX408" s="12" t="s">
        <v>71</v>
      </c>
      <c r="AY408" s="152" t="s">
        <v>151</v>
      </c>
    </row>
    <row r="409" spans="2:65" s="14" customFormat="1" ht="12">
      <c r="B409" s="165"/>
      <c r="D409" s="151" t="s">
        <v>161</v>
      </c>
      <c r="E409" s="166" t="s">
        <v>3</v>
      </c>
      <c r="F409" s="167" t="s">
        <v>824</v>
      </c>
      <c r="H409" s="166" t="s">
        <v>3</v>
      </c>
      <c r="I409" s="168"/>
      <c r="L409" s="165"/>
      <c r="M409" s="169"/>
      <c r="T409" s="170"/>
      <c r="AT409" s="166" t="s">
        <v>161</v>
      </c>
      <c r="AU409" s="166" t="s">
        <v>87</v>
      </c>
      <c r="AV409" s="14" t="s">
        <v>15</v>
      </c>
      <c r="AW409" s="14" t="s">
        <v>33</v>
      </c>
      <c r="AX409" s="14" t="s">
        <v>71</v>
      </c>
      <c r="AY409" s="166" t="s">
        <v>151</v>
      </c>
    </row>
    <row r="410" spans="2:65" s="14" customFormat="1" ht="12">
      <c r="B410" s="165"/>
      <c r="D410" s="151" t="s">
        <v>161</v>
      </c>
      <c r="E410" s="166" t="s">
        <v>3</v>
      </c>
      <c r="F410" s="167" t="s">
        <v>813</v>
      </c>
      <c r="H410" s="166" t="s">
        <v>3</v>
      </c>
      <c r="I410" s="168"/>
      <c r="L410" s="165"/>
      <c r="M410" s="169"/>
      <c r="T410" s="170"/>
      <c r="AT410" s="166" t="s">
        <v>161</v>
      </c>
      <c r="AU410" s="166" t="s">
        <v>87</v>
      </c>
      <c r="AV410" s="14" t="s">
        <v>15</v>
      </c>
      <c r="AW410" s="14" t="s">
        <v>33</v>
      </c>
      <c r="AX410" s="14" t="s">
        <v>71</v>
      </c>
      <c r="AY410" s="166" t="s">
        <v>151</v>
      </c>
    </row>
    <row r="411" spans="2:65" s="12" customFormat="1" ht="12">
      <c r="B411" s="150"/>
      <c r="D411" s="151" t="s">
        <v>161</v>
      </c>
      <c r="E411" s="152" t="s">
        <v>3</v>
      </c>
      <c r="F411" s="153" t="s">
        <v>825</v>
      </c>
      <c r="H411" s="154">
        <v>9</v>
      </c>
      <c r="I411" s="155"/>
      <c r="L411" s="150"/>
      <c r="M411" s="156"/>
      <c r="T411" s="157"/>
      <c r="AT411" s="152" t="s">
        <v>161</v>
      </c>
      <c r="AU411" s="152" t="s">
        <v>87</v>
      </c>
      <c r="AV411" s="12" t="s">
        <v>78</v>
      </c>
      <c r="AW411" s="12" t="s">
        <v>33</v>
      </c>
      <c r="AX411" s="12" t="s">
        <v>71</v>
      </c>
      <c r="AY411" s="152" t="s">
        <v>151</v>
      </c>
    </row>
    <row r="412" spans="2:65" s="13" customFormat="1" ht="12">
      <c r="B412" s="158"/>
      <c r="D412" s="151" t="s">
        <v>161</v>
      </c>
      <c r="E412" s="159" t="s">
        <v>3</v>
      </c>
      <c r="F412" s="160" t="s">
        <v>178</v>
      </c>
      <c r="H412" s="161">
        <v>145.19999999999999</v>
      </c>
      <c r="I412" s="162"/>
      <c r="L412" s="158"/>
      <c r="M412" s="163"/>
      <c r="T412" s="164"/>
      <c r="AT412" s="159" t="s">
        <v>161</v>
      </c>
      <c r="AU412" s="159" t="s">
        <v>87</v>
      </c>
      <c r="AV412" s="13" t="s">
        <v>90</v>
      </c>
      <c r="AW412" s="13" t="s">
        <v>33</v>
      </c>
      <c r="AX412" s="13" t="s">
        <v>15</v>
      </c>
      <c r="AY412" s="159" t="s">
        <v>151</v>
      </c>
    </row>
    <row r="413" spans="2:65" s="1" customFormat="1" ht="38" customHeight="1">
      <c r="B413" s="132"/>
      <c r="C413" s="133" t="s">
        <v>469</v>
      </c>
      <c r="D413" s="133" t="s">
        <v>153</v>
      </c>
      <c r="E413" s="134" t="s">
        <v>848</v>
      </c>
      <c r="F413" s="135" t="s">
        <v>849</v>
      </c>
      <c r="G413" s="136" t="s">
        <v>156</v>
      </c>
      <c r="H413" s="137">
        <v>145.19999999999999</v>
      </c>
      <c r="I413" s="138"/>
      <c r="J413" s="139">
        <f>ROUND(I413*H413,2)</f>
        <v>0</v>
      </c>
      <c r="K413" s="135" t="s">
        <v>157</v>
      </c>
      <c r="L413" s="33"/>
      <c r="M413" s="140" t="s">
        <v>3</v>
      </c>
      <c r="N413" s="141" t="s">
        <v>42</v>
      </c>
      <c r="P413" s="142">
        <f>O413*H413</f>
        <v>0</v>
      </c>
      <c r="Q413" s="142">
        <v>5.7000000000000002E-3</v>
      </c>
      <c r="R413" s="142">
        <f>Q413*H413</f>
        <v>0.82763999999999993</v>
      </c>
      <c r="S413" s="142">
        <v>0</v>
      </c>
      <c r="T413" s="143">
        <f>S413*H413</f>
        <v>0</v>
      </c>
      <c r="AR413" s="144" t="s">
        <v>90</v>
      </c>
      <c r="AT413" s="144" t="s">
        <v>153</v>
      </c>
      <c r="AU413" s="144" t="s">
        <v>87</v>
      </c>
      <c r="AY413" s="18" t="s">
        <v>151</v>
      </c>
      <c r="BE413" s="145">
        <f>IF(N413="základní",J413,0)</f>
        <v>0</v>
      </c>
      <c r="BF413" s="145">
        <f>IF(N413="snížená",J413,0)</f>
        <v>0</v>
      </c>
      <c r="BG413" s="145">
        <f>IF(N413="zákl. přenesená",J413,0)</f>
        <v>0</v>
      </c>
      <c r="BH413" s="145">
        <f>IF(N413="sníž. přenesená",J413,0)</f>
        <v>0</v>
      </c>
      <c r="BI413" s="145">
        <f>IF(N413="nulová",J413,0)</f>
        <v>0</v>
      </c>
      <c r="BJ413" s="18" t="s">
        <v>15</v>
      </c>
      <c r="BK413" s="145">
        <f>ROUND(I413*H413,2)</f>
        <v>0</v>
      </c>
      <c r="BL413" s="18" t="s">
        <v>90</v>
      </c>
      <c r="BM413" s="144" t="s">
        <v>850</v>
      </c>
    </row>
    <row r="414" spans="2:65" s="1" customFormat="1">
      <c r="B414" s="33"/>
      <c r="D414" s="146" t="s">
        <v>159</v>
      </c>
      <c r="F414" s="147" t="s">
        <v>851</v>
      </c>
      <c r="I414" s="148"/>
      <c r="L414" s="33"/>
      <c r="M414" s="149"/>
      <c r="T414" s="54"/>
      <c r="AT414" s="18" t="s">
        <v>159</v>
      </c>
      <c r="AU414" s="18" t="s">
        <v>87</v>
      </c>
    </row>
    <row r="415" spans="2:65" s="1" customFormat="1" ht="55.5" customHeight="1">
      <c r="B415" s="132"/>
      <c r="C415" s="133" t="s">
        <v>474</v>
      </c>
      <c r="D415" s="133" t="s">
        <v>153</v>
      </c>
      <c r="E415" s="134" t="s">
        <v>852</v>
      </c>
      <c r="F415" s="135" t="s">
        <v>853</v>
      </c>
      <c r="G415" s="136" t="s">
        <v>229</v>
      </c>
      <c r="H415" s="137">
        <v>208.5</v>
      </c>
      <c r="I415" s="138"/>
      <c r="J415" s="139">
        <f>ROUND(I415*H415,2)</f>
        <v>0</v>
      </c>
      <c r="K415" s="135" t="s">
        <v>157</v>
      </c>
      <c r="L415" s="33"/>
      <c r="M415" s="140" t="s">
        <v>3</v>
      </c>
      <c r="N415" s="141" t="s">
        <v>42</v>
      </c>
      <c r="P415" s="142">
        <f>O415*H415</f>
        <v>0</v>
      </c>
      <c r="Q415" s="142">
        <v>1.7600000000000001E-3</v>
      </c>
      <c r="R415" s="142">
        <f>Q415*H415</f>
        <v>0.36696000000000001</v>
      </c>
      <c r="S415" s="142">
        <v>0</v>
      </c>
      <c r="T415" s="143">
        <f>S415*H415</f>
        <v>0</v>
      </c>
      <c r="AR415" s="144" t="s">
        <v>90</v>
      </c>
      <c r="AT415" s="144" t="s">
        <v>153</v>
      </c>
      <c r="AU415" s="144" t="s">
        <v>87</v>
      </c>
      <c r="AY415" s="18" t="s">
        <v>151</v>
      </c>
      <c r="BE415" s="145">
        <f>IF(N415="základní",J415,0)</f>
        <v>0</v>
      </c>
      <c r="BF415" s="145">
        <f>IF(N415="snížená",J415,0)</f>
        <v>0</v>
      </c>
      <c r="BG415" s="145">
        <f>IF(N415="zákl. přenesená",J415,0)</f>
        <v>0</v>
      </c>
      <c r="BH415" s="145">
        <f>IF(N415="sníž. přenesená",J415,0)</f>
        <v>0</v>
      </c>
      <c r="BI415" s="145">
        <f>IF(N415="nulová",J415,0)</f>
        <v>0</v>
      </c>
      <c r="BJ415" s="18" t="s">
        <v>15</v>
      </c>
      <c r="BK415" s="145">
        <f>ROUND(I415*H415,2)</f>
        <v>0</v>
      </c>
      <c r="BL415" s="18" t="s">
        <v>90</v>
      </c>
      <c r="BM415" s="144" t="s">
        <v>854</v>
      </c>
    </row>
    <row r="416" spans="2:65" s="1" customFormat="1">
      <c r="B416" s="33"/>
      <c r="D416" s="146" t="s">
        <v>159</v>
      </c>
      <c r="F416" s="147" t="s">
        <v>855</v>
      </c>
      <c r="I416" s="148"/>
      <c r="L416" s="33"/>
      <c r="M416" s="149"/>
      <c r="T416" s="54"/>
      <c r="AT416" s="18" t="s">
        <v>159</v>
      </c>
      <c r="AU416" s="18" t="s">
        <v>87</v>
      </c>
    </row>
    <row r="417" spans="2:65" s="14" customFormat="1" ht="12">
      <c r="B417" s="165"/>
      <c r="D417" s="151" t="s">
        <v>161</v>
      </c>
      <c r="E417" s="166" t="s">
        <v>3</v>
      </c>
      <c r="F417" s="167" t="s">
        <v>745</v>
      </c>
      <c r="H417" s="166" t="s">
        <v>3</v>
      </c>
      <c r="I417" s="168"/>
      <c r="L417" s="165"/>
      <c r="M417" s="169"/>
      <c r="T417" s="170"/>
      <c r="AT417" s="166" t="s">
        <v>161</v>
      </c>
      <c r="AU417" s="166" t="s">
        <v>87</v>
      </c>
      <c r="AV417" s="14" t="s">
        <v>15</v>
      </c>
      <c r="AW417" s="14" t="s">
        <v>33</v>
      </c>
      <c r="AX417" s="14" t="s">
        <v>71</v>
      </c>
      <c r="AY417" s="166" t="s">
        <v>151</v>
      </c>
    </row>
    <row r="418" spans="2:65" s="12" customFormat="1" ht="12">
      <c r="B418" s="150"/>
      <c r="D418" s="151" t="s">
        <v>161</v>
      </c>
      <c r="E418" s="152" t="s">
        <v>3</v>
      </c>
      <c r="F418" s="153" t="s">
        <v>856</v>
      </c>
      <c r="H418" s="154">
        <v>3.6</v>
      </c>
      <c r="I418" s="155"/>
      <c r="L418" s="150"/>
      <c r="M418" s="156"/>
      <c r="T418" s="157"/>
      <c r="AT418" s="152" t="s">
        <v>161</v>
      </c>
      <c r="AU418" s="152" t="s">
        <v>87</v>
      </c>
      <c r="AV418" s="12" t="s">
        <v>78</v>
      </c>
      <c r="AW418" s="12" t="s">
        <v>33</v>
      </c>
      <c r="AX418" s="12" t="s">
        <v>71</v>
      </c>
      <c r="AY418" s="152" t="s">
        <v>151</v>
      </c>
    </row>
    <row r="419" spans="2:65" s="12" customFormat="1" ht="12">
      <c r="B419" s="150"/>
      <c r="D419" s="151" t="s">
        <v>161</v>
      </c>
      <c r="E419" s="152" t="s">
        <v>3</v>
      </c>
      <c r="F419" s="153" t="s">
        <v>857</v>
      </c>
      <c r="H419" s="154">
        <v>14.4</v>
      </c>
      <c r="I419" s="155"/>
      <c r="L419" s="150"/>
      <c r="M419" s="156"/>
      <c r="T419" s="157"/>
      <c r="AT419" s="152" t="s">
        <v>161</v>
      </c>
      <c r="AU419" s="152" t="s">
        <v>87</v>
      </c>
      <c r="AV419" s="12" t="s">
        <v>78</v>
      </c>
      <c r="AW419" s="12" t="s">
        <v>33</v>
      </c>
      <c r="AX419" s="12" t="s">
        <v>71</v>
      </c>
      <c r="AY419" s="152" t="s">
        <v>151</v>
      </c>
    </row>
    <row r="420" spans="2:65" s="12" customFormat="1" ht="12">
      <c r="B420" s="150"/>
      <c r="D420" s="151" t="s">
        <v>161</v>
      </c>
      <c r="E420" s="152" t="s">
        <v>3</v>
      </c>
      <c r="F420" s="153" t="s">
        <v>858</v>
      </c>
      <c r="H420" s="154">
        <v>3.6</v>
      </c>
      <c r="I420" s="155"/>
      <c r="L420" s="150"/>
      <c r="M420" s="156"/>
      <c r="T420" s="157"/>
      <c r="AT420" s="152" t="s">
        <v>161</v>
      </c>
      <c r="AU420" s="152" t="s">
        <v>87</v>
      </c>
      <c r="AV420" s="12" t="s">
        <v>78</v>
      </c>
      <c r="AW420" s="12" t="s">
        <v>33</v>
      </c>
      <c r="AX420" s="12" t="s">
        <v>71</v>
      </c>
      <c r="AY420" s="152" t="s">
        <v>151</v>
      </c>
    </row>
    <row r="421" spans="2:65" s="12" customFormat="1" ht="12">
      <c r="B421" s="150"/>
      <c r="D421" s="151" t="s">
        <v>161</v>
      </c>
      <c r="E421" s="152" t="s">
        <v>3</v>
      </c>
      <c r="F421" s="153" t="s">
        <v>859</v>
      </c>
      <c r="H421" s="154">
        <v>9.6</v>
      </c>
      <c r="I421" s="155"/>
      <c r="L421" s="150"/>
      <c r="M421" s="156"/>
      <c r="T421" s="157"/>
      <c r="AT421" s="152" t="s">
        <v>161</v>
      </c>
      <c r="AU421" s="152" t="s">
        <v>87</v>
      </c>
      <c r="AV421" s="12" t="s">
        <v>78</v>
      </c>
      <c r="AW421" s="12" t="s">
        <v>33</v>
      </c>
      <c r="AX421" s="12" t="s">
        <v>71</v>
      </c>
      <c r="AY421" s="152" t="s">
        <v>151</v>
      </c>
    </row>
    <row r="422" spans="2:65" s="12" customFormat="1" ht="12">
      <c r="B422" s="150"/>
      <c r="D422" s="151" t="s">
        <v>161</v>
      </c>
      <c r="E422" s="152" t="s">
        <v>3</v>
      </c>
      <c r="F422" s="153" t="s">
        <v>860</v>
      </c>
      <c r="H422" s="154">
        <v>1.1499999999999999</v>
      </c>
      <c r="I422" s="155"/>
      <c r="L422" s="150"/>
      <c r="M422" s="156"/>
      <c r="T422" s="157"/>
      <c r="AT422" s="152" t="s">
        <v>161</v>
      </c>
      <c r="AU422" s="152" t="s">
        <v>87</v>
      </c>
      <c r="AV422" s="12" t="s">
        <v>78</v>
      </c>
      <c r="AW422" s="12" t="s">
        <v>33</v>
      </c>
      <c r="AX422" s="12" t="s">
        <v>71</v>
      </c>
      <c r="AY422" s="152" t="s">
        <v>151</v>
      </c>
    </row>
    <row r="423" spans="2:65" s="12" customFormat="1" ht="12">
      <c r="B423" s="150"/>
      <c r="D423" s="151" t="s">
        <v>161</v>
      </c>
      <c r="E423" s="152" t="s">
        <v>3</v>
      </c>
      <c r="F423" s="153" t="s">
        <v>861</v>
      </c>
      <c r="H423" s="154">
        <v>8.0500000000000007</v>
      </c>
      <c r="I423" s="155"/>
      <c r="L423" s="150"/>
      <c r="M423" s="156"/>
      <c r="T423" s="157"/>
      <c r="AT423" s="152" t="s">
        <v>161</v>
      </c>
      <c r="AU423" s="152" t="s">
        <v>87</v>
      </c>
      <c r="AV423" s="12" t="s">
        <v>78</v>
      </c>
      <c r="AW423" s="12" t="s">
        <v>33</v>
      </c>
      <c r="AX423" s="12" t="s">
        <v>71</v>
      </c>
      <c r="AY423" s="152" t="s">
        <v>151</v>
      </c>
    </row>
    <row r="424" spans="2:65" s="12" customFormat="1" ht="12">
      <c r="B424" s="150"/>
      <c r="D424" s="151" t="s">
        <v>161</v>
      </c>
      <c r="E424" s="152" t="s">
        <v>3</v>
      </c>
      <c r="F424" s="153" t="s">
        <v>862</v>
      </c>
      <c r="H424" s="154">
        <v>100.8</v>
      </c>
      <c r="I424" s="155"/>
      <c r="L424" s="150"/>
      <c r="M424" s="156"/>
      <c r="T424" s="157"/>
      <c r="AT424" s="152" t="s">
        <v>161</v>
      </c>
      <c r="AU424" s="152" t="s">
        <v>87</v>
      </c>
      <c r="AV424" s="12" t="s">
        <v>78</v>
      </c>
      <c r="AW424" s="12" t="s">
        <v>33</v>
      </c>
      <c r="AX424" s="12" t="s">
        <v>71</v>
      </c>
      <c r="AY424" s="152" t="s">
        <v>151</v>
      </c>
    </row>
    <row r="425" spans="2:65" s="12" customFormat="1" ht="12">
      <c r="B425" s="150"/>
      <c r="D425" s="151" t="s">
        <v>161</v>
      </c>
      <c r="E425" s="152" t="s">
        <v>3</v>
      </c>
      <c r="F425" s="153" t="s">
        <v>863</v>
      </c>
      <c r="H425" s="154">
        <v>7.2</v>
      </c>
      <c r="I425" s="155"/>
      <c r="L425" s="150"/>
      <c r="M425" s="156"/>
      <c r="T425" s="157"/>
      <c r="AT425" s="152" t="s">
        <v>161</v>
      </c>
      <c r="AU425" s="152" t="s">
        <v>87</v>
      </c>
      <c r="AV425" s="12" t="s">
        <v>78</v>
      </c>
      <c r="AW425" s="12" t="s">
        <v>33</v>
      </c>
      <c r="AX425" s="12" t="s">
        <v>71</v>
      </c>
      <c r="AY425" s="152" t="s">
        <v>151</v>
      </c>
    </row>
    <row r="426" spans="2:65" s="12" customFormat="1" ht="12">
      <c r="B426" s="150"/>
      <c r="D426" s="151" t="s">
        <v>161</v>
      </c>
      <c r="E426" s="152" t="s">
        <v>3</v>
      </c>
      <c r="F426" s="153" t="s">
        <v>858</v>
      </c>
      <c r="H426" s="154">
        <v>3.6</v>
      </c>
      <c r="I426" s="155"/>
      <c r="L426" s="150"/>
      <c r="M426" s="156"/>
      <c r="T426" s="157"/>
      <c r="AT426" s="152" t="s">
        <v>161</v>
      </c>
      <c r="AU426" s="152" t="s">
        <v>87</v>
      </c>
      <c r="AV426" s="12" t="s">
        <v>78</v>
      </c>
      <c r="AW426" s="12" t="s">
        <v>33</v>
      </c>
      <c r="AX426" s="12" t="s">
        <v>71</v>
      </c>
      <c r="AY426" s="152" t="s">
        <v>151</v>
      </c>
    </row>
    <row r="427" spans="2:65" s="12" customFormat="1" ht="12">
      <c r="B427" s="150"/>
      <c r="D427" s="151" t="s">
        <v>161</v>
      </c>
      <c r="E427" s="152" t="s">
        <v>3</v>
      </c>
      <c r="F427" s="153" t="s">
        <v>864</v>
      </c>
      <c r="H427" s="154">
        <v>32.200000000000003</v>
      </c>
      <c r="I427" s="155"/>
      <c r="L427" s="150"/>
      <c r="M427" s="156"/>
      <c r="T427" s="157"/>
      <c r="AT427" s="152" t="s">
        <v>161</v>
      </c>
      <c r="AU427" s="152" t="s">
        <v>87</v>
      </c>
      <c r="AV427" s="12" t="s">
        <v>78</v>
      </c>
      <c r="AW427" s="12" t="s">
        <v>33</v>
      </c>
      <c r="AX427" s="12" t="s">
        <v>71</v>
      </c>
      <c r="AY427" s="152" t="s">
        <v>151</v>
      </c>
    </row>
    <row r="428" spans="2:65" s="12" customFormat="1" ht="12">
      <c r="B428" s="150"/>
      <c r="D428" s="151" t="s">
        <v>161</v>
      </c>
      <c r="E428" s="152" t="s">
        <v>3</v>
      </c>
      <c r="F428" s="153" t="s">
        <v>865</v>
      </c>
      <c r="H428" s="154">
        <v>1.7</v>
      </c>
      <c r="I428" s="155"/>
      <c r="L428" s="150"/>
      <c r="M428" s="156"/>
      <c r="T428" s="157"/>
      <c r="AT428" s="152" t="s">
        <v>161</v>
      </c>
      <c r="AU428" s="152" t="s">
        <v>87</v>
      </c>
      <c r="AV428" s="12" t="s">
        <v>78</v>
      </c>
      <c r="AW428" s="12" t="s">
        <v>33</v>
      </c>
      <c r="AX428" s="12" t="s">
        <v>71</v>
      </c>
      <c r="AY428" s="152" t="s">
        <v>151</v>
      </c>
    </row>
    <row r="429" spans="2:65" s="12" customFormat="1" ht="12">
      <c r="B429" s="150"/>
      <c r="D429" s="151" t="s">
        <v>161</v>
      </c>
      <c r="E429" s="152" t="s">
        <v>3</v>
      </c>
      <c r="F429" s="153" t="s">
        <v>866</v>
      </c>
      <c r="H429" s="154">
        <v>1</v>
      </c>
      <c r="I429" s="155"/>
      <c r="L429" s="150"/>
      <c r="M429" s="156"/>
      <c r="T429" s="157"/>
      <c r="AT429" s="152" t="s">
        <v>161</v>
      </c>
      <c r="AU429" s="152" t="s">
        <v>87</v>
      </c>
      <c r="AV429" s="12" t="s">
        <v>78</v>
      </c>
      <c r="AW429" s="12" t="s">
        <v>33</v>
      </c>
      <c r="AX429" s="12" t="s">
        <v>71</v>
      </c>
      <c r="AY429" s="152" t="s">
        <v>151</v>
      </c>
    </row>
    <row r="430" spans="2:65" s="12" customFormat="1" ht="12">
      <c r="B430" s="150"/>
      <c r="D430" s="151" t="s">
        <v>161</v>
      </c>
      <c r="E430" s="152" t="s">
        <v>3</v>
      </c>
      <c r="F430" s="153" t="s">
        <v>867</v>
      </c>
      <c r="H430" s="154">
        <v>21.6</v>
      </c>
      <c r="I430" s="155"/>
      <c r="L430" s="150"/>
      <c r="M430" s="156"/>
      <c r="T430" s="157"/>
      <c r="AT430" s="152" t="s">
        <v>161</v>
      </c>
      <c r="AU430" s="152" t="s">
        <v>87</v>
      </c>
      <c r="AV430" s="12" t="s">
        <v>78</v>
      </c>
      <c r="AW430" s="12" t="s">
        <v>33</v>
      </c>
      <c r="AX430" s="12" t="s">
        <v>71</v>
      </c>
      <c r="AY430" s="152" t="s">
        <v>151</v>
      </c>
    </row>
    <row r="431" spans="2:65" s="13" customFormat="1" ht="12">
      <c r="B431" s="158"/>
      <c r="D431" s="151" t="s">
        <v>161</v>
      </c>
      <c r="E431" s="159" t="s">
        <v>3</v>
      </c>
      <c r="F431" s="160" t="s">
        <v>178</v>
      </c>
      <c r="H431" s="161">
        <v>208.5</v>
      </c>
      <c r="I431" s="162"/>
      <c r="L431" s="158"/>
      <c r="M431" s="163"/>
      <c r="T431" s="164"/>
      <c r="AT431" s="159" t="s">
        <v>161</v>
      </c>
      <c r="AU431" s="159" t="s">
        <v>87</v>
      </c>
      <c r="AV431" s="13" t="s">
        <v>90</v>
      </c>
      <c r="AW431" s="13" t="s">
        <v>33</v>
      </c>
      <c r="AX431" s="13" t="s">
        <v>15</v>
      </c>
      <c r="AY431" s="159" t="s">
        <v>151</v>
      </c>
    </row>
    <row r="432" spans="2:65" s="1" customFormat="1" ht="24.25" customHeight="1">
      <c r="B432" s="132"/>
      <c r="C432" s="174" t="s">
        <v>485</v>
      </c>
      <c r="D432" s="174" t="s">
        <v>601</v>
      </c>
      <c r="E432" s="175" t="s">
        <v>868</v>
      </c>
      <c r="F432" s="176" t="s">
        <v>869</v>
      </c>
      <c r="G432" s="177" t="s">
        <v>156</v>
      </c>
      <c r="H432" s="178">
        <v>39.406999999999996</v>
      </c>
      <c r="I432" s="179"/>
      <c r="J432" s="180">
        <f>ROUND(I432*H432,2)</f>
        <v>0</v>
      </c>
      <c r="K432" s="176" t="s">
        <v>157</v>
      </c>
      <c r="L432" s="181"/>
      <c r="M432" s="182" t="s">
        <v>3</v>
      </c>
      <c r="N432" s="183" t="s">
        <v>42</v>
      </c>
      <c r="P432" s="142">
        <f>O432*H432</f>
        <v>0</v>
      </c>
      <c r="Q432" s="142">
        <v>5.9999999999999995E-4</v>
      </c>
      <c r="R432" s="142">
        <f>Q432*H432</f>
        <v>2.3644199999999997E-2</v>
      </c>
      <c r="S432" s="142">
        <v>0</v>
      </c>
      <c r="T432" s="143">
        <f>S432*H432</f>
        <v>0</v>
      </c>
      <c r="AR432" s="144" t="s">
        <v>210</v>
      </c>
      <c r="AT432" s="144" t="s">
        <v>601</v>
      </c>
      <c r="AU432" s="144" t="s">
        <v>87</v>
      </c>
      <c r="AY432" s="18" t="s">
        <v>151</v>
      </c>
      <c r="BE432" s="145">
        <f>IF(N432="základní",J432,0)</f>
        <v>0</v>
      </c>
      <c r="BF432" s="145">
        <f>IF(N432="snížená",J432,0)</f>
        <v>0</v>
      </c>
      <c r="BG432" s="145">
        <f>IF(N432="zákl. přenesená",J432,0)</f>
        <v>0</v>
      </c>
      <c r="BH432" s="145">
        <f>IF(N432="sníž. přenesená",J432,0)</f>
        <v>0</v>
      </c>
      <c r="BI432" s="145">
        <f>IF(N432="nulová",J432,0)</f>
        <v>0</v>
      </c>
      <c r="BJ432" s="18" t="s">
        <v>15</v>
      </c>
      <c r="BK432" s="145">
        <f>ROUND(I432*H432,2)</f>
        <v>0</v>
      </c>
      <c r="BL432" s="18" t="s">
        <v>90</v>
      </c>
      <c r="BM432" s="144" t="s">
        <v>870</v>
      </c>
    </row>
    <row r="433" spans="2:65" s="12" customFormat="1" ht="12">
      <c r="B433" s="150"/>
      <c r="D433" s="151" t="s">
        <v>161</v>
      </c>
      <c r="E433" s="152" t="s">
        <v>3</v>
      </c>
      <c r="F433" s="153" t="s">
        <v>871</v>
      </c>
      <c r="H433" s="154">
        <v>37.53</v>
      </c>
      <c r="I433" s="155"/>
      <c r="L433" s="150"/>
      <c r="M433" s="156"/>
      <c r="T433" s="157"/>
      <c r="AT433" s="152" t="s">
        <v>161</v>
      </c>
      <c r="AU433" s="152" t="s">
        <v>87</v>
      </c>
      <c r="AV433" s="12" t="s">
        <v>78</v>
      </c>
      <c r="AW433" s="12" t="s">
        <v>33</v>
      </c>
      <c r="AX433" s="12" t="s">
        <v>15</v>
      </c>
      <c r="AY433" s="152" t="s">
        <v>151</v>
      </c>
    </row>
    <row r="434" spans="2:65" s="12" customFormat="1" ht="12">
      <c r="B434" s="150"/>
      <c r="D434" s="151" t="s">
        <v>161</v>
      </c>
      <c r="F434" s="153" t="s">
        <v>872</v>
      </c>
      <c r="H434" s="154">
        <v>39.406999999999996</v>
      </c>
      <c r="I434" s="155"/>
      <c r="L434" s="150"/>
      <c r="M434" s="156"/>
      <c r="T434" s="157"/>
      <c r="AT434" s="152" t="s">
        <v>161</v>
      </c>
      <c r="AU434" s="152" t="s">
        <v>87</v>
      </c>
      <c r="AV434" s="12" t="s">
        <v>78</v>
      </c>
      <c r="AW434" s="12" t="s">
        <v>4</v>
      </c>
      <c r="AX434" s="12" t="s">
        <v>15</v>
      </c>
      <c r="AY434" s="152" t="s">
        <v>151</v>
      </c>
    </row>
    <row r="435" spans="2:65" s="1" customFormat="1" ht="44.25" customHeight="1">
      <c r="B435" s="132"/>
      <c r="C435" s="133" t="s">
        <v>492</v>
      </c>
      <c r="D435" s="133" t="s">
        <v>153</v>
      </c>
      <c r="E435" s="134" t="s">
        <v>701</v>
      </c>
      <c r="F435" s="135" t="s">
        <v>702</v>
      </c>
      <c r="G435" s="136" t="s">
        <v>229</v>
      </c>
      <c r="H435" s="137">
        <v>762.53</v>
      </c>
      <c r="I435" s="138"/>
      <c r="J435" s="139">
        <f>ROUND(I435*H435,2)</f>
        <v>0</v>
      </c>
      <c r="K435" s="135" t="s">
        <v>157</v>
      </c>
      <c r="L435" s="33"/>
      <c r="M435" s="140" t="s">
        <v>3</v>
      </c>
      <c r="N435" s="141" t="s">
        <v>42</v>
      </c>
      <c r="P435" s="142">
        <f>O435*H435</f>
        <v>0</v>
      </c>
      <c r="Q435" s="142">
        <v>0</v>
      </c>
      <c r="R435" s="142">
        <f>Q435*H435</f>
        <v>0</v>
      </c>
      <c r="S435" s="142">
        <v>0</v>
      </c>
      <c r="T435" s="143">
        <f>S435*H435</f>
        <v>0</v>
      </c>
      <c r="AR435" s="144" t="s">
        <v>90</v>
      </c>
      <c r="AT435" s="144" t="s">
        <v>153</v>
      </c>
      <c r="AU435" s="144" t="s">
        <v>87</v>
      </c>
      <c r="AY435" s="18" t="s">
        <v>151</v>
      </c>
      <c r="BE435" s="145">
        <f>IF(N435="základní",J435,0)</f>
        <v>0</v>
      </c>
      <c r="BF435" s="145">
        <f>IF(N435="snížená",J435,0)</f>
        <v>0</v>
      </c>
      <c r="BG435" s="145">
        <f>IF(N435="zákl. přenesená",J435,0)</f>
        <v>0</v>
      </c>
      <c r="BH435" s="145">
        <f>IF(N435="sníž. přenesená",J435,0)</f>
        <v>0</v>
      </c>
      <c r="BI435" s="145">
        <f>IF(N435="nulová",J435,0)</f>
        <v>0</v>
      </c>
      <c r="BJ435" s="18" t="s">
        <v>15</v>
      </c>
      <c r="BK435" s="145">
        <f>ROUND(I435*H435,2)</f>
        <v>0</v>
      </c>
      <c r="BL435" s="18" t="s">
        <v>90</v>
      </c>
      <c r="BM435" s="144" t="s">
        <v>873</v>
      </c>
    </row>
    <row r="436" spans="2:65" s="1" customFormat="1">
      <c r="B436" s="33"/>
      <c r="D436" s="146" t="s">
        <v>159</v>
      </c>
      <c r="F436" s="147" t="s">
        <v>704</v>
      </c>
      <c r="I436" s="148"/>
      <c r="L436" s="33"/>
      <c r="M436" s="149"/>
      <c r="T436" s="54"/>
      <c r="AT436" s="18" t="s">
        <v>159</v>
      </c>
      <c r="AU436" s="18" t="s">
        <v>87</v>
      </c>
    </row>
    <row r="437" spans="2:65" s="14" customFormat="1" ht="12">
      <c r="B437" s="165"/>
      <c r="D437" s="151" t="s">
        <v>161</v>
      </c>
      <c r="E437" s="166" t="s">
        <v>3</v>
      </c>
      <c r="F437" s="167" t="s">
        <v>699</v>
      </c>
      <c r="H437" s="166" t="s">
        <v>3</v>
      </c>
      <c r="I437" s="168"/>
      <c r="L437" s="165"/>
      <c r="M437" s="169"/>
      <c r="T437" s="170"/>
      <c r="AT437" s="166" t="s">
        <v>161</v>
      </c>
      <c r="AU437" s="166" t="s">
        <v>87</v>
      </c>
      <c r="AV437" s="14" t="s">
        <v>15</v>
      </c>
      <c r="AW437" s="14" t="s">
        <v>33</v>
      </c>
      <c r="AX437" s="14" t="s">
        <v>71</v>
      </c>
      <c r="AY437" s="166" t="s">
        <v>151</v>
      </c>
    </row>
    <row r="438" spans="2:65" s="12" customFormat="1" ht="12">
      <c r="B438" s="150"/>
      <c r="D438" s="151" t="s">
        <v>161</v>
      </c>
      <c r="E438" s="152" t="s">
        <v>3</v>
      </c>
      <c r="F438" s="153" t="s">
        <v>705</v>
      </c>
      <c r="H438" s="154">
        <v>585.83000000000004</v>
      </c>
      <c r="I438" s="155"/>
      <c r="L438" s="150"/>
      <c r="M438" s="156"/>
      <c r="T438" s="157"/>
      <c r="AT438" s="152" t="s">
        <v>161</v>
      </c>
      <c r="AU438" s="152" t="s">
        <v>87</v>
      </c>
      <c r="AV438" s="12" t="s">
        <v>78</v>
      </c>
      <c r="AW438" s="12" t="s">
        <v>33</v>
      </c>
      <c r="AX438" s="12" t="s">
        <v>71</v>
      </c>
      <c r="AY438" s="152" t="s">
        <v>151</v>
      </c>
    </row>
    <row r="439" spans="2:65" s="14" customFormat="1" ht="12">
      <c r="B439" s="165"/>
      <c r="D439" s="151" t="s">
        <v>161</v>
      </c>
      <c r="E439" s="166" t="s">
        <v>3</v>
      </c>
      <c r="F439" s="167" t="s">
        <v>874</v>
      </c>
      <c r="H439" s="166" t="s">
        <v>3</v>
      </c>
      <c r="I439" s="168"/>
      <c r="L439" s="165"/>
      <c r="M439" s="169"/>
      <c r="T439" s="170"/>
      <c r="AT439" s="166" t="s">
        <v>161</v>
      </c>
      <c r="AU439" s="166" t="s">
        <v>87</v>
      </c>
      <c r="AV439" s="14" t="s">
        <v>15</v>
      </c>
      <c r="AW439" s="14" t="s">
        <v>33</v>
      </c>
      <c r="AX439" s="14" t="s">
        <v>71</v>
      </c>
      <c r="AY439" s="166" t="s">
        <v>151</v>
      </c>
    </row>
    <row r="440" spans="2:65" s="12" customFormat="1" ht="12">
      <c r="B440" s="150"/>
      <c r="D440" s="151" t="s">
        <v>161</v>
      </c>
      <c r="E440" s="152" t="s">
        <v>3</v>
      </c>
      <c r="F440" s="153" t="s">
        <v>875</v>
      </c>
      <c r="H440" s="154">
        <v>54.9</v>
      </c>
      <c r="I440" s="155"/>
      <c r="L440" s="150"/>
      <c r="M440" s="156"/>
      <c r="T440" s="157"/>
      <c r="AT440" s="152" t="s">
        <v>161</v>
      </c>
      <c r="AU440" s="152" t="s">
        <v>87</v>
      </c>
      <c r="AV440" s="12" t="s">
        <v>78</v>
      </c>
      <c r="AW440" s="12" t="s">
        <v>33</v>
      </c>
      <c r="AX440" s="12" t="s">
        <v>71</v>
      </c>
      <c r="AY440" s="152" t="s">
        <v>151</v>
      </c>
    </row>
    <row r="441" spans="2:65" s="14" customFormat="1" ht="12">
      <c r="B441" s="165"/>
      <c r="D441" s="151" t="s">
        <v>161</v>
      </c>
      <c r="E441" s="166" t="s">
        <v>3</v>
      </c>
      <c r="F441" s="167" t="s">
        <v>876</v>
      </c>
      <c r="H441" s="166" t="s">
        <v>3</v>
      </c>
      <c r="I441" s="168"/>
      <c r="L441" s="165"/>
      <c r="M441" s="169"/>
      <c r="T441" s="170"/>
      <c r="AT441" s="166" t="s">
        <v>161</v>
      </c>
      <c r="AU441" s="166" t="s">
        <v>87</v>
      </c>
      <c r="AV441" s="14" t="s">
        <v>15</v>
      </c>
      <c r="AW441" s="14" t="s">
        <v>33</v>
      </c>
      <c r="AX441" s="14" t="s">
        <v>71</v>
      </c>
      <c r="AY441" s="166" t="s">
        <v>151</v>
      </c>
    </row>
    <row r="442" spans="2:65" s="12" customFormat="1" ht="12">
      <c r="B442" s="150"/>
      <c r="D442" s="151" t="s">
        <v>161</v>
      </c>
      <c r="E442" s="152" t="s">
        <v>3</v>
      </c>
      <c r="F442" s="153" t="s">
        <v>877</v>
      </c>
      <c r="H442" s="154">
        <v>78</v>
      </c>
      <c r="I442" s="155"/>
      <c r="L442" s="150"/>
      <c r="M442" s="156"/>
      <c r="T442" s="157"/>
      <c r="AT442" s="152" t="s">
        <v>161</v>
      </c>
      <c r="AU442" s="152" t="s">
        <v>87</v>
      </c>
      <c r="AV442" s="12" t="s">
        <v>78</v>
      </c>
      <c r="AW442" s="12" t="s">
        <v>33</v>
      </c>
      <c r="AX442" s="12" t="s">
        <v>71</v>
      </c>
      <c r="AY442" s="152" t="s">
        <v>151</v>
      </c>
    </row>
    <row r="443" spans="2:65" s="14" customFormat="1" ht="12">
      <c r="B443" s="165"/>
      <c r="D443" s="151" t="s">
        <v>161</v>
      </c>
      <c r="E443" s="166" t="s">
        <v>3</v>
      </c>
      <c r="F443" s="167" t="s">
        <v>878</v>
      </c>
      <c r="H443" s="166" t="s">
        <v>3</v>
      </c>
      <c r="I443" s="168"/>
      <c r="L443" s="165"/>
      <c r="M443" s="169"/>
      <c r="T443" s="170"/>
      <c r="AT443" s="166" t="s">
        <v>161</v>
      </c>
      <c r="AU443" s="166" t="s">
        <v>87</v>
      </c>
      <c r="AV443" s="14" t="s">
        <v>15</v>
      </c>
      <c r="AW443" s="14" t="s">
        <v>33</v>
      </c>
      <c r="AX443" s="14" t="s">
        <v>71</v>
      </c>
      <c r="AY443" s="166" t="s">
        <v>151</v>
      </c>
    </row>
    <row r="444" spans="2:65" s="12" customFormat="1" ht="24">
      <c r="B444" s="150"/>
      <c r="D444" s="151" t="s">
        <v>161</v>
      </c>
      <c r="E444" s="152" t="s">
        <v>3</v>
      </c>
      <c r="F444" s="153" t="s">
        <v>879</v>
      </c>
      <c r="H444" s="154">
        <v>43.8</v>
      </c>
      <c r="I444" s="155"/>
      <c r="L444" s="150"/>
      <c r="M444" s="156"/>
      <c r="T444" s="157"/>
      <c r="AT444" s="152" t="s">
        <v>161</v>
      </c>
      <c r="AU444" s="152" t="s">
        <v>87</v>
      </c>
      <c r="AV444" s="12" t="s">
        <v>78</v>
      </c>
      <c r="AW444" s="12" t="s">
        <v>33</v>
      </c>
      <c r="AX444" s="12" t="s">
        <v>71</v>
      </c>
      <c r="AY444" s="152" t="s">
        <v>151</v>
      </c>
    </row>
    <row r="445" spans="2:65" s="13" customFormat="1" ht="12">
      <c r="B445" s="158"/>
      <c r="D445" s="151" t="s">
        <v>161</v>
      </c>
      <c r="E445" s="159" t="s">
        <v>3</v>
      </c>
      <c r="F445" s="160" t="s">
        <v>178</v>
      </c>
      <c r="H445" s="161">
        <v>762.53</v>
      </c>
      <c r="I445" s="162"/>
      <c r="L445" s="158"/>
      <c r="M445" s="163"/>
      <c r="T445" s="164"/>
      <c r="AT445" s="159" t="s">
        <v>161</v>
      </c>
      <c r="AU445" s="159" t="s">
        <v>87</v>
      </c>
      <c r="AV445" s="13" t="s">
        <v>90</v>
      </c>
      <c r="AW445" s="13" t="s">
        <v>33</v>
      </c>
      <c r="AX445" s="13" t="s">
        <v>15</v>
      </c>
      <c r="AY445" s="159" t="s">
        <v>151</v>
      </c>
    </row>
    <row r="446" spans="2:65" s="1" customFormat="1" ht="21.75" customHeight="1">
      <c r="B446" s="132"/>
      <c r="C446" s="174" t="s">
        <v>502</v>
      </c>
      <c r="D446" s="174" t="s">
        <v>601</v>
      </c>
      <c r="E446" s="175" t="s">
        <v>706</v>
      </c>
      <c r="F446" s="176" t="s">
        <v>707</v>
      </c>
      <c r="G446" s="177" t="s">
        <v>229</v>
      </c>
      <c r="H446" s="178">
        <v>800.65700000000004</v>
      </c>
      <c r="I446" s="179"/>
      <c r="J446" s="180">
        <f>ROUND(I446*H446,2)</f>
        <v>0</v>
      </c>
      <c r="K446" s="176" t="s">
        <v>157</v>
      </c>
      <c r="L446" s="181"/>
      <c r="M446" s="182" t="s">
        <v>3</v>
      </c>
      <c r="N446" s="183" t="s">
        <v>42</v>
      </c>
      <c r="P446" s="142">
        <f>O446*H446</f>
        <v>0</v>
      </c>
      <c r="Q446" s="142">
        <v>1E-4</v>
      </c>
      <c r="R446" s="142">
        <f>Q446*H446</f>
        <v>8.0065700000000004E-2</v>
      </c>
      <c r="S446" s="142">
        <v>0</v>
      </c>
      <c r="T446" s="143">
        <f>S446*H446</f>
        <v>0</v>
      </c>
      <c r="AR446" s="144" t="s">
        <v>210</v>
      </c>
      <c r="AT446" s="144" t="s">
        <v>601</v>
      </c>
      <c r="AU446" s="144" t="s">
        <v>87</v>
      </c>
      <c r="AY446" s="18" t="s">
        <v>151</v>
      </c>
      <c r="BE446" s="145">
        <f>IF(N446="základní",J446,0)</f>
        <v>0</v>
      </c>
      <c r="BF446" s="145">
        <f>IF(N446="snížená",J446,0)</f>
        <v>0</v>
      </c>
      <c r="BG446" s="145">
        <f>IF(N446="zákl. přenesená",J446,0)</f>
        <v>0</v>
      </c>
      <c r="BH446" s="145">
        <f>IF(N446="sníž. přenesená",J446,0)</f>
        <v>0</v>
      </c>
      <c r="BI446" s="145">
        <f>IF(N446="nulová",J446,0)</f>
        <v>0</v>
      </c>
      <c r="BJ446" s="18" t="s">
        <v>15</v>
      </c>
      <c r="BK446" s="145">
        <f>ROUND(I446*H446,2)</f>
        <v>0</v>
      </c>
      <c r="BL446" s="18" t="s">
        <v>90</v>
      </c>
      <c r="BM446" s="144" t="s">
        <v>880</v>
      </c>
    </row>
    <row r="447" spans="2:65" s="12" customFormat="1" ht="12">
      <c r="B447" s="150"/>
      <c r="D447" s="151" t="s">
        <v>161</v>
      </c>
      <c r="F447" s="153" t="s">
        <v>881</v>
      </c>
      <c r="H447" s="154">
        <v>800.65700000000004</v>
      </c>
      <c r="I447" s="155"/>
      <c r="L447" s="150"/>
      <c r="M447" s="156"/>
      <c r="T447" s="157"/>
      <c r="AT447" s="152" t="s">
        <v>161</v>
      </c>
      <c r="AU447" s="152" t="s">
        <v>87</v>
      </c>
      <c r="AV447" s="12" t="s">
        <v>78</v>
      </c>
      <c r="AW447" s="12" t="s">
        <v>4</v>
      </c>
      <c r="AX447" s="12" t="s">
        <v>15</v>
      </c>
      <c r="AY447" s="152" t="s">
        <v>151</v>
      </c>
    </row>
    <row r="448" spans="2:65" s="1" customFormat="1" ht="55.5" customHeight="1">
      <c r="B448" s="132"/>
      <c r="C448" s="133" t="s">
        <v>528</v>
      </c>
      <c r="D448" s="133" t="s">
        <v>153</v>
      </c>
      <c r="E448" s="134" t="s">
        <v>710</v>
      </c>
      <c r="F448" s="135" t="s">
        <v>711</v>
      </c>
      <c r="G448" s="136" t="s">
        <v>229</v>
      </c>
      <c r="H448" s="137">
        <v>585.83000000000004</v>
      </c>
      <c r="I448" s="138"/>
      <c r="J448" s="139">
        <f>ROUND(I448*H448,2)</f>
        <v>0</v>
      </c>
      <c r="K448" s="135" t="s">
        <v>157</v>
      </c>
      <c r="L448" s="33"/>
      <c r="M448" s="140" t="s">
        <v>3</v>
      </c>
      <c r="N448" s="141" t="s">
        <v>42</v>
      </c>
      <c r="P448" s="142">
        <f>O448*H448</f>
        <v>0</v>
      </c>
      <c r="Q448" s="142">
        <v>0</v>
      </c>
      <c r="R448" s="142">
        <f>Q448*H448</f>
        <v>0</v>
      </c>
      <c r="S448" s="142">
        <v>0</v>
      </c>
      <c r="T448" s="143">
        <f>S448*H448</f>
        <v>0</v>
      </c>
      <c r="AR448" s="144" t="s">
        <v>90</v>
      </c>
      <c r="AT448" s="144" t="s">
        <v>153</v>
      </c>
      <c r="AU448" s="144" t="s">
        <v>87</v>
      </c>
      <c r="AY448" s="18" t="s">
        <v>151</v>
      </c>
      <c r="BE448" s="145">
        <f>IF(N448="základní",J448,0)</f>
        <v>0</v>
      </c>
      <c r="BF448" s="145">
        <f>IF(N448="snížená",J448,0)</f>
        <v>0</v>
      </c>
      <c r="BG448" s="145">
        <f>IF(N448="zákl. přenesená",J448,0)</f>
        <v>0</v>
      </c>
      <c r="BH448" s="145">
        <f>IF(N448="sníž. přenesená",J448,0)</f>
        <v>0</v>
      </c>
      <c r="BI448" s="145">
        <f>IF(N448="nulová",J448,0)</f>
        <v>0</v>
      </c>
      <c r="BJ448" s="18" t="s">
        <v>15</v>
      </c>
      <c r="BK448" s="145">
        <f>ROUND(I448*H448,2)</f>
        <v>0</v>
      </c>
      <c r="BL448" s="18" t="s">
        <v>90</v>
      </c>
      <c r="BM448" s="144" t="s">
        <v>882</v>
      </c>
    </row>
    <row r="449" spans="2:51" s="1" customFormat="1">
      <c r="B449" s="33"/>
      <c r="D449" s="146" t="s">
        <v>159</v>
      </c>
      <c r="F449" s="147" t="s">
        <v>713</v>
      </c>
      <c r="I449" s="148"/>
      <c r="L449" s="33"/>
      <c r="M449" s="149"/>
      <c r="T449" s="54"/>
      <c r="AT449" s="18" t="s">
        <v>159</v>
      </c>
      <c r="AU449" s="18" t="s">
        <v>87</v>
      </c>
    </row>
    <row r="450" spans="2:51" s="14" customFormat="1" ht="12">
      <c r="B450" s="165"/>
      <c r="D450" s="151" t="s">
        <v>161</v>
      </c>
      <c r="E450" s="166" t="s">
        <v>3</v>
      </c>
      <c r="F450" s="167" t="s">
        <v>714</v>
      </c>
      <c r="H450" s="166" t="s">
        <v>3</v>
      </c>
      <c r="I450" s="168"/>
      <c r="L450" s="165"/>
      <c r="M450" s="169"/>
      <c r="T450" s="170"/>
      <c r="AT450" s="166" t="s">
        <v>161</v>
      </c>
      <c r="AU450" s="166" t="s">
        <v>87</v>
      </c>
      <c r="AV450" s="14" t="s">
        <v>15</v>
      </c>
      <c r="AW450" s="14" t="s">
        <v>33</v>
      </c>
      <c r="AX450" s="14" t="s">
        <v>71</v>
      </c>
      <c r="AY450" s="166" t="s">
        <v>151</v>
      </c>
    </row>
    <row r="451" spans="2:51" s="12" customFormat="1" ht="12">
      <c r="B451" s="150"/>
      <c r="D451" s="151" t="s">
        <v>161</v>
      </c>
      <c r="E451" s="152" t="s">
        <v>3</v>
      </c>
      <c r="F451" s="153" t="s">
        <v>715</v>
      </c>
      <c r="H451" s="154">
        <v>18</v>
      </c>
      <c r="I451" s="155"/>
      <c r="L451" s="150"/>
      <c r="M451" s="156"/>
      <c r="T451" s="157"/>
      <c r="AT451" s="152" t="s">
        <v>161</v>
      </c>
      <c r="AU451" s="152" t="s">
        <v>87</v>
      </c>
      <c r="AV451" s="12" t="s">
        <v>78</v>
      </c>
      <c r="AW451" s="12" t="s">
        <v>33</v>
      </c>
      <c r="AX451" s="12" t="s">
        <v>71</v>
      </c>
      <c r="AY451" s="152" t="s">
        <v>151</v>
      </c>
    </row>
    <row r="452" spans="2:51" s="12" customFormat="1" ht="12">
      <c r="B452" s="150"/>
      <c r="D452" s="151" t="s">
        <v>161</v>
      </c>
      <c r="E452" s="152" t="s">
        <v>3</v>
      </c>
      <c r="F452" s="153" t="s">
        <v>716</v>
      </c>
      <c r="H452" s="154">
        <v>35.64</v>
      </c>
      <c r="I452" s="155"/>
      <c r="L452" s="150"/>
      <c r="M452" s="156"/>
      <c r="T452" s="157"/>
      <c r="AT452" s="152" t="s">
        <v>161</v>
      </c>
      <c r="AU452" s="152" t="s">
        <v>87</v>
      </c>
      <c r="AV452" s="12" t="s">
        <v>78</v>
      </c>
      <c r="AW452" s="12" t="s">
        <v>33</v>
      </c>
      <c r="AX452" s="12" t="s">
        <v>71</v>
      </c>
      <c r="AY452" s="152" t="s">
        <v>151</v>
      </c>
    </row>
    <row r="453" spans="2:51" s="12" customFormat="1" ht="12">
      <c r="B453" s="150"/>
      <c r="D453" s="151" t="s">
        <v>161</v>
      </c>
      <c r="E453" s="152" t="s">
        <v>3</v>
      </c>
      <c r="F453" s="153" t="s">
        <v>717</v>
      </c>
      <c r="H453" s="154">
        <v>11.6</v>
      </c>
      <c r="I453" s="155"/>
      <c r="L453" s="150"/>
      <c r="M453" s="156"/>
      <c r="T453" s="157"/>
      <c r="AT453" s="152" t="s">
        <v>161</v>
      </c>
      <c r="AU453" s="152" t="s">
        <v>87</v>
      </c>
      <c r="AV453" s="12" t="s">
        <v>78</v>
      </c>
      <c r="AW453" s="12" t="s">
        <v>33</v>
      </c>
      <c r="AX453" s="12" t="s">
        <v>71</v>
      </c>
      <c r="AY453" s="152" t="s">
        <v>151</v>
      </c>
    </row>
    <row r="454" spans="2:51" s="12" customFormat="1" ht="12">
      <c r="B454" s="150"/>
      <c r="D454" s="151" t="s">
        <v>161</v>
      </c>
      <c r="E454" s="152" t="s">
        <v>3</v>
      </c>
      <c r="F454" s="153" t="s">
        <v>718</v>
      </c>
      <c r="H454" s="154">
        <v>38.4</v>
      </c>
      <c r="I454" s="155"/>
      <c r="L454" s="150"/>
      <c r="M454" s="156"/>
      <c r="T454" s="157"/>
      <c r="AT454" s="152" t="s">
        <v>161</v>
      </c>
      <c r="AU454" s="152" t="s">
        <v>87</v>
      </c>
      <c r="AV454" s="12" t="s">
        <v>78</v>
      </c>
      <c r="AW454" s="12" t="s">
        <v>33</v>
      </c>
      <c r="AX454" s="12" t="s">
        <v>71</v>
      </c>
      <c r="AY454" s="152" t="s">
        <v>151</v>
      </c>
    </row>
    <row r="455" spans="2:51" s="12" customFormat="1" ht="12">
      <c r="B455" s="150"/>
      <c r="D455" s="151" t="s">
        <v>161</v>
      </c>
      <c r="E455" s="152" t="s">
        <v>3</v>
      </c>
      <c r="F455" s="153" t="s">
        <v>719</v>
      </c>
      <c r="H455" s="154">
        <v>2.95</v>
      </c>
      <c r="I455" s="155"/>
      <c r="L455" s="150"/>
      <c r="M455" s="156"/>
      <c r="T455" s="157"/>
      <c r="AT455" s="152" t="s">
        <v>161</v>
      </c>
      <c r="AU455" s="152" t="s">
        <v>87</v>
      </c>
      <c r="AV455" s="12" t="s">
        <v>78</v>
      </c>
      <c r="AW455" s="12" t="s">
        <v>33</v>
      </c>
      <c r="AX455" s="12" t="s">
        <v>71</v>
      </c>
      <c r="AY455" s="152" t="s">
        <v>151</v>
      </c>
    </row>
    <row r="456" spans="2:51" s="12" customFormat="1" ht="12">
      <c r="B456" s="150"/>
      <c r="D456" s="151" t="s">
        <v>161</v>
      </c>
      <c r="E456" s="152" t="s">
        <v>3</v>
      </c>
      <c r="F456" s="153" t="s">
        <v>720</v>
      </c>
      <c r="H456" s="154">
        <v>16.45</v>
      </c>
      <c r="I456" s="155"/>
      <c r="L456" s="150"/>
      <c r="M456" s="156"/>
      <c r="T456" s="157"/>
      <c r="AT456" s="152" t="s">
        <v>161</v>
      </c>
      <c r="AU456" s="152" t="s">
        <v>87</v>
      </c>
      <c r="AV456" s="12" t="s">
        <v>78</v>
      </c>
      <c r="AW456" s="12" t="s">
        <v>33</v>
      </c>
      <c r="AX456" s="12" t="s">
        <v>71</v>
      </c>
      <c r="AY456" s="152" t="s">
        <v>151</v>
      </c>
    </row>
    <row r="457" spans="2:51" s="12" customFormat="1" ht="12">
      <c r="B457" s="150"/>
      <c r="D457" s="151" t="s">
        <v>161</v>
      </c>
      <c r="E457" s="152" t="s">
        <v>3</v>
      </c>
      <c r="F457" s="153" t="s">
        <v>721</v>
      </c>
      <c r="H457" s="154">
        <v>186.48</v>
      </c>
      <c r="I457" s="155"/>
      <c r="L457" s="150"/>
      <c r="M457" s="156"/>
      <c r="T457" s="157"/>
      <c r="AT457" s="152" t="s">
        <v>161</v>
      </c>
      <c r="AU457" s="152" t="s">
        <v>87</v>
      </c>
      <c r="AV457" s="12" t="s">
        <v>78</v>
      </c>
      <c r="AW457" s="12" t="s">
        <v>33</v>
      </c>
      <c r="AX457" s="12" t="s">
        <v>71</v>
      </c>
      <c r="AY457" s="152" t="s">
        <v>151</v>
      </c>
    </row>
    <row r="458" spans="2:51" s="12" customFormat="1" ht="12">
      <c r="B458" s="150"/>
      <c r="D458" s="151" t="s">
        <v>161</v>
      </c>
      <c r="E458" s="152" t="s">
        <v>3</v>
      </c>
      <c r="F458" s="153" t="s">
        <v>722</v>
      </c>
      <c r="H458" s="154">
        <v>31.68</v>
      </c>
      <c r="I458" s="155"/>
      <c r="L458" s="150"/>
      <c r="M458" s="156"/>
      <c r="T458" s="157"/>
      <c r="AT458" s="152" t="s">
        <v>161</v>
      </c>
      <c r="AU458" s="152" t="s">
        <v>87</v>
      </c>
      <c r="AV458" s="12" t="s">
        <v>78</v>
      </c>
      <c r="AW458" s="12" t="s">
        <v>33</v>
      </c>
      <c r="AX458" s="12" t="s">
        <v>71</v>
      </c>
      <c r="AY458" s="152" t="s">
        <v>151</v>
      </c>
    </row>
    <row r="459" spans="2:51" s="12" customFormat="1" ht="12">
      <c r="B459" s="150"/>
      <c r="D459" s="151" t="s">
        <v>161</v>
      </c>
      <c r="E459" s="152" t="s">
        <v>3</v>
      </c>
      <c r="F459" s="153" t="s">
        <v>723</v>
      </c>
      <c r="H459" s="154">
        <v>11.28</v>
      </c>
      <c r="I459" s="155"/>
      <c r="L459" s="150"/>
      <c r="M459" s="156"/>
      <c r="T459" s="157"/>
      <c r="AT459" s="152" t="s">
        <v>161</v>
      </c>
      <c r="AU459" s="152" t="s">
        <v>87</v>
      </c>
      <c r="AV459" s="12" t="s">
        <v>78</v>
      </c>
      <c r="AW459" s="12" t="s">
        <v>33</v>
      </c>
      <c r="AX459" s="12" t="s">
        <v>71</v>
      </c>
      <c r="AY459" s="152" t="s">
        <v>151</v>
      </c>
    </row>
    <row r="460" spans="2:51" s="12" customFormat="1" ht="12">
      <c r="B460" s="150"/>
      <c r="D460" s="151" t="s">
        <v>161</v>
      </c>
      <c r="E460" s="152" t="s">
        <v>3</v>
      </c>
      <c r="F460" s="153" t="s">
        <v>724</v>
      </c>
      <c r="H460" s="154">
        <v>130.19999999999999</v>
      </c>
      <c r="I460" s="155"/>
      <c r="L460" s="150"/>
      <c r="M460" s="156"/>
      <c r="T460" s="157"/>
      <c r="AT460" s="152" t="s">
        <v>161</v>
      </c>
      <c r="AU460" s="152" t="s">
        <v>87</v>
      </c>
      <c r="AV460" s="12" t="s">
        <v>78</v>
      </c>
      <c r="AW460" s="12" t="s">
        <v>33</v>
      </c>
      <c r="AX460" s="12" t="s">
        <v>71</v>
      </c>
      <c r="AY460" s="152" t="s">
        <v>151</v>
      </c>
    </row>
    <row r="461" spans="2:51" s="12" customFormat="1" ht="12">
      <c r="B461" s="150"/>
      <c r="D461" s="151" t="s">
        <v>161</v>
      </c>
      <c r="E461" s="152" t="s">
        <v>3</v>
      </c>
      <c r="F461" s="153" t="s">
        <v>725</v>
      </c>
      <c r="H461" s="154">
        <v>6.5</v>
      </c>
      <c r="I461" s="155"/>
      <c r="L461" s="150"/>
      <c r="M461" s="156"/>
      <c r="T461" s="157"/>
      <c r="AT461" s="152" t="s">
        <v>161</v>
      </c>
      <c r="AU461" s="152" t="s">
        <v>87</v>
      </c>
      <c r="AV461" s="12" t="s">
        <v>78</v>
      </c>
      <c r="AW461" s="12" t="s">
        <v>33</v>
      </c>
      <c r="AX461" s="12" t="s">
        <v>71</v>
      </c>
      <c r="AY461" s="152" t="s">
        <v>151</v>
      </c>
    </row>
    <row r="462" spans="2:51" s="12" customFormat="1" ht="12">
      <c r="B462" s="150"/>
      <c r="D462" s="151" t="s">
        <v>161</v>
      </c>
      <c r="E462" s="152" t="s">
        <v>3</v>
      </c>
      <c r="F462" s="153" t="s">
        <v>726</v>
      </c>
      <c r="H462" s="154">
        <v>4.5</v>
      </c>
      <c r="I462" s="155"/>
      <c r="L462" s="150"/>
      <c r="M462" s="156"/>
      <c r="T462" s="157"/>
      <c r="AT462" s="152" t="s">
        <v>161</v>
      </c>
      <c r="AU462" s="152" t="s">
        <v>87</v>
      </c>
      <c r="AV462" s="12" t="s">
        <v>78</v>
      </c>
      <c r="AW462" s="12" t="s">
        <v>33</v>
      </c>
      <c r="AX462" s="12" t="s">
        <v>71</v>
      </c>
      <c r="AY462" s="152" t="s">
        <v>151</v>
      </c>
    </row>
    <row r="463" spans="2:51" s="12" customFormat="1" ht="12">
      <c r="B463" s="150"/>
      <c r="D463" s="151" t="s">
        <v>161</v>
      </c>
      <c r="E463" s="152" t="s">
        <v>3</v>
      </c>
      <c r="F463" s="153" t="s">
        <v>727</v>
      </c>
      <c r="H463" s="154">
        <v>53.46</v>
      </c>
      <c r="I463" s="155"/>
      <c r="L463" s="150"/>
      <c r="M463" s="156"/>
      <c r="T463" s="157"/>
      <c r="AT463" s="152" t="s">
        <v>161</v>
      </c>
      <c r="AU463" s="152" t="s">
        <v>87</v>
      </c>
      <c r="AV463" s="12" t="s">
        <v>78</v>
      </c>
      <c r="AW463" s="12" t="s">
        <v>33</v>
      </c>
      <c r="AX463" s="12" t="s">
        <v>71</v>
      </c>
      <c r="AY463" s="152" t="s">
        <v>151</v>
      </c>
    </row>
    <row r="464" spans="2:51" s="12" customFormat="1" ht="12">
      <c r="B464" s="150"/>
      <c r="D464" s="151" t="s">
        <v>161</v>
      </c>
      <c r="E464" s="152" t="s">
        <v>3</v>
      </c>
      <c r="F464" s="153" t="s">
        <v>728</v>
      </c>
      <c r="H464" s="154">
        <v>14.1</v>
      </c>
      <c r="I464" s="155"/>
      <c r="L464" s="150"/>
      <c r="M464" s="156"/>
      <c r="T464" s="157"/>
      <c r="AT464" s="152" t="s">
        <v>161</v>
      </c>
      <c r="AU464" s="152" t="s">
        <v>87</v>
      </c>
      <c r="AV464" s="12" t="s">
        <v>78</v>
      </c>
      <c r="AW464" s="12" t="s">
        <v>33</v>
      </c>
      <c r="AX464" s="12" t="s">
        <v>71</v>
      </c>
      <c r="AY464" s="152" t="s">
        <v>151</v>
      </c>
    </row>
    <row r="465" spans="2:65" s="12" customFormat="1" ht="12">
      <c r="B465" s="150"/>
      <c r="D465" s="151" t="s">
        <v>161</v>
      </c>
      <c r="E465" s="152" t="s">
        <v>3</v>
      </c>
      <c r="F465" s="153" t="s">
        <v>729</v>
      </c>
      <c r="H465" s="154">
        <v>6.72</v>
      </c>
      <c r="I465" s="155"/>
      <c r="L465" s="150"/>
      <c r="M465" s="156"/>
      <c r="T465" s="157"/>
      <c r="AT465" s="152" t="s">
        <v>161</v>
      </c>
      <c r="AU465" s="152" t="s">
        <v>87</v>
      </c>
      <c r="AV465" s="12" t="s">
        <v>78</v>
      </c>
      <c r="AW465" s="12" t="s">
        <v>33</v>
      </c>
      <c r="AX465" s="12" t="s">
        <v>71</v>
      </c>
      <c r="AY465" s="152" t="s">
        <v>151</v>
      </c>
    </row>
    <row r="466" spans="2:65" s="12" customFormat="1" ht="12">
      <c r="B466" s="150"/>
      <c r="D466" s="151" t="s">
        <v>161</v>
      </c>
      <c r="E466" s="152" t="s">
        <v>3</v>
      </c>
      <c r="F466" s="153" t="s">
        <v>729</v>
      </c>
      <c r="H466" s="154">
        <v>6.72</v>
      </c>
      <c r="I466" s="155"/>
      <c r="L466" s="150"/>
      <c r="M466" s="156"/>
      <c r="T466" s="157"/>
      <c r="AT466" s="152" t="s">
        <v>161</v>
      </c>
      <c r="AU466" s="152" t="s">
        <v>87</v>
      </c>
      <c r="AV466" s="12" t="s">
        <v>78</v>
      </c>
      <c r="AW466" s="12" t="s">
        <v>33</v>
      </c>
      <c r="AX466" s="12" t="s">
        <v>71</v>
      </c>
      <c r="AY466" s="152" t="s">
        <v>151</v>
      </c>
    </row>
    <row r="467" spans="2:65" s="12" customFormat="1" ht="12">
      <c r="B467" s="150"/>
      <c r="D467" s="151" t="s">
        <v>161</v>
      </c>
      <c r="E467" s="152" t="s">
        <v>3</v>
      </c>
      <c r="F467" s="153" t="s">
        <v>730</v>
      </c>
      <c r="H467" s="154">
        <v>5.9</v>
      </c>
      <c r="I467" s="155"/>
      <c r="L467" s="150"/>
      <c r="M467" s="156"/>
      <c r="T467" s="157"/>
      <c r="AT467" s="152" t="s">
        <v>161</v>
      </c>
      <c r="AU467" s="152" t="s">
        <v>87</v>
      </c>
      <c r="AV467" s="12" t="s">
        <v>78</v>
      </c>
      <c r="AW467" s="12" t="s">
        <v>33</v>
      </c>
      <c r="AX467" s="12" t="s">
        <v>71</v>
      </c>
      <c r="AY467" s="152" t="s">
        <v>151</v>
      </c>
    </row>
    <row r="468" spans="2:65" s="12" customFormat="1" ht="12">
      <c r="B468" s="150"/>
      <c r="D468" s="151" t="s">
        <v>161</v>
      </c>
      <c r="E468" s="152" t="s">
        <v>3</v>
      </c>
      <c r="F468" s="153" t="s">
        <v>731</v>
      </c>
      <c r="H468" s="154">
        <v>5.25</v>
      </c>
      <c r="I468" s="155"/>
      <c r="L468" s="150"/>
      <c r="M468" s="156"/>
      <c r="T468" s="157"/>
      <c r="AT468" s="152" t="s">
        <v>161</v>
      </c>
      <c r="AU468" s="152" t="s">
        <v>87</v>
      </c>
      <c r="AV468" s="12" t="s">
        <v>78</v>
      </c>
      <c r="AW468" s="12" t="s">
        <v>33</v>
      </c>
      <c r="AX468" s="12" t="s">
        <v>71</v>
      </c>
      <c r="AY468" s="152" t="s">
        <v>151</v>
      </c>
    </row>
    <row r="469" spans="2:65" s="13" customFormat="1" ht="12">
      <c r="B469" s="158"/>
      <c r="D469" s="151" t="s">
        <v>161</v>
      </c>
      <c r="E469" s="159" t="s">
        <v>3</v>
      </c>
      <c r="F469" s="160" t="s">
        <v>178</v>
      </c>
      <c r="H469" s="161">
        <v>585.83000000000004</v>
      </c>
      <c r="I469" s="162"/>
      <c r="L469" s="158"/>
      <c r="M469" s="163"/>
      <c r="T469" s="164"/>
      <c r="AT469" s="159" t="s">
        <v>161</v>
      </c>
      <c r="AU469" s="159" t="s">
        <v>87</v>
      </c>
      <c r="AV469" s="13" t="s">
        <v>90</v>
      </c>
      <c r="AW469" s="13" t="s">
        <v>33</v>
      </c>
      <c r="AX469" s="13" t="s">
        <v>15</v>
      </c>
      <c r="AY469" s="159" t="s">
        <v>151</v>
      </c>
    </row>
    <row r="470" spans="2:65" s="1" customFormat="1" ht="24.25" customHeight="1">
      <c r="B470" s="132"/>
      <c r="C470" s="174" t="s">
        <v>883</v>
      </c>
      <c r="D470" s="174" t="s">
        <v>601</v>
      </c>
      <c r="E470" s="175" t="s">
        <v>732</v>
      </c>
      <c r="F470" s="176" t="s">
        <v>733</v>
      </c>
      <c r="G470" s="177" t="s">
        <v>229</v>
      </c>
      <c r="H470" s="178">
        <v>615.12199999999996</v>
      </c>
      <c r="I470" s="179"/>
      <c r="J470" s="180">
        <f>ROUND(I470*H470,2)</f>
        <v>0</v>
      </c>
      <c r="K470" s="176" t="s">
        <v>157</v>
      </c>
      <c r="L470" s="181"/>
      <c r="M470" s="182" t="s">
        <v>3</v>
      </c>
      <c r="N470" s="183" t="s">
        <v>42</v>
      </c>
      <c r="P470" s="142">
        <f>O470*H470</f>
        <v>0</v>
      </c>
      <c r="Q470" s="142">
        <v>4.0000000000000003E-5</v>
      </c>
      <c r="R470" s="142">
        <f>Q470*H470</f>
        <v>2.4604879999999999E-2</v>
      </c>
      <c r="S470" s="142">
        <v>0</v>
      </c>
      <c r="T470" s="143">
        <f>S470*H470</f>
        <v>0</v>
      </c>
      <c r="AR470" s="144" t="s">
        <v>210</v>
      </c>
      <c r="AT470" s="144" t="s">
        <v>601</v>
      </c>
      <c r="AU470" s="144" t="s">
        <v>87</v>
      </c>
      <c r="AY470" s="18" t="s">
        <v>151</v>
      </c>
      <c r="BE470" s="145">
        <f>IF(N470="základní",J470,0)</f>
        <v>0</v>
      </c>
      <c r="BF470" s="145">
        <f>IF(N470="snížená",J470,0)</f>
        <v>0</v>
      </c>
      <c r="BG470" s="145">
        <f>IF(N470="zákl. přenesená",J470,0)</f>
        <v>0</v>
      </c>
      <c r="BH470" s="145">
        <f>IF(N470="sníž. přenesená",J470,0)</f>
        <v>0</v>
      </c>
      <c r="BI470" s="145">
        <f>IF(N470="nulová",J470,0)</f>
        <v>0</v>
      </c>
      <c r="BJ470" s="18" t="s">
        <v>15</v>
      </c>
      <c r="BK470" s="145">
        <f>ROUND(I470*H470,2)</f>
        <v>0</v>
      </c>
      <c r="BL470" s="18" t="s">
        <v>90</v>
      </c>
      <c r="BM470" s="144" t="s">
        <v>884</v>
      </c>
    </row>
    <row r="471" spans="2:65" s="12" customFormat="1" ht="12">
      <c r="B471" s="150"/>
      <c r="D471" s="151" t="s">
        <v>161</v>
      </c>
      <c r="F471" s="153" t="s">
        <v>709</v>
      </c>
      <c r="H471" s="154">
        <v>615.12199999999996</v>
      </c>
      <c r="I471" s="155"/>
      <c r="L471" s="150"/>
      <c r="M471" s="156"/>
      <c r="T471" s="157"/>
      <c r="AT471" s="152" t="s">
        <v>161</v>
      </c>
      <c r="AU471" s="152" t="s">
        <v>87</v>
      </c>
      <c r="AV471" s="12" t="s">
        <v>78</v>
      </c>
      <c r="AW471" s="12" t="s">
        <v>4</v>
      </c>
      <c r="AX471" s="12" t="s">
        <v>15</v>
      </c>
      <c r="AY471" s="152" t="s">
        <v>151</v>
      </c>
    </row>
    <row r="472" spans="2:65" s="1" customFormat="1" ht="24.25" customHeight="1">
      <c r="B472" s="132"/>
      <c r="C472" s="133" t="s">
        <v>885</v>
      </c>
      <c r="D472" s="133" t="s">
        <v>153</v>
      </c>
      <c r="E472" s="134" t="s">
        <v>886</v>
      </c>
      <c r="F472" s="135" t="s">
        <v>887</v>
      </c>
      <c r="G472" s="136" t="s">
        <v>229</v>
      </c>
      <c r="H472" s="137">
        <v>208.5</v>
      </c>
      <c r="I472" s="138"/>
      <c r="J472" s="139">
        <f>ROUND(I472*H472,2)</f>
        <v>0</v>
      </c>
      <c r="K472" s="135" t="s">
        <v>157</v>
      </c>
      <c r="L472" s="33"/>
      <c r="M472" s="140" t="s">
        <v>3</v>
      </c>
      <c r="N472" s="141" t="s">
        <v>42</v>
      </c>
      <c r="P472" s="142">
        <f>O472*H472</f>
        <v>0</v>
      </c>
      <c r="Q472" s="142">
        <v>0</v>
      </c>
      <c r="R472" s="142">
        <f>Q472*H472</f>
        <v>0</v>
      </c>
      <c r="S472" s="142">
        <v>0</v>
      </c>
      <c r="T472" s="143">
        <f>S472*H472</f>
        <v>0</v>
      </c>
      <c r="AR472" s="144" t="s">
        <v>90</v>
      </c>
      <c r="AT472" s="144" t="s">
        <v>153</v>
      </c>
      <c r="AU472" s="144" t="s">
        <v>87</v>
      </c>
      <c r="AY472" s="18" t="s">
        <v>151</v>
      </c>
      <c r="BE472" s="145">
        <f>IF(N472="základní",J472,0)</f>
        <v>0</v>
      </c>
      <c r="BF472" s="145">
        <f>IF(N472="snížená",J472,0)</f>
        <v>0</v>
      </c>
      <c r="BG472" s="145">
        <f>IF(N472="zákl. přenesená",J472,0)</f>
        <v>0</v>
      </c>
      <c r="BH472" s="145">
        <f>IF(N472="sníž. přenesená",J472,0)</f>
        <v>0</v>
      </c>
      <c r="BI472" s="145">
        <f>IF(N472="nulová",J472,0)</f>
        <v>0</v>
      </c>
      <c r="BJ472" s="18" t="s">
        <v>15</v>
      </c>
      <c r="BK472" s="145">
        <f>ROUND(I472*H472,2)</f>
        <v>0</v>
      </c>
      <c r="BL472" s="18" t="s">
        <v>90</v>
      </c>
      <c r="BM472" s="144" t="s">
        <v>888</v>
      </c>
    </row>
    <row r="473" spans="2:65" s="1" customFormat="1">
      <c r="B473" s="33"/>
      <c r="D473" s="146" t="s">
        <v>159</v>
      </c>
      <c r="F473" s="147" t="s">
        <v>889</v>
      </c>
      <c r="I473" s="148"/>
      <c r="L473" s="33"/>
      <c r="M473" s="149"/>
      <c r="T473" s="54"/>
      <c r="AT473" s="18" t="s">
        <v>159</v>
      </c>
      <c r="AU473" s="18" t="s">
        <v>87</v>
      </c>
    </row>
    <row r="474" spans="2:65" s="14" customFormat="1" ht="12">
      <c r="B474" s="165"/>
      <c r="D474" s="151" t="s">
        <v>161</v>
      </c>
      <c r="E474" s="166" t="s">
        <v>3</v>
      </c>
      <c r="F474" s="167" t="s">
        <v>745</v>
      </c>
      <c r="H474" s="166" t="s">
        <v>3</v>
      </c>
      <c r="I474" s="168"/>
      <c r="L474" s="165"/>
      <c r="M474" s="169"/>
      <c r="T474" s="170"/>
      <c r="AT474" s="166" t="s">
        <v>161</v>
      </c>
      <c r="AU474" s="166" t="s">
        <v>87</v>
      </c>
      <c r="AV474" s="14" t="s">
        <v>15</v>
      </c>
      <c r="AW474" s="14" t="s">
        <v>33</v>
      </c>
      <c r="AX474" s="14" t="s">
        <v>71</v>
      </c>
      <c r="AY474" s="166" t="s">
        <v>151</v>
      </c>
    </row>
    <row r="475" spans="2:65" s="12" customFormat="1" ht="12">
      <c r="B475" s="150"/>
      <c r="D475" s="151" t="s">
        <v>161</v>
      </c>
      <c r="E475" s="152" t="s">
        <v>3</v>
      </c>
      <c r="F475" s="153" t="s">
        <v>856</v>
      </c>
      <c r="H475" s="154">
        <v>3.6</v>
      </c>
      <c r="I475" s="155"/>
      <c r="L475" s="150"/>
      <c r="M475" s="156"/>
      <c r="T475" s="157"/>
      <c r="AT475" s="152" t="s">
        <v>161</v>
      </c>
      <c r="AU475" s="152" t="s">
        <v>87</v>
      </c>
      <c r="AV475" s="12" t="s">
        <v>78</v>
      </c>
      <c r="AW475" s="12" t="s">
        <v>33</v>
      </c>
      <c r="AX475" s="12" t="s">
        <v>71</v>
      </c>
      <c r="AY475" s="152" t="s">
        <v>151</v>
      </c>
    </row>
    <row r="476" spans="2:65" s="12" customFormat="1" ht="12">
      <c r="B476" s="150"/>
      <c r="D476" s="151" t="s">
        <v>161</v>
      </c>
      <c r="E476" s="152" t="s">
        <v>3</v>
      </c>
      <c r="F476" s="153" t="s">
        <v>857</v>
      </c>
      <c r="H476" s="154">
        <v>14.4</v>
      </c>
      <c r="I476" s="155"/>
      <c r="L476" s="150"/>
      <c r="M476" s="156"/>
      <c r="T476" s="157"/>
      <c r="AT476" s="152" t="s">
        <v>161</v>
      </c>
      <c r="AU476" s="152" t="s">
        <v>87</v>
      </c>
      <c r="AV476" s="12" t="s">
        <v>78</v>
      </c>
      <c r="AW476" s="12" t="s">
        <v>33</v>
      </c>
      <c r="AX476" s="12" t="s">
        <v>71</v>
      </c>
      <c r="AY476" s="152" t="s">
        <v>151</v>
      </c>
    </row>
    <row r="477" spans="2:65" s="12" customFormat="1" ht="12">
      <c r="B477" s="150"/>
      <c r="D477" s="151" t="s">
        <v>161</v>
      </c>
      <c r="E477" s="152" t="s">
        <v>3</v>
      </c>
      <c r="F477" s="153" t="s">
        <v>858</v>
      </c>
      <c r="H477" s="154">
        <v>3.6</v>
      </c>
      <c r="I477" s="155"/>
      <c r="L477" s="150"/>
      <c r="M477" s="156"/>
      <c r="T477" s="157"/>
      <c r="AT477" s="152" t="s">
        <v>161</v>
      </c>
      <c r="AU477" s="152" t="s">
        <v>87</v>
      </c>
      <c r="AV477" s="12" t="s">
        <v>78</v>
      </c>
      <c r="AW477" s="12" t="s">
        <v>33</v>
      </c>
      <c r="AX477" s="12" t="s">
        <v>71</v>
      </c>
      <c r="AY477" s="152" t="s">
        <v>151</v>
      </c>
    </row>
    <row r="478" spans="2:65" s="12" customFormat="1" ht="12">
      <c r="B478" s="150"/>
      <c r="D478" s="151" t="s">
        <v>161</v>
      </c>
      <c r="E478" s="152" t="s">
        <v>3</v>
      </c>
      <c r="F478" s="153" t="s">
        <v>859</v>
      </c>
      <c r="H478" s="154">
        <v>9.6</v>
      </c>
      <c r="I478" s="155"/>
      <c r="L478" s="150"/>
      <c r="M478" s="156"/>
      <c r="T478" s="157"/>
      <c r="AT478" s="152" t="s">
        <v>161</v>
      </c>
      <c r="AU478" s="152" t="s">
        <v>87</v>
      </c>
      <c r="AV478" s="12" t="s">
        <v>78</v>
      </c>
      <c r="AW478" s="12" t="s">
        <v>33</v>
      </c>
      <c r="AX478" s="12" t="s">
        <v>71</v>
      </c>
      <c r="AY478" s="152" t="s">
        <v>151</v>
      </c>
    </row>
    <row r="479" spans="2:65" s="12" customFormat="1" ht="12">
      <c r="B479" s="150"/>
      <c r="D479" s="151" t="s">
        <v>161</v>
      </c>
      <c r="E479" s="152" t="s">
        <v>3</v>
      </c>
      <c r="F479" s="153" t="s">
        <v>860</v>
      </c>
      <c r="H479" s="154">
        <v>1.1499999999999999</v>
      </c>
      <c r="I479" s="155"/>
      <c r="L479" s="150"/>
      <c r="M479" s="156"/>
      <c r="T479" s="157"/>
      <c r="AT479" s="152" t="s">
        <v>161</v>
      </c>
      <c r="AU479" s="152" t="s">
        <v>87</v>
      </c>
      <c r="AV479" s="12" t="s">
        <v>78</v>
      </c>
      <c r="AW479" s="12" t="s">
        <v>33</v>
      </c>
      <c r="AX479" s="12" t="s">
        <v>71</v>
      </c>
      <c r="AY479" s="152" t="s">
        <v>151</v>
      </c>
    </row>
    <row r="480" spans="2:65" s="12" customFormat="1" ht="12">
      <c r="B480" s="150"/>
      <c r="D480" s="151" t="s">
        <v>161</v>
      </c>
      <c r="E480" s="152" t="s">
        <v>3</v>
      </c>
      <c r="F480" s="153" t="s">
        <v>861</v>
      </c>
      <c r="H480" s="154">
        <v>8.0500000000000007</v>
      </c>
      <c r="I480" s="155"/>
      <c r="L480" s="150"/>
      <c r="M480" s="156"/>
      <c r="T480" s="157"/>
      <c r="AT480" s="152" t="s">
        <v>161</v>
      </c>
      <c r="AU480" s="152" t="s">
        <v>87</v>
      </c>
      <c r="AV480" s="12" t="s">
        <v>78</v>
      </c>
      <c r="AW480" s="12" t="s">
        <v>33</v>
      </c>
      <c r="AX480" s="12" t="s">
        <v>71</v>
      </c>
      <c r="AY480" s="152" t="s">
        <v>151</v>
      </c>
    </row>
    <row r="481" spans="2:65" s="12" customFormat="1" ht="12">
      <c r="B481" s="150"/>
      <c r="D481" s="151" t="s">
        <v>161</v>
      </c>
      <c r="E481" s="152" t="s">
        <v>3</v>
      </c>
      <c r="F481" s="153" t="s">
        <v>862</v>
      </c>
      <c r="H481" s="154">
        <v>100.8</v>
      </c>
      <c r="I481" s="155"/>
      <c r="L481" s="150"/>
      <c r="M481" s="156"/>
      <c r="T481" s="157"/>
      <c r="AT481" s="152" t="s">
        <v>161</v>
      </c>
      <c r="AU481" s="152" t="s">
        <v>87</v>
      </c>
      <c r="AV481" s="12" t="s">
        <v>78</v>
      </c>
      <c r="AW481" s="12" t="s">
        <v>33</v>
      </c>
      <c r="AX481" s="12" t="s">
        <v>71</v>
      </c>
      <c r="AY481" s="152" t="s">
        <v>151</v>
      </c>
    </row>
    <row r="482" spans="2:65" s="12" customFormat="1" ht="12">
      <c r="B482" s="150"/>
      <c r="D482" s="151" t="s">
        <v>161</v>
      </c>
      <c r="E482" s="152" t="s">
        <v>3</v>
      </c>
      <c r="F482" s="153" t="s">
        <v>863</v>
      </c>
      <c r="H482" s="154">
        <v>7.2</v>
      </c>
      <c r="I482" s="155"/>
      <c r="L482" s="150"/>
      <c r="M482" s="156"/>
      <c r="T482" s="157"/>
      <c r="AT482" s="152" t="s">
        <v>161</v>
      </c>
      <c r="AU482" s="152" t="s">
        <v>87</v>
      </c>
      <c r="AV482" s="12" t="s">
        <v>78</v>
      </c>
      <c r="AW482" s="12" t="s">
        <v>33</v>
      </c>
      <c r="AX482" s="12" t="s">
        <v>71</v>
      </c>
      <c r="AY482" s="152" t="s">
        <v>151</v>
      </c>
    </row>
    <row r="483" spans="2:65" s="12" customFormat="1" ht="12">
      <c r="B483" s="150"/>
      <c r="D483" s="151" t="s">
        <v>161</v>
      </c>
      <c r="E483" s="152" t="s">
        <v>3</v>
      </c>
      <c r="F483" s="153" t="s">
        <v>858</v>
      </c>
      <c r="H483" s="154">
        <v>3.6</v>
      </c>
      <c r="I483" s="155"/>
      <c r="L483" s="150"/>
      <c r="M483" s="156"/>
      <c r="T483" s="157"/>
      <c r="AT483" s="152" t="s">
        <v>161</v>
      </c>
      <c r="AU483" s="152" t="s">
        <v>87</v>
      </c>
      <c r="AV483" s="12" t="s">
        <v>78</v>
      </c>
      <c r="AW483" s="12" t="s">
        <v>33</v>
      </c>
      <c r="AX483" s="12" t="s">
        <v>71</v>
      </c>
      <c r="AY483" s="152" t="s">
        <v>151</v>
      </c>
    </row>
    <row r="484" spans="2:65" s="12" customFormat="1" ht="12">
      <c r="B484" s="150"/>
      <c r="D484" s="151" t="s">
        <v>161</v>
      </c>
      <c r="E484" s="152" t="s">
        <v>3</v>
      </c>
      <c r="F484" s="153" t="s">
        <v>864</v>
      </c>
      <c r="H484" s="154">
        <v>32.200000000000003</v>
      </c>
      <c r="I484" s="155"/>
      <c r="L484" s="150"/>
      <c r="M484" s="156"/>
      <c r="T484" s="157"/>
      <c r="AT484" s="152" t="s">
        <v>161</v>
      </c>
      <c r="AU484" s="152" t="s">
        <v>87</v>
      </c>
      <c r="AV484" s="12" t="s">
        <v>78</v>
      </c>
      <c r="AW484" s="12" t="s">
        <v>33</v>
      </c>
      <c r="AX484" s="12" t="s">
        <v>71</v>
      </c>
      <c r="AY484" s="152" t="s">
        <v>151</v>
      </c>
    </row>
    <row r="485" spans="2:65" s="12" customFormat="1" ht="12">
      <c r="B485" s="150"/>
      <c r="D485" s="151" t="s">
        <v>161</v>
      </c>
      <c r="E485" s="152" t="s">
        <v>3</v>
      </c>
      <c r="F485" s="153" t="s">
        <v>865</v>
      </c>
      <c r="H485" s="154">
        <v>1.7</v>
      </c>
      <c r="I485" s="155"/>
      <c r="L485" s="150"/>
      <c r="M485" s="156"/>
      <c r="T485" s="157"/>
      <c r="AT485" s="152" t="s">
        <v>161</v>
      </c>
      <c r="AU485" s="152" t="s">
        <v>87</v>
      </c>
      <c r="AV485" s="12" t="s">
        <v>78</v>
      </c>
      <c r="AW485" s="12" t="s">
        <v>33</v>
      </c>
      <c r="AX485" s="12" t="s">
        <v>71</v>
      </c>
      <c r="AY485" s="152" t="s">
        <v>151</v>
      </c>
    </row>
    <row r="486" spans="2:65" s="12" customFormat="1" ht="12">
      <c r="B486" s="150"/>
      <c r="D486" s="151" t="s">
        <v>161</v>
      </c>
      <c r="E486" s="152" t="s">
        <v>3</v>
      </c>
      <c r="F486" s="153" t="s">
        <v>866</v>
      </c>
      <c r="H486" s="154">
        <v>1</v>
      </c>
      <c r="I486" s="155"/>
      <c r="L486" s="150"/>
      <c r="M486" s="156"/>
      <c r="T486" s="157"/>
      <c r="AT486" s="152" t="s">
        <v>161</v>
      </c>
      <c r="AU486" s="152" t="s">
        <v>87</v>
      </c>
      <c r="AV486" s="12" t="s">
        <v>78</v>
      </c>
      <c r="AW486" s="12" t="s">
        <v>33</v>
      </c>
      <c r="AX486" s="12" t="s">
        <v>71</v>
      </c>
      <c r="AY486" s="152" t="s">
        <v>151</v>
      </c>
    </row>
    <row r="487" spans="2:65" s="12" customFormat="1" ht="12">
      <c r="B487" s="150"/>
      <c r="D487" s="151" t="s">
        <v>161</v>
      </c>
      <c r="E487" s="152" t="s">
        <v>3</v>
      </c>
      <c r="F487" s="153" t="s">
        <v>867</v>
      </c>
      <c r="H487" s="154">
        <v>21.6</v>
      </c>
      <c r="I487" s="155"/>
      <c r="L487" s="150"/>
      <c r="M487" s="156"/>
      <c r="T487" s="157"/>
      <c r="AT487" s="152" t="s">
        <v>161</v>
      </c>
      <c r="AU487" s="152" t="s">
        <v>87</v>
      </c>
      <c r="AV487" s="12" t="s">
        <v>78</v>
      </c>
      <c r="AW487" s="12" t="s">
        <v>33</v>
      </c>
      <c r="AX487" s="12" t="s">
        <v>71</v>
      </c>
      <c r="AY487" s="152" t="s">
        <v>151</v>
      </c>
    </row>
    <row r="488" spans="2:65" s="13" customFormat="1" ht="12">
      <c r="B488" s="158"/>
      <c r="D488" s="151" t="s">
        <v>161</v>
      </c>
      <c r="E488" s="159" t="s">
        <v>3</v>
      </c>
      <c r="F488" s="160" t="s">
        <v>178</v>
      </c>
      <c r="H488" s="161">
        <v>208.5</v>
      </c>
      <c r="I488" s="162"/>
      <c r="L488" s="158"/>
      <c r="M488" s="163"/>
      <c r="T488" s="164"/>
      <c r="AT488" s="159" t="s">
        <v>161</v>
      </c>
      <c r="AU488" s="159" t="s">
        <v>87</v>
      </c>
      <c r="AV488" s="13" t="s">
        <v>90</v>
      </c>
      <c r="AW488" s="13" t="s">
        <v>33</v>
      </c>
      <c r="AX488" s="13" t="s">
        <v>15</v>
      </c>
      <c r="AY488" s="159" t="s">
        <v>151</v>
      </c>
    </row>
    <row r="489" spans="2:65" s="1" customFormat="1" ht="21.75" customHeight="1">
      <c r="B489" s="132"/>
      <c r="C489" s="174" t="s">
        <v>890</v>
      </c>
      <c r="D489" s="174" t="s">
        <v>601</v>
      </c>
      <c r="E489" s="175" t="s">
        <v>891</v>
      </c>
      <c r="F489" s="176" t="s">
        <v>892</v>
      </c>
      <c r="G489" s="177" t="s">
        <v>229</v>
      </c>
      <c r="H489" s="178">
        <v>218.92500000000001</v>
      </c>
      <c r="I489" s="179"/>
      <c r="J489" s="180">
        <f>ROUND(I489*H489,2)</f>
        <v>0</v>
      </c>
      <c r="K489" s="176" t="s">
        <v>157</v>
      </c>
      <c r="L489" s="181"/>
      <c r="M489" s="182" t="s">
        <v>3</v>
      </c>
      <c r="N489" s="183" t="s">
        <v>42</v>
      </c>
      <c r="P489" s="142">
        <f>O489*H489</f>
        <v>0</v>
      </c>
      <c r="Q489" s="142">
        <v>2.0000000000000001E-4</v>
      </c>
      <c r="R489" s="142">
        <f>Q489*H489</f>
        <v>4.3785000000000004E-2</v>
      </c>
      <c r="S489" s="142">
        <v>0</v>
      </c>
      <c r="T489" s="143">
        <f>S489*H489</f>
        <v>0</v>
      </c>
      <c r="AR489" s="144" t="s">
        <v>210</v>
      </c>
      <c r="AT489" s="144" t="s">
        <v>601</v>
      </c>
      <c r="AU489" s="144" t="s">
        <v>87</v>
      </c>
      <c r="AY489" s="18" t="s">
        <v>151</v>
      </c>
      <c r="BE489" s="145">
        <f>IF(N489="základní",J489,0)</f>
        <v>0</v>
      </c>
      <c r="BF489" s="145">
        <f>IF(N489="snížená",J489,0)</f>
        <v>0</v>
      </c>
      <c r="BG489" s="145">
        <f>IF(N489="zákl. přenesená",J489,0)</f>
        <v>0</v>
      </c>
      <c r="BH489" s="145">
        <f>IF(N489="sníž. přenesená",J489,0)</f>
        <v>0</v>
      </c>
      <c r="BI489" s="145">
        <f>IF(N489="nulová",J489,0)</f>
        <v>0</v>
      </c>
      <c r="BJ489" s="18" t="s">
        <v>15</v>
      </c>
      <c r="BK489" s="145">
        <f>ROUND(I489*H489,2)</f>
        <v>0</v>
      </c>
      <c r="BL489" s="18" t="s">
        <v>90</v>
      </c>
      <c r="BM489" s="144" t="s">
        <v>893</v>
      </c>
    </row>
    <row r="490" spans="2:65" s="12" customFormat="1" ht="12">
      <c r="B490" s="150"/>
      <c r="D490" s="151" t="s">
        <v>161</v>
      </c>
      <c r="F490" s="153" t="s">
        <v>894</v>
      </c>
      <c r="H490" s="154">
        <v>218.92500000000001</v>
      </c>
      <c r="I490" s="155"/>
      <c r="L490" s="150"/>
      <c r="M490" s="156"/>
      <c r="T490" s="157"/>
      <c r="AT490" s="152" t="s">
        <v>161</v>
      </c>
      <c r="AU490" s="152" t="s">
        <v>87</v>
      </c>
      <c r="AV490" s="12" t="s">
        <v>78</v>
      </c>
      <c r="AW490" s="12" t="s">
        <v>4</v>
      </c>
      <c r="AX490" s="12" t="s">
        <v>15</v>
      </c>
      <c r="AY490" s="152" t="s">
        <v>151</v>
      </c>
    </row>
    <row r="491" spans="2:65" s="1" customFormat="1" ht="38" customHeight="1">
      <c r="B491" s="132"/>
      <c r="C491" s="133" t="s">
        <v>895</v>
      </c>
      <c r="D491" s="133" t="s">
        <v>153</v>
      </c>
      <c r="E491" s="134" t="s">
        <v>896</v>
      </c>
      <c r="F491" s="135" t="s">
        <v>897</v>
      </c>
      <c r="G491" s="136" t="s">
        <v>156</v>
      </c>
      <c r="H491" s="137">
        <v>360</v>
      </c>
      <c r="I491" s="138"/>
      <c r="J491" s="139">
        <f>ROUND(I491*H491,2)</f>
        <v>0</v>
      </c>
      <c r="K491" s="135" t="s">
        <v>157</v>
      </c>
      <c r="L491" s="33"/>
      <c r="M491" s="140" t="s">
        <v>3</v>
      </c>
      <c r="N491" s="141" t="s">
        <v>42</v>
      </c>
      <c r="P491" s="142">
        <f>O491*H491</f>
        <v>0</v>
      </c>
      <c r="Q491" s="142">
        <v>2.0000000000000002E-5</v>
      </c>
      <c r="R491" s="142">
        <f>Q491*H491</f>
        <v>7.2000000000000007E-3</v>
      </c>
      <c r="S491" s="142">
        <v>6.0000000000000002E-5</v>
      </c>
      <c r="T491" s="143">
        <f>S491*H491</f>
        <v>2.1600000000000001E-2</v>
      </c>
      <c r="AR491" s="144" t="s">
        <v>90</v>
      </c>
      <c r="AT491" s="144" t="s">
        <v>153</v>
      </c>
      <c r="AU491" s="144" t="s">
        <v>87</v>
      </c>
      <c r="AY491" s="18" t="s">
        <v>151</v>
      </c>
      <c r="BE491" s="145">
        <f>IF(N491="základní",J491,0)</f>
        <v>0</v>
      </c>
      <c r="BF491" s="145">
        <f>IF(N491="snížená",J491,0)</f>
        <v>0</v>
      </c>
      <c r="BG491" s="145">
        <f>IF(N491="zákl. přenesená",J491,0)</f>
        <v>0</v>
      </c>
      <c r="BH491" s="145">
        <f>IF(N491="sníž. přenesená",J491,0)</f>
        <v>0</v>
      </c>
      <c r="BI491" s="145">
        <f>IF(N491="nulová",J491,0)</f>
        <v>0</v>
      </c>
      <c r="BJ491" s="18" t="s">
        <v>15</v>
      </c>
      <c r="BK491" s="145">
        <f>ROUND(I491*H491,2)</f>
        <v>0</v>
      </c>
      <c r="BL491" s="18" t="s">
        <v>90</v>
      </c>
      <c r="BM491" s="144" t="s">
        <v>898</v>
      </c>
    </row>
    <row r="492" spans="2:65" s="1" customFormat="1">
      <c r="B492" s="33"/>
      <c r="D492" s="146" t="s">
        <v>159</v>
      </c>
      <c r="F492" s="147" t="s">
        <v>899</v>
      </c>
      <c r="I492" s="148"/>
      <c r="L492" s="33"/>
      <c r="M492" s="149"/>
      <c r="T492" s="54"/>
      <c r="AT492" s="18" t="s">
        <v>159</v>
      </c>
      <c r="AU492" s="18" t="s">
        <v>87</v>
      </c>
    </row>
    <row r="493" spans="2:65" s="12" customFormat="1" ht="12">
      <c r="B493" s="150"/>
      <c r="D493" s="151" t="s">
        <v>161</v>
      </c>
      <c r="E493" s="152" t="s">
        <v>3</v>
      </c>
      <c r="F493" s="153" t="s">
        <v>900</v>
      </c>
      <c r="H493" s="154">
        <v>360</v>
      </c>
      <c r="I493" s="155"/>
      <c r="L493" s="150"/>
      <c r="M493" s="156"/>
      <c r="T493" s="157"/>
      <c r="AT493" s="152" t="s">
        <v>161</v>
      </c>
      <c r="AU493" s="152" t="s">
        <v>87</v>
      </c>
      <c r="AV493" s="12" t="s">
        <v>78</v>
      </c>
      <c r="AW493" s="12" t="s">
        <v>33</v>
      </c>
      <c r="AX493" s="12" t="s">
        <v>15</v>
      </c>
      <c r="AY493" s="152" t="s">
        <v>151</v>
      </c>
    </row>
    <row r="494" spans="2:65" s="1" customFormat="1" ht="38" customHeight="1">
      <c r="B494" s="132"/>
      <c r="C494" s="133" t="s">
        <v>901</v>
      </c>
      <c r="D494" s="133" t="s">
        <v>153</v>
      </c>
      <c r="E494" s="134" t="s">
        <v>735</v>
      </c>
      <c r="F494" s="135" t="s">
        <v>736</v>
      </c>
      <c r="G494" s="136" t="s">
        <v>156</v>
      </c>
      <c r="H494" s="137">
        <v>408.35199999999998</v>
      </c>
      <c r="I494" s="138"/>
      <c r="J494" s="139">
        <f>ROUND(I494*H494,2)</f>
        <v>0</v>
      </c>
      <c r="K494" s="135" t="s">
        <v>157</v>
      </c>
      <c r="L494" s="33"/>
      <c r="M494" s="140" t="s">
        <v>3</v>
      </c>
      <c r="N494" s="141" t="s">
        <v>42</v>
      </c>
      <c r="P494" s="142">
        <f>O494*H494</f>
        <v>0</v>
      </c>
      <c r="Q494" s="142">
        <v>2.0000000000000002E-5</v>
      </c>
      <c r="R494" s="142">
        <f>Q494*H494</f>
        <v>8.1670400000000004E-3</v>
      </c>
      <c r="S494" s="142">
        <v>1.0000000000000001E-5</v>
      </c>
      <c r="T494" s="143">
        <f>S494*H494</f>
        <v>4.0835200000000002E-3</v>
      </c>
      <c r="AR494" s="144" t="s">
        <v>90</v>
      </c>
      <c r="AT494" s="144" t="s">
        <v>153</v>
      </c>
      <c r="AU494" s="144" t="s">
        <v>87</v>
      </c>
      <c r="AY494" s="18" t="s">
        <v>151</v>
      </c>
      <c r="BE494" s="145">
        <f>IF(N494="základní",J494,0)</f>
        <v>0</v>
      </c>
      <c r="BF494" s="145">
        <f>IF(N494="snížená",J494,0)</f>
        <v>0</v>
      </c>
      <c r="BG494" s="145">
        <f>IF(N494="zákl. přenesená",J494,0)</f>
        <v>0</v>
      </c>
      <c r="BH494" s="145">
        <f>IF(N494="sníž. přenesená",J494,0)</f>
        <v>0</v>
      </c>
      <c r="BI494" s="145">
        <f>IF(N494="nulová",J494,0)</f>
        <v>0</v>
      </c>
      <c r="BJ494" s="18" t="s">
        <v>15</v>
      </c>
      <c r="BK494" s="145">
        <f>ROUND(I494*H494,2)</f>
        <v>0</v>
      </c>
      <c r="BL494" s="18" t="s">
        <v>90</v>
      </c>
      <c r="BM494" s="144" t="s">
        <v>902</v>
      </c>
    </row>
    <row r="495" spans="2:65" s="1" customFormat="1">
      <c r="B495" s="33"/>
      <c r="D495" s="146" t="s">
        <v>159</v>
      </c>
      <c r="F495" s="147" t="s">
        <v>738</v>
      </c>
      <c r="I495" s="148"/>
      <c r="L495" s="33"/>
      <c r="M495" s="149"/>
      <c r="T495" s="54"/>
      <c r="AT495" s="18" t="s">
        <v>159</v>
      </c>
      <c r="AU495" s="18" t="s">
        <v>87</v>
      </c>
    </row>
    <row r="496" spans="2:65" s="14" customFormat="1" ht="12">
      <c r="B496" s="165"/>
      <c r="D496" s="151" t="s">
        <v>161</v>
      </c>
      <c r="E496" s="166" t="s">
        <v>3</v>
      </c>
      <c r="F496" s="167" t="s">
        <v>714</v>
      </c>
      <c r="H496" s="166" t="s">
        <v>3</v>
      </c>
      <c r="I496" s="168"/>
      <c r="L496" s="165"/>
      <c r="M496" s="169"/>
      <c r="T496" s="170"/>
      <c r="AT496" s="166" t="s">
        <v>161</v>
      </c>
      <c r="AU496" s="166" t="s">
        <v>87</v>
      </c>
      <c r="AV496" s="14" t="s">
        <v>15</v>
      </c>
      <c r="AW496" s="14" t="s">
        <v>33</v>
      </c>
      <c r="AX496" s="14" t="s">
        <v>71</v>
      </c>
      <c r="AY496" s="166" t="s">
        <v>151</v>
      </c>
    </row>
    <row r="497" spans="2:51" s="12" customFormat="1" ht="12">
      <c r="B497" s="150"/>
      <c r="D497" s="151" t="s">
        <v>161</v>
      </c>
      <c r="E497" s="152" t="s">
        <v>3</v>
      </c>
      <c r="F497" s="153" t="s">
        <v>197</v>
      </c>
      <c r="H497" s="154">
        <v>12.96</v>
      </c>
      <c r="I497" s="155"/>
      <c r="L497" s="150"/>
      <c r="M497" s="156"/>
      <c r="T497" s="157"/>
      <c r="AT497" s="152" t="s">
        <v>161</v>
      </c>
      <c r="AU497" s="152" t="s">
        <v>87</v>
      </c>
      <c r="AV497" s="12" t="s">
        <v>78</v>
      </c>
      <c r="AW497" s="12" t="s">
        <v>33</v>
      </c>
      <c r="AX497" s="12" t="s">
        <v>71</v>
      </c>
      <c r="AY497" s="152" t="s">
        <v>151</v>
      </c>
    </row>
    <row r="498" spans="2:51" s="12" customFormat="1" ht="12">
      <c r="B498" s="150"/>
      <c r="D498" s="151" t="s">
        <v>161</v>
      </c>
      <c r="E498" s="152" t="s">
        <v>3</v>
      </c>
      <c r="F498" s="153" t="s">
        <v>198</v>
      </c>
      <c r="H498" s="154">
        <v>25.488</v>
      </c>
      <c r="I498" s="155"/>
      <c r="L498" s="150"/>
      <c r="M498" s="156"/>
      <c r="T498" s="157"/>
      <c r="AT498" s="152" t="s">
        <v>161</v>
      </c>
      <c r="AU498" s="152" t="s">
        <v>87</v>
      </c>
      <c r="AV498" s="12" t="s">
        <v>78</v>
      </c>
      <c r="AW498" s="12" t="s">
        <v>33</v>
      </c>
      <c r="AX498" s="12" t="s">
        <v>71</v>
      </c>
      <c r="AY498" s="152" t="s">
        <v>151</v>
      </c>
    </row>
    <row r="499" spans="2:51" s="12" customFormat="1" ht="12">
      <c r="B499" s="150"/>
      <c r="D499" s="151" t="s">
        <v>161</v>
      </c>
      <c r="E499" s="152" t="s">
        <v>3</v>
      </c>
      <c r="F499" s="153" t="s">
        <v>175</v>
      </c>
      <c r="H499" s="154">
        <v>3.6</v>
      </c>
      <c r="I499" s="155"/>
      <c r="L499" s="150"/>
      <c r="M499" s="156"/>
      <c r="T499" s="157"/>
      <c r="AT499" s="152" t="s">
        <v>161</v>
      </c>
      <c r="AU499" s="152" t="s">
        <v>87</v>
      </c>
      <c r="AV499" s="12" t="s">
        <v>78</v>
      </c>
      <c r="AW499" s="12" t="s">
        <v>33</v>
      </c>
      <c r="AX499" s="12" t="s">
        <v>71</v>
      </c>
      <c r="AY499" s="152" t="s">
        <v>151</v>
      </c>
    </row>
    <row r="500" spans="2:51" s="12" customFormat="1" ht="12">
      <c r="B500" s="150"/>
      <c r="D500" s="151" t="s">
        <v>161</v>
      </c>
      <c r="E500" s="152" t="s">
        <v>3</v>
      </c>
      <c r="F500" s="153" t="s">
        <v>190</v>
      </c>
      <c r="H500" s="154">
        <v>17.28</v>
      </c>
      <c r="I500" s="155"/>
      <c r="L500" s="150"/>
      <c r="M500" s="156"/>
      <c r="T500" s="157"/>
      <c r="AT500" s="152" t="s">
        <v>161</v>
      </c>
      <c r="AU500" s="152" t="s">
        <v>87</v>
      </c>
      <c r="AV500" s="12" t="s">
        <v>78</v>
      </c>
      <c r="AW500" s="12" t="s">
        <v>33</v>
      </c>
      <c r="AX500" s="12" t="s">
        <v>71</v>
      </c>
      <c r="AY500" s="152" t="s">
        <v>151</v>
      </c>
    </row>
    <row r="501" spans="2:51" s="12" customFormat="1" ht="12">
      <c r="B501" s="150"/>
      <c r="D501" s="151" t="s">
        <v>161</v>
      </c>
      <c r="E501" s="152" t="s">
        <v>3</v>
      </c>
      <c r="F501" s="153" t="s">
        <v>183</v>
      </c>
      <c r="H501" s="154">
        <v>1.0349999999999999</v>
      </c>
      <c r="I501" s="155"/>
      <c r="L501" s="150"/>
      <c r="M501" s="156"/>
      <c r="T501" s="157"/>
      <c r="AT501" s="152" t="s">
        <v>161</v>
      </c>
      <c r="AU501" s="152" t="s">
        <v>87</v>
      </c>
      <c r="AV501" s="12" t="s">
        <v>78</v>
      </c>
      <c r="AW501" s="12" t="s">
        <v>33</v>
      </c>
      <c r="AX501" s="12" t="s">
        <v>71</v>
      </c>
      <c r="AY501" s="152" t="s">
        <v>151</v>
      </c>
    </row>
    <row r="502" spans="2:51" s="12" customFormat="1" ht="12">
      <c r="B502" s="150"/>
      <c r="D502" s="151" t="s">
        <v>161</v>
      </c>
      <c r="E502" s="152" t="s">
        <v>3</v>
      </c>
      <c r="F502" s="153" t="s">
        <v>176</v>
      </c>
      <c r="H502" s="154">
        <v>4.83</v>
      </c>
      <c r="I502" s="155"/>
      <c r="L502" s="150"/>
      <c r="M502" s="156"/>
      <c r="T502" s="157"/>
      <c r="AT502" s="152" t="s">
        <v>161</v>
      </c>
      <c r="AU502" s="152" t="s">
        <v>87</v>
      </c>
      <c r="AV502" s="12" t="s">
        <v>78</v>
      </c>
      <c r="AW502" s="12" t="s">
        <v>33</v>
      </c>
      <c r="AX502" s="12" t="s">
        <v>71</v>
      </c>
      <c r="AY502" s="152" t="s">
        <v>151</v>
      </c>
    </row>
    <row r="503" spans="2:51" s="12" customFormat="1" ht="12">
      <c r="B503" s="150"/>
      <c r="D503" s="151" t="s">
        <v>161</v>
      </c>
      <c r="E503" s="152" t="s">
        <v>3</v>
      </c>
      <c r="F503" s="153" t="s">
        <v>199</v>
      </c>
      <c r="H503" s="154">
        <v>205.63200000000001</v>
      </c>
      <c r="I503" s="155"/>
      <c r="L503" s="150"/>
      <c r="M503" s="156"/>
      <c r="T503" s="157"/>
      <c r="AT503" s="152" t="s">
        <v>161</v>
      </c>
      <c r="AU503" s="152" t="s">
        <v>87</v>
      </c>
      <c r="AV503" s="12" t="s">
        <v>78</v>
      </c>
      <c r="AW503" s="12" t="s">
        <v>33</v>
      </c>
      <c r="AX503" s="12" t="s">
        <v>71</v>
      </c>
      <c r="AY503" s="152" t="s">
        <v>151</v>
      </c>
    </row>
    <row r="504" spans="2:51" s="12" customFormat="1" ht="12">
      <c r="B504" s="150"/>
      <c r="D504" s="151" t="s">
        <v>161</v>
      </c>
      <c r="E504" s="152" t="s">
        <v>3</v>
      </c>
      <c r="F504" s="153" t="s">
        <v>191</v>
      </c>
      <c r="H504" s="154">
        <v>14.688000000000001</v>
      </c>
      <c r="I504" s="155"/>
      <c r="L504" s="150"/>
      <c r="M504" s="156"/>
      <c r="T504" s="157"/>
      <c r="AT504" s="152" t="s">
        <v>161</v>
      </c>
      <c r="AU504" s="152" t="s">
        <v>87</v>
      </c>
      <c r="AV504" s="12" t="s">
        <v>78</v>
      </c>
      <c r="AW504" s="12" t="s">
        <v>33</v>
      </c>
      <c r="AX504" s="12" t="s">
        <v>71</v>
      </c>
      <c r="AY504" s="152" t="s">
        <v>151</v>
      </c>
    </row>
    <row r="505" spans="2:51" s="12" customFormat="1" ht="12">
      <c r="B505" s="150"/>
      <c r="D505" s="151" t="s">
        <v>161</v>
      </c>
      <c r="E505" s="152" t="s">
        <v>3</v>
      </c>
      <c r="F505" s="153" t="s">
        <v>177</v>
      </c>
      <c r="H505" s="154">
        <v>3.456</v>
      </c>
      <c r="I505" s="155"/>
      <c r="L505" s="150"/>
      <c r="M505" s="156"/>
      <c r="T505" s="157"/>
      <c r="AT505" s="152" t="s">
        <v>161</v>
      </c>
      <c r="AU505" s="152" t="s">
        <v>87</v>
      </c>
      <c r="AV505" s="12" t="s">
        <v>78</v>
      </c>
      <c r="AW505" s="12" t="s">
        <v>33</v>
      </c>
      <c r="AX505" s="12" t="s">
        <v>71</v>
      </c>
      <c r="AY505" s="152" t="s">
        <v>151</v>
      </c>
    </row>
    <row r="506" spans="2:51" s="12" customFormat="1" ht="12">
      <c r="B506" s="150"/>
      <c r="D506" s="151" t="s">
        <v>161</v>
      </c>
      <c r="E506" s="152" t="s">
        <v>3</v>
      </c>
      <c r="F506" s="153" t="s">
        <v>192</v>
      </c>
      <c r="H506" s="154">
        <v>56.35</v>
      </c>
      <c r="I506" s="155"/>
      <c r="L506" s="150"/>
      <c r="M506" s="156"/>
      <c r="T506" s="157"/>
      <c r="AT506" s="152" t="s">
        <v>161</v>
      </c>
      <c r="AU506" s="152" t="s">
        <v>87</v>
      </c>
      <c r="AV506" s="12" t="s">
        <v>78</v>
      </c>
      <c r="AW506" s="12" t="s">
        <v>33</v>
      </c>
      <c r="AX506" s="12" t="s">
        <v>71</v>
      </c>
      <c r="AY506" s="152" t="s">
        <v>151</v>
      </c>
    </row>
    <row r="507" spans="2:51" s="12" customFormat="1" ht="12">
      <c r="B507" s="150"/>
      <c r="D507" s="151" t="s">
        <v>161</v>
      </c>
      <c r="E507" s="152" t="s">
        <v>3</v>
      </c>
      <c r="F507" s="153" t="s">
        <v>184</v>
      </c>
      <c r="H507" s="154">
        <v>2.04</v>
      </c>
      <c r="I507" s="155"/>
      <c r="L507" s="150"/>
      <c r="M507" s="156"/>
      <c r="T507" s="157"/>
      <c r="AT507" s="152" t="s">
        <v>161</v>
      </c>
      <c r="AU507" s="152" t="s">
        <v>87</v>
      </c>
      <c r="AV507" s="12" t="s">
        <v>78</v>
      </c>
      <c r="AW507" s="12" t="s">
        <v>33</v>
      </c>
      <c r="AX507" s="12" t="s">
        <v>71</v>
      </c>
      <c r="AY507" s="152" t="s">
        <v>151</v>
      </c>
    </row>
    <row r="508" spans="2:51" s="12" customFormat="1" ht="12">
      <c r="B508" s="150"/>
      <c r="D508" s="151" t="s">
        <v>161</v>
      </c>
      <c r="E508" s="152" t="s">
        <v>3</v>
      </c>
      <c r="F508" s="153" t="s">
        <v>185</v>
      </c>
      <c r="H508" s="154">
        <v>1.75</v>
      </c>
      <c r="I508" s="155"/>
      <c r="L508" s="150"/>
      <c r="M508" s="156"/>
      <c r="T508" s="157"/>
      <c r="AT508" s="152" t="s">
        <v>161</v>
      </c>
      <c r="AU508" s="152" t="s">
        <v>87</v>
      </c>
      <c r="AV508" s="12" t="s">
        <v>78</v>
      </c>
      <c r="AW508" s="12" t="s">
        <v>33</v>
      </c>
      <c r="AX508" s="12" t="s">
        <v>71</v>
      </c>
      <c r="AY508" s="152" t="s">
        <v>151</v>
      </c>
    </row>
    <row r="509" spans="2:51" s="12" customFormat="1" ht="12">
      <c r="B509" s="150"/>
      <c r="D509" s="151" t="s">
        <v>161</v>
      </c>
      <c r="E509" s="152" t="s">
        <v>3</v>
      </c>
      <c r="F509" s="153" t="s">
        <v>200</v>
      </c>
      <c r="H509" s="154">
        <v>38.231999999999999</v>
      </c>
      <c r="I509" s="155"/>
      <c r="L509" s="150"/>
      <c r="M509" s="156"/>
      <c r="T509" s="157"/>
      <c r="AT509" s="152" t="s">
        <v>161</v>
      </c>
      <c r="AU509" s="152" t="s">
        <v>87</v>
      </c>
      <c r="AV509" s="12" t="s">
        <v>78</v>
      </c>
      <c r="AW509" s="12" t="s">
        <v>33</v>
      </c>
      <c r="AX509" s="12" t="s">
        <v>71</v>
      </c>
      <c r="AY509" s="152" t="s">
        <v>151</v>
      </c>
    </row>
    <row r="510" spans="2:51" s="12" customFormat="1" ht="12">
      <c r="B510" s="150"/>
      <c r="D510" s="151" t="s">
        <v>161</v>
      </c>
      <c r="E510" s="152" t="s">
        <v>3</v>
      </c>
      <c r="F510" s="153" t="s">
        <v>206</v>
      </c>
      <c r="H510" s="154">
        <v>9.6199999999999992</v>
      </c>
      <c r="I510" s="155"/>
      <c r="L510" s="150"/>
      <c r="M510" s="156"/>
      <c r="T510" s="157"/>
      <c r="AT510" s="152" t="s">
        <v>161</v>
      </c>
      <c r="AU510" s="152" t="s">
        <v>87</v>
      </c>
      <c r="AV510" s="12" t="s">
        <v>78</v>
      </c>
      <c r="AW510" s="12" t="s">
        <v>33</v>
      </c>
      <c r="AX510" s="12" t="s">
        <v>71</v>
      </c>
      <c r="AY510" s="152" t="s">
        <v>151</v>
      </c>
    </row>
    <row r="511" spans="2:51" s="12" customFormat="1" ht="12">
      <c r="B511" s="150"/>
      <c r="D511" s="151" t="s">
        <v>161</v>
      </c>
      <c r="E511" s="152" t="s">
        <v>3</v>
      </c>
      <c r="F511" s="153" t="s">
        <v>207</v>
      </c>
      <c r="H511" s="154">
        <v>2.9540000000000002</v>
      </c>
      <c r="I511" s="155"/>
      <c r="L511" s="150"/>
      <c r="M511" s="156"/>
      <c r="T511" s="157"/>
      <c r="AT511" s="152" t="s">
        <v>161</v>
      </c>
      <c r="AU511" s="152" t="s">
        <v>87</v>
      </c>
      <c r="AV511" s="12" t="s">
        <v>78</v>
      </c>
      <c r="AW511" s="12" t="s">
        <v>33</v>
      </c>
      <c r="AX511" s="12" t="s">
        <v>71</v>
      </c>
      <c r="AY511" s="152" t="s">
        <v>151</v>
      </c>
    </row>
    <row r="512" spans="2:51" s="12" customFormat="1" ht="12">
      <c r="B512" s="150"/>
      <c r="D512" s="151" t="s">
        <v>161</v>
      </c>
      <c r="E512" s="152" t="s">
        <v>3</v>
      </c>
      <c r="F512" s="153" t="s">
        <v>207</v>
      </c>
      <c r="H512" s="154">
        <v>2.9540000000000002</v>
      </c>
      <c r="I512" s="155"/>
      <c r="L512" s="150"/>
      <c r="M512" s="156"/>
      <c r="T512" s="157"/>
      <c r="AT512" s="152" t="s">
        <v>161</v>
      </c>
      <c r="AU512" s="152" t="s">
        <v>87</v>
      </c>
      <c r="AV512" s="12" t="s">
        <v>78</v>
      </c>
      <c r="AW512" s="12" t="s">
        <v>33</v>
      </c>
      <c r="AX512" s="12" t="s">
        <v>71</v>
      </c>
      <c r="AY512" s="152" t="s">
        <v>151</v>
      </c>
    </row>
    <row r="513" spans="2:65" s="12" customFormat="1" ht="12">
      <c r="B513" s="150"/>
      <c r="D513" s="151" t="s">
        <v>161</v>
      </c>
      <c r="E513" s="152" t="s">
        <v>3</v>
      </c>
      <c r="F513" s="153" t="s">
        <v>739</v>
      </c>
      <c r="H513" s="154">
        <v>3.44</v>
      </c>
      <c r="I513" s="155"/>
      <c r="L513" s="150"/>
      <c r="M513" s="156"/>
      <c r="T513" s="157"/>
      <c r="AT513" s="152" t="s">
        <v>161</v>
      </c>
      <c r="AU513" s="152" t="s">
        <v>87</v>
      </c>
      <c r="AV513" s="12" t="s">
        <v>78</v>
      </c>
      <c r="AW513" s="12" t="s">
        <v>33</v>
      </c>
      <c r="AX513" s="12" t="s">
        <v>71</v>
      </c>
      <c r="AY513" s="152" t="s">
        <v>151</v>
      </c>
    </row>
    <row r="514" spans="2:65" s="12" customFormat="1" ht="12">
      <c r="B514" s="150"/>
      <c r="D514" s="151" t="s">
        <v>161</v>
      </c>
      <c r="E514" s="152" t="s">
        <v>3</v>
      </c>
      <c r="F514" s="153" t="s">
        <v>740</v>
      </c>
      <c r="H514" s="154">
        <v>2.0430000000000001</v>
      </c>
      <c r="I514" s="155"/>
      <c r="L514" s="150"/>
      <c r="M514" s="156"/>
      <c r="T514" s="157"/>
      <c r="AT514" s="152" t="s">
        <v>161</v>
      </c>
      <c r="AU514" s="152" t="s">
        <v>87</v>
      </c>
      <c r="AV514" s="12" t="s">
        <v>78</v>
      </c>
      <c r="AW514" s="12" t="s">
        <v>33</v>
      </c>
      <c r="AX514" s="12" t="s">
        <v>71</v>
      </c>
      <c r="AY514" s="152" t="s">
        <v>151</v>
      </c>
    </row>
    <row r="515" spans="2:65" s="13" customFormat="1" ht="12">
      <c r="B515" s="158"/>
      <c r="D515" s="151" t="s">
        <v>161</v>
      </c>
      <c r="E515" s="159" t="s">
        <v>3</v>
      </c>
      <c r="F515" s="160" t="s">
        <v>178</v>
      </c>
      <c r="H515" s="161">
        <v>408.35199999999998</v>
      </c>
      <c r="I515" s="162"/>
      <c r="L515" s="158"/>
      <c r="M515" s="163"/>
      <c r="T515" s="164"/>
      <c r="AT515" s="159" t="s">
        <v>161</v>
      </c>
      <c r="AU515" s="159" t="s">
        <v>87</v>
      </c>
      <c r="AV515" s="13" t="s">
        <v>90</v>
      </c>
      <c r="AW515" s="13" t="s">
        <v>33</v>
      </c>
      <c r="AX515" s="13" t="s">
        <v>15</v>
      </c>
      <c r="AY515" s="159" t="s">
        <v>151</v>
      </c>
    </row>
    <row r="516" spans="2:65" s="1" customFormat="1" ht="24.25" customHeight="1">
      <c r="B516" s="132"/>
      <c r="C516" s="133" t="s">
        <v>903</v>
      </c>
      <c r="D516" s="133" t="s">
        <v>153</v>
      </c>
      <c r="E516" s="134" t="s">
        <v>904</v>
      </c>
      <c r="F516" s="135" t="s">
        <v>905</v>
      </c>
      <c r="G516" s="136" t="s">
        <v>156</v>
      </c>
      <c r="H516" s="137">
        <v>827.34799999999996</v>
      </c>
      <c r="I516" s="138"/>
      <c r="J516" s="139">
        <f>ROUND(I516*H516,2)</f>
        <v>0</v>
      </c>
      <c r="K516" s="135" t="s">
        <v>3</v>
      </c>
      <c r="L516" s="33"/>
      <c r="M516" s="140" t="s">
        <v>3</v>
      </c>
      <c r="N516" s="141" t="s">
        <v>42</v>
      </c>
      <c r="P516" s="142">
        <f>O516*H516</f>
        <v>0</v>
      </c>
      <c r="Q516" s="142">
        <v>0</v>
      </c>
      <c r="R516" s="142">
        <f>Q516*H516</f>
        <v>0</v>
      </c>
      <c r="S516" s="142">
        <v>0</v>
      </c>
      <c r="T516" s="143">
        <f>S516*H516</f>
        <v>0</v>
      </c>
      <c r="AR516" s="144" t="s">
        <v>90</v>
      </c>
      <c r="AT516" s="144" t="s">
        <v>153</v>
      </c>
      <c r="AU516" s="144" t="s">
        <v>87</v>
      </c>
      <c r="AY516" s="18" t="s">
        <v>151</v>
      </c>
      <c r="BE516" s="145">
        <f>IF(N516="základní",J516,0)</f>
        <v>0</v>
      </c>
      <c r="BF516" s="145">
        <f>IF(N516="snížená",J516,0)</f>
        <v>0</v>
      </c>
      <c r="BG516" s="145">
        <f>IF(N516="zákl. přenesená",J516,0)</f>
        <v>0</v>
      </c>
      <c r="BH516" s="145">
        <f>IF(N516="sníž. přenesená",J516,0)</f>
        <v>0</v>
      </c>
      <c r="BI516" s="145">
        <f>IF(N516="nulová",J516,0)</f>
        <v>0</v>
      </c>
      <c r="BJ516" s="18" t="s">
        <v>15</v>
      </c>
      <c r="BK516" s="145">
        <f>ROUND(I516*H516,2)</f>
        <v>0</v>
      </c>
      <c r="BL516" s="18" t="s">
        <v>90</v>
      </c>
      <c r="BM516" s="144" t="s">
        <v>906</v>
      </c>
    </row>
    <row r="517" spans="2:65" s="12" customFormat="1" ht="12">
      <c r="B517" s="150"/>
      <c r="D517" s="151" t="s">
        <v>161</v>
      </c>
      <c r="E517" s="152" t="s">
        <v>3</v>
      </c>
      <c r="F517" s="153" t="s">
        <v>765</v>
      </c>
      <c r="H517" s="154">
        <v>827.34799999999996</v>
      </c>
      <c r="I517" s="155"/>
      <c r="L517" s="150"/>
      <c r="M517" s="156"/>
      <c r="T517" s="157"/>
      <c r="AT517" s="152" t="s">
        <v>161</v>
      </c>
      <c r="AU517" s="152" t="s">
        <v>87</v>
      </c>
      <c r="AV517" s="12" t="s">
        <v>78</v>
      </c>
      <c r="AW517" s="12" t="s">
        <v>33</v>
      </c>
      <c r="AX517" s="12" t="s">
        <v>15</v>
      </c>
      <c r="AY517" s="152" t="s">
        <v>151</v>
      </c>
    </row>
    <row r="518" spans="2:65" s="1" customFormat="1" ht="24.25" customHeight="1">
      <c r="B518" s="132"/>
      <c r="C518" s="133" t="s">
        <v>907</v>
      </c>
      <c r="D518" s="133" t="s">
        <v>153</v>
      </c>
      <c r="E518" s="134" t="s">
        <v>908</v>
      </c>
      <c r="F518" s="135" t="s">
        <v>909</v>
      </c>
      <c r="G518" s="136" t="s">
        <v>156</v>
      </c>
      <c r="H518" s="137">
        <v>952.17</v>
      </c>
      <c r="I518" s="138"/>
      <c r="J518" s="139">
        <f>ROUND(I518*H518,2)</f>
        <v>0</v>
      </c>
      <c r="K518" s="135" t="s">
        <v>3</v>
      </c>
      <c r="L518" s="33"/>
      <c r="M518" s="140" t="s">
        <v>3</v>
      </c>
      <c r="N518" s="141" t="s">
        <v>42</v>
      </c>
      <c r="P518" s="142">
        <f>O518*H518</f>
        <v>0</v>
      </c>
      <c r="Q518" s="142">
        <v>0</v>
      </c>
      <c r="R518" s="142">
        <f>Q518*H518</f>
        <v>0</v>
      </c>
      <c r="S518" s="142">
        <v>0</v>
      </c>
      <c r="T518" s="143">
        <f>S518*H518</f>
        <v>0</v>
      </c>
      <c r="AR518" s="144" t="s">
        <v>90</v>
      </c>
      <c r="AT518" s="144" t="s">
        <v>153</v>
      </c>
      <c r="AU518" s="144" t="s">
        <v>87</v>
      </c>
      <c r="AY518" s="18" t="s">
        <v>151</v>
      </c>
      <c r="BE518" s="145">
        <f>IF(N518="základní",J518,0)</f>
        <v>0</v>
      </c>
      <c r="BF518" s="145">
        <f>IF(N518="snížená",J518,0)</f>
        <v>0</v>
      </c>
      <c r="BG518" s="145">
        <f>IF(N518="zákl. přenesená",J518,0)</f>
        <v>0</v>
      </c>
      <c r="BH518" s="145">
        <f>IF(N518="sníž. přenesená",J518,0)</f>
        <v>0</v>
      </c>
      <c r="BI518" s="145">
        <f>IF(N518="nulová",J518,0)</f>
        <v>0</v>
      </c>
      <c r="BJ518" s="18" t="s">
        <v>15</v>
      </c>
      <c r="BK518" s="145">
        <f>ROUND(I518*H518,2)</f>
        <v>0</v>
      </c>
      <c r="BL518" s="18" t="s">
        <v>90</v>
      </c>
      <c r="BM518" s="144" t="s">
        <v>910</v>
      </c>
    </row>
    <row r="519" spans="2:65" s="12" customFormat="1" ht="12">
      <c r="B519" s="150"/>
      <c r="D519" s="151" t="s">
        <v>161</v>
      </c>
      <c r="E519" s="152" t="s">
        <v>3</v>
      </c>
      <c r="F519" s="153" t="s">
        <v>911</v>
      </c>
      <c r="H519" s="154">
        <v>952.17</v>
      </c>
      <c r="I519" s="155"/>
      <c r="L519" s="150"/>
      <c r="M519" s="156"/>
      <c r="T519" s="157"/>
      <c r="AT519" s="152" t="s">
        <v>161</v>
      </c>
      <c r="AU519" s="152" t="s">
        <v>87</v>
      </c>
      <c r="AV519" s="12" t="s">
        <v>78</v>
      </c>
      <c r="AW519" s="12" t="s">
        <v>33</v>
      </c>
      <c r="AX519" s="12" t="s">
        <v>15</v>
      </c>
      <c r="AY519" s="152" t="s">
        <v>151</v>
      </c>
    </row>
    <row r="520" spans="2:65" s="11" customFormat="1" ht="20.75" customHeight="1">
      <c r="B520" s="120"/>
      <c r="D520" s="121" t="s">
        <v>70</v>
      </c>
      <c r="E520" s="130" t="s">
        <v>912</v>
      </c>
      <c r="F520" s="130" t="s">
        <v>913</v>
      </c>
      <c r="I520" s="123"/>
      <c r="J520" s="131">
        <f>BK520</f>
        <v>0</v>
      </c>
      <c r="L520" s="120"/>
      <c r="M520" s="125"/>
      <c r="P520" s="126">
        <f>SUM(P521:P531)</f>
        <v>0</v>
      </c>
      <c r="R520" s="126">
        <f>SUM(R521:R531)</f>
        <v>51.285605000000004</v>
      </c>
      <c r="T520" s="127">
        <f>SUM(T521:T531)</f>
        <v>0</v>
      </c>
      <c r="AR520" s="121" t="s">
        <v>15</v>
      </c>
      <c r="AT520" s="128" t="s">
        <v>70</v>
      </c>
      <c r="AU520" s="128" t="s">
        <v>78</v>
      </c>
      <c r="AY520" s="121" t="s">
        <v>151</v>
      </c>
      <c r="BK520" s="129">
        <f>SUM(BK521:BK531)</f>
        <v>0</v>
      </c>
    </row>
    <row r="521" spans="2:65" s="1" customFormat="1" ht="33" customHeight="1">
      <c r="B521" s="132"/>
      <c r="C521" s="133" t="s">
        <v>679</v>
      </c>
      <c r="D521" s="133" t="s">
        <v>153</v>
      </c>
      <c r="E521" s="134" t="s">
        <v>914</v>
      </c>
      <c r="F521" s="135" t="s">
        <v>915</v>
      </c>
      <c r="G521" s="136" t="s">
        <v>156</v>
      </c>
      <c r="H521" s="137">
        <v>93</v>
      </c>
      <c r="I521" s="138"/>
      <c r="J521" s="139">
        <f>ROUND(I521*H521,2)</f>
        <v>0</v>
      </c>
      <c r="K521" s="135" t="s">
        <v>157</v>
      </c>
      <c r="L521" s="33"/>
      <c r="M521" s="140" t="s">
        <v>3</v>
      </c>
      <c r="N521" s="141" t="s">
        <v>42</v>
      </c>
      <c r="P521" s="142">
        <f>O521*H521</f>
        <v>0</v>
      </c>
      <c r="Q521" s="142">
        <v>0.22136</v>
      </c>
      <c r="R521" s="142">
        <f>Q521*H521</f>
        <v>20.586480000000002</v>
      </c>
      <c r="S521" s="142">
        <v>0</v>
      </c>
      <c r="T521" s="143">
        <f>S521*H521</f>
        <v>0</v>
      </c>
      <c r="AR521" s="144" t="s">
        <v>257</v>
      </c>
      <c r="AT521" s="144" t="s">
        <v>153</v>
      </c>
      <c r="AU521" s="144" t="s">
        <v>87</v>
      </c>
      <c r="AY521" s="18" t="s">
        <v>151</v>
      </c>
      <c r="BE521" s="145">
        <f>IF(N521="základní",J521,0)</f>
        <v>0</v>
      </c>
      <c r="BF521" s="145">
        <f>IF(N521="snížená",J521,0)</f>
        <v>0</v>
      </c>
      <c r="BG521" s="145">
        <f>IF(N521="zákl. přenesená",J521,0)</f>
        <v>0</v>
      </c>
      <c r="BH521" s="145">
        <f>IF(N521="sníž. přenesená",J521,0)</f>
        <v>0</v>
      </c>
      <c r="BI521" s="145">
        <f>IF(N521="nulová",J521,0)</f>
        <v>0</v>
      </c>
      <c r="BJ521" s="18" t="s">
        <v>15</v>
      </c>
      <c r="BK521" s="145">
        <f>ROUND(I521*H521,2)</f>
        <v>0</v>
      </c>
      <c r="BL521" s="18" t="s">
        <v>257</v>
      </c>
      <c r="BM521" s="144" t="s">
        <v>916</v>
      </c>
    </row>
    <row r="522" spans="2:65" s="1" customFormat="1">
      <c r="B522" s="33"/>
      <c r="D522" s="146" t="s">
        <v>159</v>
      </c>
      <c r="F522" s="147" t="s">
        <v>917</v>
      </c>
      <c r="I522" s="148"/>
      <c r="L522" s="33"/>
      <c r="M522" s="149"/>
      <c r="T522" s="54"/>
      <c r="AT522" s="18" t="s">
        <v>159</v>
      </c>
      <c r="AU522" s="18" t="s">
        <v>87</v>
      </c>
    </row>
    <row r="523" spans="2:65" s="12" customFormat="1" ht="12">
      <c r="B523" s="150"/>
      <c r="D523" s="151" t="s">
        <v>161</v>
      </c>
      <c r="E523" s="152" t="s">
        <v>3</v>
      </c>
      <c r="F523" s="153" t="s">
        <v>668</v>
      </c>
      <c r="H523" s="154">
        <v>93</v>
      </c>
      <c r="I523" s="155"/>
      <c r="L523" s="150"/>
      <c r="M523" s="156"/>
      <c r="T523" s="157"/>
      <c r="AT523" s="152" t="s">
        <v>161</v>
      </c>
      <c r="AU523" s="152" t="s">
        <v>87</v>
      </c>
      <c r="AV523" s="12" t="s">
        <v>78</v>
      </c>
      <c r="AW523" s="12" t="s">
        <v>33</v>
      </c>
      <c r="AX523" s="12" t="s">
        <v>15</v>
      </c>
      <c r="AY523" s="152" t="s">
        <v>151</v>
      </c>
    </row>
    <row r="524" spans="2:65" s="1" customFormat="1" ht="38" customHeight="1">
      <c r="B524" s="132"/>
      <c r="C524" s="133" t="s">
        <v>758</v>
      </c>
      <c r="D524" s="133" t="s">
        <v>153</v>
      </c>
      <c r="E524" s="134" t="s">
        <v>918</v>
      </c>
      <c r="F524" s="135" t="s">
        <v>919</v>
      </c>
      <c r="G524" s="136" t="s">
        <v>229</v>
      </c>
      <c r="H524" s="137">
        <v>135.5</v>
      </c>
      <c r="I524" s="138"/>
      <c r="J524" s="139">
        <f>ROUND(I524*H524,2)</f>
        <v>0</v>
      </c>
      <c r="K524" s="135" t="s">
        <v>157</v>
      </c>
      <c r="L524" s="33"/>
      <c r="M524" s="140" t="s">
        <v>3</v>
      </c>
      <c r="N524" s="141" t="s">
        <v>42</v>
      </c>
      <c r="P524" s="142">
        <f>O524*H524</f>
        <v>0</v>
      </c>
      <c r="Q524" s="142">
        <v>0.12895000000000001</v>
      </c>
      <c r="R524" s="142">
        <f>Q524*H524</f>
        <v>17.472725000000001</v>
      </c>
      <c r="S524" s="142">
        <v>0</v>
      </c>
      <c r="T524" s="143">
        <f>S524*H524</f>
        <v>0</v>
      </c>
      <c r="AR524" s="144" t="s">
        <v>90</v>
      </c>
      <c r="AT524" s="144" t="s">
        <v>153</v>
      </c>
      <c r="AU524" s="144" t="s">
        <v>87</v>
      </c>
      <c r="AY524" s="18" t="s">
        <v>151</v>
      </c>
      <c r="BE524" s="145">
        <f>IF(N524="základní",J524,0)</f>
        <v>0</v>
      </c>
      <c r="BF524" s="145">
        <f>IF(N524="snížená",J524,0)</f>
        <v>0</v>
      </c>
      <c r="BG524" s="145">
        <f>IF(N524="zákl. přenesená",J524,0)</f>
        <v>0</v>
      </c>
      <c r="BH524" s="145">
        <f>IF(N524="sníž. přenesená",J524,0)</f>
        <v>0</v>
      </c>
      <c r="BI524" s="145">
        <f>IF(N524="nulová",J524,0)</f>
        <v>0</v>
      </c>
      <c r="BJ524" s="18" t="s">
        <v>15</v>
      </c>
      <c r="BK524" s="145">
        <f>ROUND(I524*H524,2)</f>
        <v>0</v>
      </c>
      <c r="BL524" s="18" t="s">
        <v>90</v>
      </c>
      <c r="BM524" s="144" t="s">
        <v>920</v>
      </c>
    </row>
    <row r="525" spans="2:65" s="1" customFormat="1">
      <c r="B525" s="33"/>
      <c r="D525" s="146" t="s">
        <v>159</v>
      </c>
      <c r="F525" s="147" t="s">
        <v>921</v>
      </c>
      <c r="I525" s="148"/>
      <c r="L525" s="33"/>
      <c r="M525" s="149"/>
      <c r="T525" s="54"/>
      <c r="AT525" s="18" t="s">
        <v>159</v>
      </c>
      <c r="AU525" s="18" t="s">
        <v>87</v>
      </c>
    </row>
    <row r="526" spans="2:65" s="12" customFormat="1" ht="12">
      <c r="B526" s="150"/>
      <c r="D526" s="151" t="s">
        <v>161</v>
      </c>
      <c r="E526" s="152" t="s">
        <v>3</v>
      </c>
      <c r="F526" s="153" t="s">
        <v>922</v>
      </c>
      <c r="H526" s="154">
        <v>74</v>
      </c>
      <c r="I526" s="155"/>
      <c r="L526" s="150"/>
      <c r="M526" s="156"/>
      <c r="T526" s="157"/>
      <c r="AT526" s="152" t="s">
        <v>161</v>
      </c>
      <c r="AU526" s="152" t="s">
        <v>87</v>
      </c>
      <c r="AV526" s="12" t="s">
        <v>78</v>
      </c>
      <c r="AW526" s="12" t="s">
        <v>33</v>
      </c>
      <c r="AX526" s="12" t="s">
        <v>71</v>
      </c>
      <c r="AY526" s="152" t="s">
        <v>151</v>
      </c>
    </row>
    <row r="527" spans="2:65" s="12" customFormat="1" ht="12">
      <c r="B527" s="150"/>
      <c r="D527" s="151" t="s">
        <v>161</v>
      </c>
      <c r="E527" s="152" t="s">
        <v>3</v>
      </c>
      <c r="F527" s="153" t="s">
        <v>923</v>
      </c>
      <c r="H527" s="154">
        <v>61.5</v>
      </c>
      <c r="I527" s="155"/>
      <c r="L527" s="150"/>
      <c r="M527" s="156"/>
      <c r="T527" s="157"/>
      <c r="AT527" s="152" t="s">
        <v>161</v>
      </c>
      <c r="AU527" s="152" t="s">
        <v>87</v>
      </c>
      <c r="AV527" s="12" t="s">
        <v>78</v>
      </c>
      <c r="AW527" s="12" t="s">
        <v>33</v>
      </c>
      <c r="AX527" s="12" t="s">
        <v>71</v>
      </c>
      <c r="AY527" s="152" t="s">
        <v>151</v>
      </c>
    </row>
    <row r="528" spans="2:65" s="13" customFormat="1" ht="12">
      <c r="B528" s="158"/>
      <c r="D528" s="151" t="s">
        <v>161</v>
      </c>
      <c r="E528" s="159" t="s">
        <v>3</v>
      </c>
      <c r="F528" s="160" t="s">
        <v>178</v>
      </c>
      <c r="H528" s="161">
        <v>135.5</v>
      </c>
      <c r="I528" s="162"/>
      <c r="L528" s="158"/>
      <c r="M528" s="163"/>
      <c r="T528" s="164"/>
      <c r="AT528" s="159" t="s">
        <v>161</v>
      </c>
      <c r="AU528" s="159" t="s">
        <v>87</v>
      </c>
      <c r="AV528" s="13" t="s">
        <v>90</v>
      </c>
      <c r="AW528" s="13" t="s">
        <v>33</v>
      </c>
      <c r="AX528" s="13" t="s">
        <v>15</v>
      </c>
      <c r="AY528" s="159" t="s">
        <v>151</v>
      </c>
    </row>
    <row r="529" spans="2:65" s="1" customFormat="1" ht="24.25" customHeight="1">
      <c r="B529" s="132"/>
      <c r="C529" s="133" t="s">
        <v>912</v>
      </c>
      <c r="D529" s="133" t="s">
        <v>153</v>
      </c>
      <c r="E529" s="134" t="s">
        <v>924</v>
      </c>
      <c r="F529" s="135" t="s">
        <v>925</v>
      </c>
      <c r="G529" s="136" t="s">
        <v>156</v>
      </c>
      <c r="H529" s="137">
        <v>24</v>
      </c>
      <c r="I529" s="138"/>
      <c r="J529" s="139">
        <f>ROUND(I529*H529,2)</f>
        <v>0</v>
      </c>
      <c r="K529" s="135" t="s">
        <v>157</v>
      </c>
      <c r="L529" s="33"/>
      <c r="M529" s="140" t="s">
        <v>3</v>
      </c>
      <c r="N529" s="141" t="s">
        <v>42</v>
      </c>
      <c r="P529" s="142">
        <f>O529*H529</f>
        <v>0</v>
      </c>
      <c r="Q529" s="142">
        <v>0.55110000000000003</v>
      </c>
      <c r="R529" s="142">
        <f>Q529*H529</f>
        <v>13.226400000000002</v>
      </c>
      <c r="S529" s="142">
        <v>0</v>
      </c>
      <c r="T529" s="143">
        <f>S529*H529</f>
        <v>0</v>
      </c>
      <c r="AR529" s="144" t="s">
        <v>90</v>
      </c>
      <c r="AT529" s="144" t="s">
        <v>153</v>
      </c>
      <c r="AU529" s="144" t="s">
        <v>87</v>
      </c>
      <c r="AY529" s="18" t="s">
        <v>151</v>
      </c>
      <c r="BE529" s="145">
        <f>IF(N529="základní",J529,0)</f>
        <v>0</v>
      </c>
      <c r="BF529" s="145">
        <f>IF(N529="snížená",J529,0)</f>
        <v>0</v>
      </c>
      <c r="BG529" s="145">
        <f>IF(N529="zákl. přenesená",J529,0)</f>
        <v>0</v>
      </c>
      <c r="BH529" s="145">
        <f>IF(N529="sníž. přenesená",J529,0)</f>
        <v>0</v>
      </c>
      <c r="BI529" s="145">
        <f>IF(N529="nulová",J529,0)</f>
        <v>0</v>
      </c>
      <c r="BJ529" s="18" t="s">
        <v>15</v>
      </c>
      <c r="BK529" s="145">
        <f>ROUND(I529*H529,2)</f>
        <v>0</v>
      </c>
      <c r="BL529" s="18" t="s">
        <v>90</v>
      </c>
      <c r="BM529" s="144" t="s">
        <v>926</v>
      </c>
    </row>
    <row r="530" spans="2:65" s="1" customFormat="1">
      <c r="B530" s="33"/>
      <c r="D530" s="146" t="s">
        <v>159</v>
      </c>
      <c r="F530" s="147" t="s">
        <v>927</v>
      </c>
      <c r="I530" s="148"/>
      <c r="L530" s="33"/>
      <c r="M530" s="149"/>
      <c r="T530" s="54"/>
      <c r="AT530" s="18" t="s">
        <v>159</v>
      </c>
      <c r="AU530" s="18" t="s">
        <v>87</v>
      </c>
    </row>
    <row r="531" spans="2:65" s="12" customFormat="1" ht="12">
      <c r="B531" s="150"/>
      <c r="D531" s="151" t="s">
        <v>161</v>
      </c>
      <c r="E531" s="152" t="s">
        <v>3</v>
      </c>
      <c r="F531" s="153" t="s">
        <v>928</v>
      </c>
      <c r="H531" s="154">
        <v>24</v>
      </c>
      <c r="I531" s="155"/>
      <c r="L531" s="150"/>
      <c r="M531" s="156"/>
      <c r="T531" s="157"/>
      <c r="AT531" s="152" t="s">
        <v>161</v>
      </c>
      <c r="AU531" s="152" t="s">
        <v>87</v>
      </c>
      <c r="AV531" s="12" t="s">
        <v>78</v>
      </c>
      <c r="AW531" s="12" t="s">
        <v>33</v>
      </c>
      <c r="AX531" s="12" t="s">
        <v>15</v>
      </c>
      <c r="AY531" s="152" t="s">
        <v>151</v>
      </c>
    </row>
    <row r="532" spans="2:65" s="11" customFormat="1" ht="23" customHeight="1">
      <c r="B532" s="120"/>
      <c r="D532" s="121" t="s">
        <v>70</v>
      </c>
      <c r="E532" s="130" t="s">
        <v>167</v>
      </c>
      <c r="F532" s="130" t="s">
        <v>168</v>
      </c>
      <c r="I532" s="123"/>
      <c r="J532" s="131">
        <f>BK532</f>
        <v>0</v>
      </c>
      <c r="L532" s="120"/>
      <c r="M532" s="125"/>
      <c r="P532" s="126">
        <f>P533+P580+P594</f>
        <v>0</v>
      </c>
      <c r="R532" s="126">
        <f>R533+R580+R594</f>
        <v>8.5611199999999998E-2</v>
      </c>
      <c r="T532" s="127">
        <f>T533+T580+T594</f>
        <v>0</v>
      </c>
      <c r="AR532" s="121" t="s">
        <v>15</v>
      </c>
      <c r="AT532" s="128" t="s">
        <v>70</v>
      </c>
      <c r="AU532" s="128" t="s">
        <v>15</v>
      </c>
      <c r="AY532" s="121" t="s">
        <v>151</v>
      </c>
      <c r="BK532" s="129">
        <f>BK533+BK580+BK594</f>
        <v>0</v>
      </c>
    </row>
    <row r="533" spans="2:65" s="11" customFormat="1" ht="20.75" customHeight="1">
      <c r="B533" s="120"/>
      <c r="D533" s="121" t="s">
        <v>70</v>
      </c>
      <c r="E533" s="130" t="s">
        <v>929</v>
      </c>
      <c r="F533" s="130" t="s">
        <v>930</v>
      </c>
      <c r="I533" s="123"/>
      <c r="J533" s="131">
        <f>BK533</f>
        <v>0</v>
      </c>
      <c r="L533" s="120"/>
      <c r="M533" s="125"/>
      <c r="P533" s="126">
        <f>SUM(P534:P579)</f>
        <v>0</v>
      </c>
      <c r="R533" s="126">
        <f>SUM(R534:R579)</f>
        <v>0</v>
      </c>
      <c r="T533" s="127">
        <f>SUM(T534:T579)</f>
        <v>0</v>
      </c>
      <c r="AR533" s="121" t="s">
        <v>15</v>
      </c>
      <c r="AT533" s="128" t="s">
        <v>70</v>
      </c>
      <c r="AU533" s="128" t="s">
        <v>78</v>
      </c>
      <c r="AY533" s="121" t="s">
        <v>151</v>
      </c>
      <c r="BK533" s="129">
        <f>SUM(BK534:BK579)</f>
        <v>0</v>
      </c>
    </row>
    <row r="534" spans="2:65" s="1" customFormat="1" ht="44.25" customHeight="1">
      <c r="B534" s="132"/>
      <c r="C534" s="133" t="s">
        <v>931</v>
      </c>
      <c r="D534" s="133" t="s">
        <v>153</v>
      </c>
      <c r="E534" s="134" t="s">
        <v>932</v>
      </c>
      <c r="F534" s="135" t="s">
        <v>933</v>
      </c>
      <c r="G534" s="136" t="s">
        <v>156</v>
      </c>
      <c r="H534" s="137">
        <v>1475</v>
      </c>
      <c r="I534" s="138"/>
      <c r="J534" s="139">
        <f>ROUND(I534*H534,2)</f>
        <v>0</v>
      </c>
      <c r="K534" s="135" t="s">
        <v>157</v>
      </c>
      <c r="L534" s="33"/>
      <c r="M534" s="140" t="s">
        <v>3</v>
      </c>
      <c r="N534" s="141" t="s">
        <v>42</v>
      </c>
      <c r="P534" s="142">
        <f>O534*H534</f>
        <v>0</v>
      </c>
      <c r="Q534" s="142">
        <v>0</v>
      </c>
      <c r="R534" s="142">
        <f>Q534*H534</f>
        <v>0</v>
      </c>
      <c r="S534" s="142">
        <v>0</v>
      </c>
      <c r="T534" s="143">
        <f>S534*H534</f>
        <v>0</v>
      </c>
      <c r="AR534" s="144" t="s">
        <v>90</v>
      </c>
      <c r="AT534" s="144" t="s">
        <v>153</v>
      </c>
      <c r="AU534" s="144" t="s">
        <v>87</v>
      </c>
      <c r="AY534" s="18" t="s">
        <v>151</v>
      </c>
      <c r="BE534" s="145">
        <f>IF(N534="základní",J534,0)</f>
        <v>0</v>
      </c>
      <c r="BF534" s="145">
        <f>IF(N534="snížená",J534,0)</f>
        <v>0</v>
      </c>
      <c r="BG534" s="145">
        <f>IF(N534="zákl. přenesená",J534,0)</f>
        <v>0</v>
      </c>
      <c r="BH534" s="145">
        <f>IF(N534="sníž. přenesená",J534,0)</f>
        <v>0</v>
      </c>
      <c r="BI534" s="145">
        <f>IF(N534="nulová",J534,0)</f>
        <v>0</v>
      </c>
      <c r="BJ534" s="18" t="s">
        <v>15</v>
      </c>
      <c r="BK534" s="145">
        <f>ROUND(I534*H534,2)</f>
        <v>0</v>
      </c>
      <c r="BL534" s="18" t="s">
        <v>90</v>
      </c>
      <c r="BM534" s="144" t="s">
        <v>934</v>
      </c>
    </row>
    <row r="535" spans="2:65" s="1" customFormat="1">
      <c r="B535" s="33"/>
      <c r="D535" s="146" t="s">
        <v>159</v>
      </c>
      <c r="F535" s="147" t="s">
        <v>935</v>
      </c>
      <c r="I535" s="148"/>
      <c r="L535" s="33"/>
      <c r="M535" s="149"/>
      <c r="T535" s="54"/>
      <c r="AT535" s="18" t="s">
        <v>159</v>
      </c>
      <c r="AU535" s="18" t="s">
        <v>87</v>
      </c>
    </row>
    <row r="536" spans="2:65" s="14" customFormat="1" ht="12">
      <c r="B536" s="165"/>
      <c r="D536" s="151" t="s">
        <v>161</v>
      </c>
      <c r="E536" s="166" t="s">
        <v>3</v>
      </c>
      <c r="F536" s="167" t="s">
        <v>299</v>
      </c>
      <c r="H536" s="166" t="s">
        <v>3</v>
      </c>
      <c r="I536" s="168"/>
      <c r="L536" s="165"/>
      <c r="M536" s="169"/>
      <c r="T536" s="170"/>
      <c r="AT536" s="166" t="s">
        <v>161</v>
      </c>
      <c r="AU536" s="166" t="s">
        <v>87</v>
      </c>
      <c r="AV536" s="14" t="s">
        <v>15</v>
      </c>
      <c r="AW536" s="14" t="s">
        <v>33</v>
      </c>
      <c r="AX536" s="14" t="s">
        <v>71</v>
      </c>
      <c r="AY536" s="166" t="s">
        <v>151</v>
      </c>
    </row>
    <row r="537" spans="2:65" s="12" customFormat="1" ht="12">
      <c r="B537" s="150"/>
      <c r="D537" s="151" t="s">
        <v>161</v>
      </c>
      <c r="E537" s="152" t="s">
        <v>3</v>
      </c>
      <c r="F537" s="153" t="s">
        <v>936</v>
      </c>
      <c r="H537" s="154">
        <v>230</v>
      </c>
      <c r="I537" s="155"/>
      <c r="L537" s="150"/>
      <c r="M537" s="156"/>
      <c r="T537" s="157"/>
      <c r="AT537" s="152" t="s">
        <v>161</v>
      </c>
      <c r="AU537" s="152" t="s">
        <v>87</v>
      </c>
      <c r="AV537" s="12" t="s">
        <v>78</v>
      </c>
      <c r="AW537" s="12" t="s">
        <v>33</v>
      </c>
      <c r="AX537" s="12" t="s">
        <v>71</v>
      </c>
      <c r="AY537" s="152" t="s">
        <v>151</v>
      </c>
    </row>
    <row r="538" spans="2:65" s="14" customFormat="1" ht="12">
      <c r="B538" s="165"/>
      <c r="D538" s="151" t="s">
        <v>161</v>
      </c>
      <c r="E538" s="166" t="s">
        <v>3</v>
      </c>
      <c r="F538" s="167" t="s">
        <v>301</v>
      </c>
      <c r="H538" s="166" t="s">
        <v>3</v>
      </c>
      <c r="I538" s="168"/>
      <c r="L538" s="165"/>
      <c r="M538" s="169"/>
      <c r="T538" s="170"/>
      <c r="AT538" s="166" t="s">
        <v>161</v>
      </c>
      <c r="AU538" s="166" t="s">
        <v>87</v>
      </c>
      <c r="AV538" s="14" t="s">
        <v>15</v>
      </c>
      <c r="AW538" s="14" t="s">
        <v>33</v>
      </c>
      <c r="AX538" s="14" t="s">
        <v>71</v>
      </c>
      <c r="AY538" s="166" t="s">
        <v>151</v>
      </c>
    </row>
    <row r="539" spans="2:65" s="12" customFormat="1" ht="12">
      <c r="B539" s="150"/>
      <c r="D539" s="151" t="s">
        <v>161</v>
      </c>
      <c r="E539" s="152" t="s">
        <v>3</v>
      </c>
      <c r="F539" s="153" t="s">
        <v>937</v>
      </c>
      <c r="H539" s="154">
        <v>230</v>
      </c>
      <c r="I539" s="155"/>
      <c r="L539" s="150"/>
      <c r="M539" s="156"/>
      <c r="T539" s="157"/>
      <c r="AT539" s="152" t="s">
        <v>161</v>
      </c>
      <c r="AU539" s="152" t="s">
        <v>87</v>
      </c>
      <c r="AV539" s="12" t="s">
        <v>78</v>
      </c>
      <c r="AW539" s="12" t="s">
        <v>33</v>
      </c>
      <c r="AX539" s="12" t="s">
        <v>71</v>
      </c>
      <c r="AY539" s="152" t="s">
        <v>151</v>
      </c>
    </row>
    <row r="540" spans="2:65" s="14" customFormat="1" ht="12">
      <c r="B540" s="165"/>
      <c r="D540" s="151" t="s">
        <v>161</v>
      </c>
      <c r="E540" s="166" t="s">
        <v>3</v>
      </c>
      <c r="F540" s="167" t="s">
        <v>938</v>
      </c>
      <c r="H540" s="166" t="s">
        <v>3</v>
      </c>
      <c r="I540" s="168"/>
      <c r="L540" s="165"/>
      <c r="M540" s="169"/>
      <c r="T540" s="170"/>
      <c r="AT540" s="166" t="s">
        <v>161</v>
      </c>
      <c r="AU540" s="166" t="s">
        <v>87</v>
      </c>
      <c r="AV540" s="14" t="s">
        <v>15</v>
      </c>
      <c r="AW540" s="14" t="s">
        <v>33</v>
      </c>
      <c r="AX540" s="14" t="s">
        <v>71</v>
      </c>
      <c r="AY540" s="166" t="s">
        <v>151</v>
      </c>
    </row>
    <row r="541" spans="2:65" s="14" customFormat="1" ht="12">
      <c r="B541" s="165"/>
      <c r="D541" s="151" t="s">
        <v>161</v>
      </c>
      <c r="E541" s="166" t="s">
        <v>3</v>
      </c>
      <c r="F541" s="167" t="s">
        <v>939</v>
      </c>
      <c r="H541" s="166" t="s">
        <v>3</v>
      </c>
      <c r="I541" s="168"/>
      <c r="L541" s="165"/>
      <c r="M541" s="169"/>
      <c r="T541" s="170"/>
      <c r="AT541" s="166" t="s">
        <v>161</v>
      </c>
      <c r="AU541" s="166" t="s">
        <v>87</v>
      </c>
      <c r="AV541" s="14" t="s">
        <v>15</v>
      </c>
      <c r="AW541" s="14" t="s">
        <v>33</v>
      </c>
      <c r="AX541" s="14" t="s">
        <v>71</v>
      </c>
      <c r="AY541" s="166" t="s">
        <v>151</v>
      </c>
    </row>
    <row r="542" spans="2:65" s="12" customFormat="1" ht="12">
      <c r="B542" s="150"/>
      <c r="D542" s="151" t="s">
        <v>161</v>
      </c>
      <c r="E542" s="152" t="s">
        <v>3</v>
      </c>
      <c r="F542" s="153" t="s">
        <v>940</v>
      </c>
      <c r="H542" s="154">
        <v>320</v>
      </c>
      <c r="I542" s="155"/>
      <c r="L542" s="150"/>
      <c r="M542" s="156"/>
      <c r="T542" s="157"/>
      <c r="AT542" s="152" t="s">
        <v>161</v>
      </c>
      <c r="AU542" s="152" t="s">
        <v>87</v>
      </c>
      <c r="AV542" s="12" t="s">
        <v>78</v>
      </c>
      <c r="AW542" s="12" t="s">
        <v>33</v>
      </c>
      <c r="AX542" s="12" t="s">
        <v>71</v>
      </c>
      <c r="AY542" s="152" t="s">
        <v>151</v>
      </c>
    </row>
    <row r="543" spans="2:65" s="14" customFormat="1" ht="12">
      <c r="B543" s="165"/>
      <c r="D543" s="151" t="s">
        <v>161</v>
      </c>
      <c r="E543" s="166" t="s">
        <v>3</v>
      </c>
      <c r="F543" s="167" t="s">
        <v>941</v>
      </c>
      <c r="H543" s="166" t="s">
        <v>3</v>
      </c>
      <c r="I543" s="168"/>
      <c r="L543" s="165"/>
      <c r="M543" s="169"/>
      <c r="T543" s="170"/>
      <c r="AT543" s="166" t="s">
        <v>161</v>
      </c>
      <c r="AU543" s="166" t="s">
        <v>87</v>
      </c>
      <c r="AV543" s="14" t="s">
        <v>15</v>
      </c>
      <c r="AW543" s="14" t="s">
        <v>33</v>
      </c>
      <c r="AX543" s="14" t="s">
        <v>71</v>
      </c>
      <c r="AY543" s="166" t="s">
        <v>151</v>
      </c>
    </row>
    <row r="544" spans="2:65" s="12" customFormat="1" ht="12">
      <c r="B544" s="150"/>
      <c r="D544" s="151" t="s">
        <v>161</v>
      </c>
      <c r="E544" s="152" t="s">
        <v>3</v>
      </c>
      <c r="F544" s="153" t="s">
        <v>942</v>
      </c>
      <c r="H544" s="154">
        <v>380</v>
      </c>
      <c r="I544" s="155"/>
      <c r="L544" s="150"/>
      <c r="M544" s="156"/>
      <c r="T544" s="157"/>
      <c r="AT544" s="152" t="s">
        <v>161</v>
      </c>
      <c r="AU544" s="152" t="s">
        <v>87</v>
      </c>
      <c r="AV544" s="12" t="s">
        <v>78</v>
      </c>
      <c r="AW544" s="12" t="s">
        <v>33</v>
      </c>
      <c r="AX544" s="12" t="s">
        <v>71</v>
      </c>
      <c r="AY544" s="152" t="s">
        <v>151</v>
      </c>
    </row>
    <row r="545" spans="2:65" s="14" customFormat="1" ht="12">
      <c r="B545" s="165"/>
      <c r="D545" s="151" t="s">
        <v>161</v>
      </c>
      <c r="E545" s="166" t="s">
        <v>3</v>
      </c>
      <c r="F545" s="167" t="s">
        <v>943</v>
      </c>
      <c r="H545" s="166" t="s">
        <v>3</v>
      </c>
      <c r="I545" s="168"/>
      <c r="L545" s="165"/>
      <c r="M545" s="169"/>
      <c r="T545" s="170"/>
      <c r="AT545" s="166" t="s">
        <v>161</v>
      </c>
      <c r="AU545" s="166" t="s">
        <v>87</v>
      </c>
      <c r="AV545" s="14" t="s">
        <v>15</v>
      </c>
      <c r="AW545" s="14" t="s">
        <v>33</v>
      </c>
      <c r="AX545" s="14" t="s">
        <v>71</v>
      </c>
      <c r="AY545" s="166" t="s">
        <v>151</v>
      </c>
    </row>
    <row r="546" spans="2:65" s="14" customFormat="1" ht="12">
      <c r="B546" s="165"/>
      <c r="D546" s="151" t="s">
        <v>161</v>
      </c>
      <c r="E546" s="166" t="s">
        <v>3</v>
      </c>
      <c r="F546" s="167" t="s">
        <v>941</v>
      </c>
      <c r="H546" s="166" t="s">
        <v>3</v>
      </c>
      <c r="I546" s="168"/>
      <c r="L546" s="165"/>
      <c r="M546" s="169"/>
      <c r="T546" s="170"/>
      <c r="AT546" s="166" t="s">
        <v>161</v>
      </c>
      <c r="AU546" s="166" t="s">
        <v>87</v>
      </c>
      <c r="AV546" s="14" t="s">
        <v>15</v>
      </c>
      <c r="AW546" s="14" t="s">
        <v>33</v>
      </c>
      <c r="AX546" s="14" t="s">
        <v>71</v>
      </c>
      <c r="AY546" s="166" t="s">
        <v>151</v>
      </c>
    </row>
    <row r="547" spans="2:65" s="12" customFormat="1" ht="12">
      <c r="B547" s="150"/>
      <c r="D547" s="151" t="s">
        <v>161</v>
      </c>
      <c r="E547" s="152" t="s">
        <v>3</v>
      </c>
      <c r="F547" s="153" t="s">
        <v>944</v>
      </c>
      <c r="H547" s="154">
        <v>180</v>
      </c>
      <c r="I547" s="155"/>
      <c r="L547" s="150"/>
      <c r="M547" s="156"/>
      <c r="T547" s="157"/>
      <c r="AT547" s="152" t="s">
        <v>161</v>
      </c>
      <c r="AU547" s="152" t="s">
        <v>87</v>
      </c>
      <c r="AV547" s="12" t="s">
        <v>78</v>
      </c>
      <c r="AW547" s="12" t="s">
        <v>33</v>
      </c>
      <c r="AX547" s="12" t="s">
        <v>71</v>
      </c>
      <c r="AY547" s="152" t="s">
        <v>151</v>
      </c>
    </row>
    <row r="548" spans="2:65" s="14" customFormat="1" ht="12">
      <c r="B548" s="165"/>
      <c r="D548" s="151" t="s">
        <v>161</v>
      </c>
      <c r="E548" s="166" t="s">
        <v>3</v>
      </c>
      <c r="F548" s="167" t="s">
        <v>939</v>
      </c>
      <c r="H548" s="166" t="s">
        <v>3</v>
      </c>
      <c r="I548" s="168"/>
      <c r="L548" s="165"/>
      <c r="M548" s="169"/>
      <c r="T548" s="170"/>
      <c r="AT548" s="166" t="s">
        <v>161</v>
      </c>
      <c r="AU548" s="166" t="s">
        <v>87</v>
      </c>
      <c r="AV548" s="14" t="s">
        <v>15</v>
      </c>
      <c r="AW548" s="14" t="s">
        <v>33</v>
      </c>
      <c r="AX548" s="14" t="s">
        <v>71</v>
      </c>
      <c r="AY548" s="166" t="s">
        <v>151</v>
      </c>
    </row>
    <row r="549" spans="2:65" s="12" customFormat="1" ht="12">
      <c r="B549" s="150"/>
      <c r="D549" s="151" t="s">
        <v>161</v>
      </c>
      <c r="E549" s="152" t="s">
        <v>3</v>
      </c>
      <c r="F549" s="153" t="s">
        <v>945</v>
      </c>
      <c r="H549" s="154">
        <v>135</v>
      </c>
      <c r="I549" s="155"/>
      <c r="L549" s="150"/>
      <c r="M549" s="156"/>
      <c r="T549" s="157"/>
      <c r="AT549" s="152" t="s">
        <v>161</v>
      </c>
      <c r="AU549" s="152" t="s">
        <v>87</v>
      </c>
      <c r="AV549" s="12" t="s">
        <v>78</v>
      </c>
      <c r="AW549" s="12" t="s">
        <v>33</v>
      </c>
      <c r="AX549" s="12" t="s">
        <v>71</v>
      </c>
      <c r="AY549" s="152" t="s">
        <v>151</v>
      </c>
    </row>
    <row r="550" spans="2:65" s="13" customFormat="1" ht="12">
      <c r="B550" s="158"/>
      <c r="D550" s="151" t="s">
        <v>161</v>
      </c>
      <c r="E550" s="159" t="s">
        <v>3</v>
      </c>
      <c r="F550" s="160" t="s">
        <v>178</v>
      </c>
      <c r="H550" s="161">
        <v>1475</v>
      </c>
      <c r="I550" s="162"/>
      <c r="L550" s="158"/>
      <c r="M550" s="163"/>
      <c r="T550" s="164"/>
      <c r="AT550" s="159" t="s">
        <v>161</v>
      </c>
      <c r="AU550" s="159" t="s">
        <v>87</v>
      </c>
      <c r="AV550" s="13" t="s">
        <v>90</v>
      </c>
      <c r="AW550" s="13" t="s">
        <v>33</v>
      </c>
      <c r="AX550" s="13" t="s">
        <v>15</v>
      </c>
      <c r="AY550" s="159" t="s">
        <v>151</v>
      </c>
    </row>
    <row r="551" spans="2:65" s="1" customFormat="1" ht="49.25" customHeight="1">
      <c r="B551" s="132"/>
      <c r="C551" s="133" t="s">
        <v>946</v>
      </c>
      <c r="D551" s="133" t="s">
        <v>153</v>
      </c>
      <c r="E551" s="134" t="s">
        <v>947</v>
      </c>
      <c r="F551" s="135" t="s">
        <v>948</v>
      </c>
      <c r="G551" s="136" t="s">
        <v>156</v>
      </c>
      <c r="H551" s="137">
        <v>160037.5</v>
      </c>
      <c r="I551" s="138"/>
      <c r="J551" s="139">
        <f>ROUND(I551*H551,2)</f>
        <v>0</v>
      </c>
      <c r="K551" s="135" t="s">
        <v>157</v>
      </c>
      <c r="L551" s="33"/>
      <c r="M551" s="140" t="s">
        <v>3</v>
      </c>
      <c r="N551" s="141" t="s">
        <v>42</v>
      </c>
      <c r="P551" s="142">
        <f>O551*H551</f>
        <v>0</v>
      </c>
      <c r="Q551" s="142">
        <v>0</v>
      </c>
      <c r="R551" s="142">
        <f>Q551*H551</f>
        <v>0</v>
      </c>
      <c r="S551" s="142">
        <v>0</v>
      </c>
      <c r="T551" s="143">
        <f>S551*H551</f>
        <v>0</v>
      </c>
      <c r="AR551" s="144" t="s">
        <v>90</v>
      </c>
      <c r="AT551" s="144" t="s">
        <v>153</v>
      </c>
      <c r="AU551" s="144" t="s">
        <v>87</v>
      </c>
      <c r="AY551" s="18" t="s">
        <v>151</v>
      </c>
      <c r="BE551" s="145">
        <f>IF(N551="základní",J551,0)</f>
        <v>0</v>
      </c>
      <c r="BF551" s="145">
        <f>IF(N551="snížená",J551,0)</f>
        <v>0</v>
      </c>
      <c r="BG551" s="145">
        <f>IF(N551="zákl. přenesená",J551,0)</f>
        <v>0</v>
      </c>
      <c r="BH551" s="145">
        <f>IF(N551="sníž. přenesená",J551,0)</f>
        <v>0</v>
      </c>
      <c r="BI551" s="145">
        <f>IF(N551="nulová",J551,0)</f>
        <v>0</v>
      </c>
      <c r="BJ551" s="18" t="s">
        <v>15</v>
      </c>
      <c r="BK551" s="145">
        <f>ROUND(I551*H551,2)</f>
        <v>0</v>
      </c>
      <c r="BL551" s="18" t="s">
        <v>90</v>
      </c>
      <c r="BM551" s="144" t="s">
        <v>949</v>
      </c>
    </row>
    <row r="552" spans="2:65" s="1" customFormat="1">
      <c r="B552" s="33"/>
      <c r="D552" s="146" t="s">
        <v>159</v>
      </c>
      <c r="F552" s="147" t="s">
        <v>950</v>
      </c>
      <c r="I552" s="148"/>
      <c r="L552" s="33"/>
      <c r="M552" s="149"/>
      <c r="T552" s="54"/>
      <c r="AT552" s="18" t="s">
        <v>159</v>
      </c>
      <c r="AU552" s="18" t="s">
        <v>87</v>
      </c>
    </row>
    <row r="553" spans="2:65" s="14" customFormat="1" ht="12">
      <c r="B553" s="165"/>
      <c r="D553" s="151" t="s">
        <v>161</v>
      </c>
      <c r="E553" s="166" t="s">
        <v>3</v>
      </c>
      <c r="F553" s="167" t="s">
        <v>951</v>
      </c>
      <c r="H553" s="166" t="s">
        <v>3</v>
      </c>
      <c r="I553" s="168"/>
      <c r="L553" s="165"/>
      <c r="M553" s="169"/>
      <c r="T553" s="170"/>
      <c r="AT553" s="166" t="s">
        <v>161</v>
      </c>
      <c r="AU553" s="166" t="s">
        <v>87</v>
      </c>
      <c r="AV553" s="14" t="s">
        <v>15</v>
      </c>
      <c r="AW553" s="14" t="s">
        <v>33</v>
      </c>
      <c r="AX553" s="14" t="s">
        <v>71</v>
      </c>
      <c r="AY553" s="166" t="s">
        <v>151</v>
      </c>
    </row>
    <row r="554" spans="2:65" s="12" customFormat="1" ht="12">
      <c r="B554" s="150"/>
      <c r="D554" s="151" t="s">
        <v>161</v>
      </c>
      <c r="E554" s="152" t="s">
        <v>3</v>
      </c>
      <c r="F554" s="153" t="s">
        <v>952</v>
      </c>
      <c r="H554" s="154">
        <v>160037.5</v>
      </c>
      <c r="I554" s="155"/>
      <c r="L554" s="150"/>
      <c r="M554" s="156"/>
      <c r="T554" s="157"/>
      <c r="AT554" s="152" t="s">
        <v>161</v>
      </c>
      <c r="AU554" s="152" t="s">
        <v>87</v>
      </c>
      <c r="AV554" s="12" t="s">
        <v>78</v>
      </c>
      <c r="AW554" s="12" t="s">
        <v>33</v>
      </c>
      <c r="AX554" s="12" t="s">
        <v>15</v>
      </c>
      <c r="AY554" s="152" t="s">
        <v>151</v>
      </c>
    </row>
    <row r="555" spans="2:65" s="1" customFormat="1" ht="44.25" customHeight="1">
      <c r="B555" s="132"/>
      <c r="C555" s="133" t="s">
        <v>953</v>
      </c>
      <c r="D555" s="133" t="s">
        <v>153</v>
      </c>
      <c r="E555" s="134" t="s">
        <v>954</v>
      </c>
      <c r="F555" s="135" t="s">
        <v>955</v>
      </c>
      <c r="G555" s="136" t="s">
        <v>156</v>
      </c>
      <c r="H555" s="137">
        <v>1475</v>
      </c>
      <c r="I555" s="138"/>
      <c r="J555" s="139">
        <f>ROUND(I555*H555,2)</f>
        <v>0</v>
      </c>
      <c r="K555" s="135" t="s">
        <v>157</v>
      </c>
      <c r="L555" s="33"/>
      <c r="M555" s="140" t="s">
        <v>3</v>
      </c>
      <c r="N555" s="141" t="s">
        <v>42</v>
      </c>
      <c r="P555" s="142">
        <f>O555*H555</f>
        <v>0</v>
      </c>
      <c r="Q555" s="142">
        <v>0</v>
      </c>
      <c r="R555" s="142">
        <f>Q555*H555</f>
        <v>0</v>
      </c>
      <c r="S555" s="142">
        <v>0</v>
      </c>
      <c r="T555" s="143">
        <f>S555*H555</f>
        <v>0</v>
      </c>
      <c r="AR555" s="144" t="s">
        <v>90</v>
      </c>
      <c r="AT555" s="144" t="s">
        <v>153</v>
      </c>
      <c r="AU555" s="144" t="s">
        <v>87</v>
      </c>
      <c r="AY555" s="18" t="s">
        <v>151</v>
      </c>
      <c r="BE555" s="145">
        <f>IF(N555="základní",J555,0)</f>
        <v>0</v>
      </c>
      <c r="BF555" s="145">
        <f>IF(N555="snížená",J555,0)</f>
        <v>0</v>
      </c>
      <c r="BG555" s="145">
        <f>IF(N555="zákl. přenesená",J555,0)</f>
        <v>0</v>
      </c>
      <c r="BH555" s="145">
        <f>IF(N555="sníž. přenesená",J555,0)</f>
        <v>0</v>
      </c>
      <c r="BI555" s="145">
        <f>IF(N555="nulová",J555,0)</f>
        <v>0</v>
      </c>
      <c r="BJ555" s="18" t="s">
        <v>15</v>
      </c>
      <c r="BK555" s="145">
        <f>ROUND(I555*H555,2)</f>
        <v>0</v>
      </c>
      <c r="BL555" s="18" t="s">
        <v>90</v>
      </c>
      <c r="BM555" s="144" t="s">
        <v>956</v>
      </c>
    </row>
    <row r="556" spans="2:65" s="1" customFormat="1">
      <c r="B556" s="33"/>
      <c r="D556" s="146" t="s">
        <v>159</v>
      </c>
      <c r="F556" s="147" t="s">
        <v>957</v>
      </c>
      <c r="I556" s="148"/>
      <c r="L556" s="33"/>
      <c r="M556" s="149"/>
      <c r="T556" s="54"/>
      <c r="AT556" s="18" t="s">
        <v>159</v>
      </c>
      <c r="AU556" s="18" t="s">
        <v>87</v>
      </c>
    </row>
    <row r="557" spans="2:65" s="1" customFormat="1" ht="24.25" customHeight="1">
      <c r="B557" s="132"/>
      <c r="C557" s="133" t="s">
        <v>958</v>
      </c>
      <c r="D557" s="133" t="s">
        <v>153</v>
      </c>
      <c r="E557" s="134" t="s">
        <v>959</v>
      </c>
      <c r="F557" s="135" t="s">
        <v>960</v>
      </c>
      <c r="G557" s="136" t="s">
        <v>156</v>
      </c>
      <c r="H557" s="137">
        <v>1475</v>
      </c>
      <c r="I557" s="138"/>
      <c r="J557" s="139">
        <f>ROUND(I557*H557,2)</f>
        <v>0</v>
      </c>
      <c r="K557" s="135" t="s">
        <v>157</v>
      </c>
      <c r="L557" s="33"/>
      <c r="M557" s="140" t="s">
        <v>3</v>
      </c>
      <c r="N557" s="141" t="s">
        <v>42</v>
      </c>
      <c r="P557" s="142">
        <f>O557*H557</f>
        <v>0</v>
      </c>
      <c r="Q557" s="142">
        <v>0</v>
      </c>
      <c r="R557" s="142">
        <f>Q557*H557</f>
        <v>0</v>
      </c>
      <c r="S557" s="142">
        <v>0</v>
      </c>
      <c r="T557" s="143">
        <f>S557*H557</f>
        <v>0</v>
      </c>
      <c r="AR557" s="144" t="s">
        <v>90</v>
      </c>
      <c r="AT557" s="144" t="s">
        <v>153</v>
      </c>
      <c r="AU557" s="144" t="s">
        <v>87</v>
      </c>
      <c r="AY557" s="18" t="s">
        <v>151</v>
      </c>
      <c r="BE557" s="145">
        <f>IF(N557="základní",J557,0)</f>
        <v>0</v>
      </c>
      <c r="BF557" s="145">
        <f>IF(N557="snížená",J557,0)</f>
        <v>0</v>
      </c>
      <c r="BG557" s="145">
        <f>IF(N557="zákl. přenesená",J557,0)</f>
        <v>0</v>
      </c>
      <c r="BH557" s="145">
        <f>IF(N557="sníž. přenesená",J557,0)</f>
        <v>0</v>
      </c>
      <c r="BI557" s="145">
        <f>IF(N557="nulová",J557,0)</f>
        <v>0</v>
      </c>
      <c r="BJ557" s="18" t="s">
        <v>15</v>
      </c>
      <c r="BK557" s="145">
        <f>ROUND(I557*H557,2)</f>
        <v>0</v>
      </c>
      <c r="BL557" s="18" t="s">
        <v>90</v>
      </c>
      <c r="BM557" s="144" t="s">
        <v>961</v>
      </c>
    </row>
    <row r="558" spans="2:65" s="1" customFormat="1">
      <c r="B558" s="33"/>
      <c r="D558" s="146" t="s">
        <v>159</v>
      </c>
      <c r="F558" s="147" t="s">
        <v>962</v>
      </c>
      <c r="I558" s="148"/>
      <c r="L558" s="33"/>
      <c r="M558" s="149"/>
      <c r="T558" s="54"/>
      <c r="AT558" s="18" t="s">
        <v>159</v>
      </c>
      <c r="AU558" s="18" t="s">
        <v>87</v>
      </c>
    </row>
    <row r="559" spans="2:65" s="1" customFormat="1" ht="33" customHeight="1">
      <c r="B559" s="132"/>
      <c r="C559" s="133" t="s">
        <v>963</v>
      </c>
      <c r="D559" s="133" t="s">
        <v>153</v>
      </c>
      <c r="E559" s="134" t="s">
        <v>964</v>
      </c>
      <c r="F559" s="135" t="s">
        <v>965</v>
      </c>
      <c r="G559" s="136" t="s">
        <v>156</v>
      </c>
      <c r="H559" s="137">
        <v>160037.5</v>
      </c>
      <c r="I559" s="138"/>
      <c r="J559" s="139">
        <f>ROUND(I559*H559,2)</f>
        <v>0</v>
      </c>
      <c r="K559" s="135" t="s">
        <v>157</v>
      </c>
      <c r="L559" s="33"/>
      <c r="M559" s="140" t="s">
        <v>3</v>
      </c>
      <c r="N559" s="141" t="s">
        <v>42</v>
      </c>
      <c r="P559" s="142">
        <f>O559*H559</f>
        <v>0</v>
      </c>
      <c r="Q559" s="142">
        <v>0</v>
      </c>
      <c r="R559" s="142">
        <f>Q559*H559</f>
        <v>0</v>
      </c>
      <c r="S559" s="142">
        <v>0</v>
      </c>
      <c r="T559" s="143">
        <f>S559*H559</f>
        <v>0</v>
      </c>
      <c r="AR559" s="144" t="s">
        <v>90</v>
      </c>
      <c r="AT559" s="144" t="s">
        <v>153</v>
      </c>
      <c r="AU559" s="144" t="s">
        <v>87</v>
      </c>
      <c r="AY559" s="18" t="s">
        <v>151</v>
      </c>
      <c r="BE559" s="145">
        <f>IF(N559="základní",J559,0)</f>
        <v>0</v>
      </c>
      <c r="BF559" s="145">
        <f>IF(N559="snížená",J559,0)</f>
        <v>0</v>
      </c>
      <c r="BG559" s="145">
        <f>IF(N559="zákl. přenesená",J559,0)</f>
        <v>0</v>
      </c>
      <c r="BH559" s="145">
        <f>IF(N559="sníž. přenesená",J559,0)</f>
        <v>0</v>
      </c>
      <c r="BI559" s="145">
        <f>IF(N559="nulová",J559,0)</f>
        <v>0</v>
      </c>
      <c r="BJ559" s="18" t="s">
        <v>15</v>
      </c>
      <c r="BK559" s="145">
        <f>ROUND(I559*H559,2)</f>
        <v>0</v>
      </c>
      <c r="BL559" s="18" t="s">
        <v>90</v>
      </c>
      <c r="BM559" s="144" t="s">
        <v>966</v>
      </c>
    </row>
    <row r="560" spans="2:65" s="1" customFormat="1">
      <c r="B560" s="33"/>
      <c r="D560" s="146" t="s">
        <v>159</v>
      </c>
      <c r="F560" s="147" t="s">
        <v>967</v>
      </c>
      <c r="I560" s="148"/>
      <c r="L560" s="33"/>
      <c r="M560" s="149"/>
      <c r="T560" s="54"/>
      <c r="AT560" s="18" t="s">
        <v>159</v>
      </c>
      <c r="AU560" s="18" t="s">
        <v>87</v>
      </c>
    </row>
    <row r="561" spans="2:65" s="1" customFormat="1" ht="24.25" customHeight="1">
      <c r="B561" s="132"/>
      <c r="C561" s="133" t="s">
        <v>968</v>
      </c>
      <c r="D561" s="133" t="s">
        <v>153</v>
      </c>
      <c r="E561" s="134" t="s">
        <v>969</v>
      </c>
      <c r="F561" s="135" t="s">
        <v>970</v>
      </c>
      <c r="G561" s="136" t="s">
        <v>156</v>
      </c>
      <c r="H561" s="137">
        <v>1475</v>
      </c>
      <c r="I561" s="138"/>
      <c r="J561" s="139">
        <f>ROUND(I561*H561,2)</f>
        <v>0</v>
      </c>
      <c r="K561" s="135" t="s">
        <v>157</v>
      </c>
      <c r="L561" s="33"/>
      <c r="M561" s="140" t="s">
        <v>3</v>
      </c>
      <c r="N561" s="141" t="s">
        <v>42</v>
      </c>
      <c r="P561" s="142">
        <f>O561*H561</f>
        <v>0</v>
      </c>
      <c r="Q561" s="142">
        <v>0</v>
      </c>
      <c r="R561" s="142">
        <f>Q561*H561</f>
        <v>0</v>
      </c>
      <c r="S561" s="142">
        <v>0</v>
      </c>
      <c r="T561" s="143">
        <f>S561*H561</f>
        <v>0</v>
      </c>
      <c r="AR561" s="144" t="s">
        <v>90</v>
      </c>
      <c r="AT561" s="144" t="s">
        <v>153</v>
      </c>
      <c r="AU561" s="144" t="s">
        <v>87</v>
      </c>
      <c r="AY561" s="18" t="s">
        <v>151</v>
      </c>
      <c r="BE561" s="145">
        <f>IF(N561="základní",J561,0)</f>
        <v>0</v>
      </c>
      <c r="BF561" s="145">
        <f>IF(N561="snížená",J561,0)</f>
        <v>0</v>
      </c>
      <c r="BG561" s="145">
        <f>IF(N561="zákl. přenesená",J561,0)</f>
        <v>0</v>
      </c>
      <c r="BH561" s="145">
        <f>IF(N561="sníž. přenesená",J561,0)</f>
        <v>0</v>
      </c>
      <c r="BI561" s="145">
        <f>IF(N561="nulová",J561,0)</f>
        <v>0</v>
      </c>
      <c r="BJ561" s="18" t="s">
        <v>15</v>
      </c>
      <c r="BK561" s="145">
        <f>ROUND(I561*H561,2)</f>
        <v>0</v>
      </c>
      <c r="BL561" s="18" t="s">
        <v>90</v>
      </c>
      <c r="BM561" s="144" t="s">
        <v>971</v>
      </c>
    </row>
    <row r="562" spans="2:65" s="1" customFormat="1">
      <c r="B562" s="33"/>
      <c r="D562" s="146" t="s">
        <v>159</v>
      </c>
      <c r="F562" s="147" t="s">
        <v>972</v>
      </c>
      <c r="I562" s="148"/>
      <c r="L562" s="33"/>
      <c r="M562" s="149"/>
      <c r="T562" s="54"/>
      <c r="AT562" s="18" t="s">
        <v>159</v>
      </c>
      <c r="AU562" s="18" t="s">
        <v>87</v>
      </c>
    </row>
    <row r="563" spans="2:65" s="1" customFormat="1" ht="24.25" customHeight="1">
      <c r="B563" s="132"/>
      <c r="C563" s="133" t="s">
        <v>973</v>
      </c>
      <c r="D563" s="133" t="s">
        <v>153</v>
      </c>
      <c r="E563" s="134" t="s">
        <v>974</v>
      </c>
      <c r="F563" s="135" t="s">
        <v>975</v>
      </c>
      <c r="G563" s="136" t="s">
        <v>229</v>
      </c>
      <c r="H563" s="137">
        <v>11.5</v>
      </c>
      <c r="I563" s="138"/>
      <c r="J563" s="139">
        <f>ROUND(I563*H563,2)</f>
        <v>0</v>
      </c>
      <c r="K563" s="135" t="s">
        <v>157</v>
      </c>
      <c r="L563" s="33"/>
      <c r="M563" s="140" t="s">
        <v>3</v>
      </c>
      <c r="N563" s="141" t="s">
        <v>42</v>
      </c>
      <c r="P563" s="142">
        <f>O563*H563</f>
        <v>0</v>
      </c>
      <c r="Q563" s="142">
        <v>0</v>
      </c>
      <c r="R563" s="142">
        <f>Q563*H563</f>
        <v>0</v>
      </c>
      <c r="S563" s="142">
        <v>0</v>
      </c>
      <c r="T563" s="143">
        <f>S563*H563</f>
        <v>0</v>
      </c>
      <c r="AR563" s="144" t="s">
        <v>90</v>
      </c>
      <c r="AT563" s="144" t="s">
        <v>153</v>
      </c>
      <c r="AU563" s="144" t="s">
        <v>87</v>
      </c>
      <c r="AY563" s="18" t="s">
        <v>151</v>
      </c>
      <c r="BE563" s="145">
        <f>IF(N563="základní",J563,0)</f>
        <v>0</v>
      </c>
      <c r="BF563" s="145">
        <f>IF(N563="snížená",J563,0)</f>
        <v>0</v>
      </c>
      <c r="BG563" s="145">
        <f>IF(N563="zákl. přenesená",J563,0)</f>
        <v>0</v>
      </c>
      <c r="BH563" s="145">
        <f>IF(N563="sníž. přenesená",J563,0)</f>
        <v>0</v>
      </c>
      <c r="BI563" s="145">
        <f>IF(N563="nulová",J563,0)</f>
        <v>0</v>
      </c>
      <c r="BJ563" s="18" t="s">
        <v>15</v>
      </c>
      <c r="BK563" s="145">
        <f>ROUND(I563*H563,2)</f>
        <v>0</v>
      </c>
      <c r="BL563" s="18" t="s">
        <v>90</v>
      </c>
      <c r="BM563" s="144" t="s">
        <v>976</v>
      </c>
    </row>
    <row r="564" spans="2:65" s="1" customFormat="1">
      <c r="B564" s="33"/>
      <c r="D564" s="146" t="s">
        <v>159</v>
      </c>
      <c r="F564" s="147" t="s">
        <v>977</v>
      </c>
      <c r="I564" s="148"/>
      <c r="L564" s="33"/>
      <c r="M564" s="149"/>
      <c r="T564" s="54"/>
      <c r="AT564" s="18" t="s">
        <v>159</v>
      </c>
      <c r="AU564" s="18" t="s">
        <v>87</v>
      </c>
    </row>
    <row r="565" spans="2:65" s="12" customFormat="1" ht="12">
      <c r="B565" s="150"/>
      <c r="D565" s="151" t="s">
        <v>161</v>
      </c>
      <c r="E565" s="152" t="s">
        <v>3</v>
      </c>
      <c r="F565" s="153" t="s">
        <v>655</v>
      </c>
      <c r="H565" s="154">
        <v>5</v>
      </c>
      <c r="I565" s="155"/>
      <c r="L565" s="150"/>
      <c r="M565" s="156"/>
      <c r="T565" s="157"/>
      <c r="AT565" s="152" t="s">
        <v>161</v>
      </c>
      <c r="AU565" s="152" t="s">
        <v>87</v>
      </c>
      <c r="AV565" s="12" t="s">
        <v>78</v>
      </c>
      <c r="AW565" s="12" t="s">
        <v>33</v>
      </c>
      <c r="AX565" s="12" t="s">
        <v>71</v>
      </c>
      <c r="AY565" s="152" t="s">
        <v>151</v>
      </c>
    </row>
    <row r="566" spans="2:65" s="12" customFormat="1" ht="12">
      <c r="B566" s="150"/>
      <c r="D566" s="151" t="s">
        <v>161</v>
      </c>
      <c r="E566" s="152" t="s">
        <v>3</v>
      </c>
      <c r="F566" s="153" t="s">
        <v>978</v>
      </c>
      <c r="H566" s="154">
        <v>1.5</v>
      </c>
      <c r="I566" s="155"/>
      <c r="L566" s="150"/>
      <c r="M566" s="156"/>
      <c r="T566" s="157"/>
      <c r="AT566" s="152" t="s">
        <v>161</v>
      </c>
      <c r="AU566" s="152" t="s">
        <v>87</v>
      </c>
      <c r="AV566" s="12" t="s">
        <v>78</v>
      </c>
      <c r="AW566" s="12" t="s">
        <v>33</v>
      </c>
      <c r="AX566" s="12" t="s">
        <v>71</v>
      </c>
      <c r="AY566" s="152" t="s">
        <v>151</v>
      </c>
    </row>
    <row r="567" spans="2:65" s="12" customFormat="1" ht="12">
      <c r="B567" s="150"/>
      <c r="D567" s="151" t="s">
        <v>161</v>
      </c>
      <c r="E567" s="152" t="s">
        <v>3</v>
      </c>
      <c r="F567" s="153" t="s">
        <v>978</v>
      </c>
      <c r="H567" s="154">
        <v>1.5</v>
      </c>
      <c r="I567" s="155"/>
      <c r="L567" s="150"/>
      <c r="M567" s="156"/>
      <c r="T567" s="157"/>
      <c r="AT567" s="152" t="s">
        <v>161</v>
      </c>
      <c r="AU567" s="152" t="s">
        <v>87</v>
      </c>
      <c r="AV567" s="12" t="s">
        <v>78</v>
      </c>
      <c r="AW567" s="12" t="s">
        <v>33</v>
      </c>
      <c r="AX567" s="12" t="s">
        <v>71</v>
      </c>
      <c r="AY567" s="152" t="s">
        <v>151</v>
      </c>
    </row>
    <row r="568" spans="2:65" s="12" customFormat="1" ht="12">
      <c r="B568" s="150"/>
      <c r="D568" s="151" t="s">
        <v>161</v>
      </c>
      <c r="E568" s="152" t="s">
        <v>3</v>
      </c>
      <c r="F568" s="153" t="s">
        <v>979</v>
      </c>
      <c r="H568" s="154">
        <v>2</v>
      </c>
      <c r="I568" s="155"/>
      <c r="L568" s="150"/>
      <c r="M568" s="156"/>
      <c r="T568" s="157"/>
      <c r="AT568" s="152" t="s">
        <v>161</v>
      </c>
      <c r="AU568" s="152" t="s">
        <v>87</v>
      </c>
      <c r="AV568" s="12" t="s">
        <v>78</v>
      </c>
      <c r="AW568" s="12" t="s">
        <v>33</v>
      </c>
      <c r="AX568" s="12" t="s">
        <v>71</v>
      </c>
      <c r="AY568" s="152" t="s">
        <v>151</v>
      </c>
    </row>
    <row r="569" spans="2:65" s="12" customFormat="1" ht="12">
      <c r="B569" s="150"/>
      <c r="D569" s="151" t="s">
        <v>161</v>
      </c>
      <c r="E569" s="152" t="s">
        <v>3</v>
      </c>
      <c r="F569" s="153" t="s">
        <v>978</v>
      </c>
      <c r="H569" s="154">
        <v>1.5</v>
      </c>
      <c r="I569" s="155"/>
      <c r="L569" s="150"/>
      <c r="M569" s="156"/>
      <c r="T569" s="157"/>
      <c r="AT569" s="152" t="s">
        <v>161</v>
      </c>
      <c r="AU569" s="152" t="s">
        <v>87</v>
      </c>
      <c r="AV569" s="12" t="s">
        <v>78</v>
      </c>
      <c r="AW569" s="12" t="s">
        <v>33</v>
      </c>
      <c r="AX569" s="12" t="s">
        <v>71</v>
      </c>
      <c r="AY569" s="152" t="s">
        <v>151</v>
      </c>
    </row>
    <row r="570" spans="2:65" s="13" customFormat="1" ht="12">
      <c r="B570" s="158"/>
      <c r="D570" s="151" t="s">
        <v>161</v>
      </c>
      <c r="E570" s="159" t="s">
        <v>3</v>
      </c>
      <c r="F570" s="160" t="s">
        <v>178</v>
      </c>
      <c r="H570" s="161">
        <v>11.5</v>
      </c>
      <c r="I570" s="162"/>
      <c r="L570" s="158"/>
      <c r="M570" s="163"/>
      <c r="T570" s="164"/>
      <c r="AT570" s="159" t="s">
        <v>161</v>
      </c>
      <c r="AU570" s="159" t="s">
        <v>87</v>
      </c>
      <c r="AV570" s="13" t="s">
        <v>90</v>
      </c>
      <c r="AW570" s="13" t="s">
        <v>33</v>
      </c>
      <c r="AX570" s="13" t="s">
        <v>15</v>
      </c>
      <c r="AY570" s="159" t="s">
        <v>151</v>
      </c>
    </row>
    <row r="571" spans="2:65" s="1" customFormat="1" ht="38" customHeight="1">
      <c r="B571" s="132"/>
      <c r="C571" s="133" t="s">
        <v>980</v>
      </c>
      <c r="D571" s="133" t="s">
        <v>153</v>
      </c>
      <c r="E571" s="134" t="s">
        <v>981</v>
      </c>
      <c r="F571" s="135" t="s">
        <v>982</v>
      </c>
      <c r="G571" s="136" t="s">
        <v>229</v>
      </c>
      <c r="H571" s="137">
        <v>1247.75</v>
      </c>
      <c r="I571" s="138"/>
      <c r="J571" s="139">
        <f>ROUND(I571*H571,2)</f>
        <v>0</v>
      </c>
      <c r="K571" s="135" t="s">
        <v>157</v>
      </c>
      <c r="L571" s="33"/>
      <c r="M571" s="140" t="s">
        <v>3</v>
      </c>
      <c r="N571" s="141" t="s">
        <v>42</v>
      </c>
      <c r="P571" s="142">
        <f>O571*H571</f>
        <v>0</v>
      </c>
      <c r="Q571" s="142">
        <v>0</v>
      </c>
      <c r="R571" s="142">
        <f>Q571*H571</f>
        <v>0</v>
      </c>
      <c r="S571" s="142">
        <v>0</v>
      </c>
      <c r="T571" s="143">
        <f>S571*H571</f>
        <v>0</v>
      </c>
      <c r="AR571" s="144" t="s">
        <v>90</v>
      </c>
      <c r="AT571" s="144" t="s">
        <v>153</v>
      </c>
      <c r="AU571" s="144" t="s">
        <v>87</v>
      </c>
      <c r="AY571" s="18" t="s">
        <v>151</v>
      </c>
      <c r="BE571" s="145">
        <f>IF(N571="základní",J571,0)</f>
        <v>0</v>
      </c>
      <c r="BF571" s="145">
        <f>IF(N571="snížená",J571,0)</f>
        <v>0</v>
      </c>
      <c r="BG571" s="145">
        <f>IF(N571="zákl. přenesená",J571,0)</f>
        <v>0</v>
      </c>
      <c r="BH571" s="145">
        <f>IF(N571="sníž. přenesená",J571,0)</f>
        <v>0</v>
      </c>
      <c r="BI571" s="145">
        <f>IF(N571="nulová",J571,0)</f>
        <v>0</v>
      </c>
      <c r="BJ571" s="18" t="s">
        <v>15</v>
      </c>
      <c r="BK571" s="145">
        <f>ROUND(I571*H571,2)</f>
        <v>0</v>
      </c>
      <c r="BL571" s="18" t="s">
        <v>90</v>
      </c>
      <c r="BM571" s="144" t="s">
        <v>983</v>
      </c>
    </row>
    <row r="572" spans="2:65" s="1" customFormat="1">
      <c r="B572" s="33"/>
      <c r="D572" s="146" t="s">
        <v>159</v>
      </c>
      <c r="F572" s="147" t="s">
        <v>984</v>
      </c>
      <c r="I572" s="148"/>
      <c r="L572" s="33"/>
      <c r="M572" s="149"/>
      <c r="T572" s="54"/>
      <c r="AT572" s="18" t="s">
        <v>159</v>
      </c>
      <c r="AU572" s="18" t="s">
        <v>87</v>
      </c>
    </row>
    <row r="573" spans="2:65" s="12" customFormat="1" ht="12">
      <c r="B573" s="150"/>
      <c r="D573" s="151" t="s">
        <v>161</v>
      </c>
      <c r="E573" s="152" t="s">
        <v>3</v>
      </c>
      <c r="F573" s="153" t="s">
        <v>985</v>
      </c>
      <c r="H573" s="154">
        <v>1247.75</v>
      </c>
      <c r="I573" s="155"/>
      <c r="L573" s="150"/>
      <c r="M573" s="156"/>
      <c r="T573" s="157"/>
      <c r="AT573" s="152" t="s">
        <v>161</v>
      </c>
      <c r="AU573" s="152" t="s">
        <v>87</v>
      </c>
      <c r="AV573" s="12" t="s">
        <v>78</v>
      </c>
      <c r="AW573" s="12" t="s">
        <v>33</v>
      </c>
      <c r="AX573" s="12" t="s">
        <v>15</v>
      </c>
      <c r="AY573" s="152" t="s">
        <v>151</v>
      </c>
    </row>
    <row r="574" spans="2:65" s="1" customFormat="1" ht="24.25" customHeight="1">
      <c r="B574" s="132"/>
      <c r="C574" s="133" t="s">
        <v>986</v>
      </c>
      <c r="D574" s="133" t="s">
        <v>153</v>
      </c>
      <c r="E574" s="134" t="s">
        <v>987</v>
      </c>
      <c r="F574" s="135" t="s">
        <v>988</v>
      </c>
      <c r="G574" s="136" t="s">
        <v>229</v>
      </c>
      <c r="H574" s="137">
        <v>11.5</v>
      </c>
      <c r="I574" s="138"/>
      <c r="J574" s="139">
        <f>ROUND(I574*H574,2)</f>
        <v>0</v>
      </c>
      <c r="K574" s="135" t="s">
        <v>157</v>
      </c>
      <c r="L574" s="33"/>
      <c r="M574" s="140" t="s">
        <v>3</v>
      </c>
      <c r="N574" s="141" t="s">
        <v>42</v>
      </c>
      <c r="P574" s="142">
        <f>O574*H574</f>
        <v>0</v>
      </c>
      <c r="Q574" s="142">
        <v>0</v>
      </c>
      <c r="R574" s="142">
        <f>Q574*H574</f>
        <v>0</v>
      </c>
      <c r="S574" s="142">
        <v>0</v>
      </c>
      <c r="T574" s="143">
        <f>S574*H574</f>
        <v>0</v>
      </c>
      <c r="AR574" s="144" t="s">
        <v>90</v>
      </c>
      <c r="AT574" s="144" t="s">
        <v>153</v>
      </c>
      <c r="AU574" s="144" t="s">
        <v>87</v>
      </c>
      <c r="AY574" s="18" t="s">
        <v>151</v>
      </c>
      <c r="BE574" s="145">
        <f>IF(N574="základní",J574,0)</f>
        <v>0</v>
      </c>
      <c r="BF574" s="145">
        <f>IF(N574="snížená",J574,0)</f>
        <v>0</v>
      </c>
      <c r="BG574" s="145">
        <f>IF(N574="zákl. přenesená",J574,0)</f>
        <v>0</v>
      </c>
      <c r="BH574" s="145">
        <f>IF(N574="sníž. přenesená",J574,0)</f>
        <v>0</v>
      </c>
      <c r="BI574" s="145">
        <f>IF(N574="nulová",J574,0)</f>
        <v>0</v>
      </c>
      <c r="BJ574" s="18" t="s">
        <v>15</v>
      </c>
      <c r="BK574" s="145">
        <f>ROUND(I574*H574,2)</f>
        <v>0</v>
      </c>
      <c r="BL574" s="18" t="s">
        <v>90</v>
      </c>
      <c r="BM574" s="144" t="s">
        <v>989</v>
      </c>
    </row>
    <row r="575" spans="2:65" s="1" customFormat="1">
      <c r="B575" s="33"/>
      <c r="D575" s="146" t="s">
        <v>159</v>
      </c>
      <c r="F575" s="147" t="s">
        <v>990</v>
      </c>
      <c r="I575" s="148"/>
      <c r="L575" s="33"/>
      <c r="M575" s="149"/>
      <c r="T575" s="54"/>
      <c r="AT575" s="18" t="s">
        <v>159</v>
      </c>
      <c r="AU575" s="18" t="s">
        <v>87</v>
      </c>
    </row>
    <row r="576" spans="2:65" s="1" customFormat="1" ht="38" customHeight="1">
      <c r="B576" s="132"/>
      <c r="C576" s="133" t="s">
        <v>991</v>
      </c>
      <c r="D576" s="133" t="s">
        <v>153</v>
      </c>
      <c r="E576" s="134" t="s">
        <v>992</v>
      </c>
      <c r="F576" s="135" t="s">
        <v>993</v>
      </c>
      <c r="G576" s="136" t="s">
        <v>156</v>
      </c>
      <c r="H576" s="137">
        <v>328</v>
      </c>
      <c r="I576" s="138"/>
      <c r="J576" s="139">
        <f>ROUND(I576*H576,2)</f>
        <v>0</v>
      </c>
      <c r="K576" s="135" t="s">
        <v>157</v>
      </c>
      <c r="L576" s="33"/>
      <c r="M576" s="140" t="s">
        <v>3</v>
      </c>
      <c r="N576" s="141" t="s">
        <v>42</v>
      </c>
      <c r="P576" s="142">
        <f>O576*H576</f>
        <v>0</v>
      </c>
      <c r="Q576" s="142">
        <v>0</v>
      </c>
      <c r="R576" s="142">
        <f>Q576*H576</f>
        <v>0</v>
      </c>
      <c r="S576" s="142">
        <v>0</v>
      </c>
      <c r="T576" s="143">
        <f>S576*H576</f>
        <v>0</v>
      </c>
      <c r="AR576" s="144" t="s">
        <v>90</v>
      </c>
      <c r="AT576" s="144" t="s">
        <v>153</v>
      </c>
      <c r="AU576" s="144" t="s">
        <v>87</v>
      </c>
      <c r="AY576" s="18" t="s">
        <v>151</v>
      </c>
      <c r="BE576" s="145">
        <f>IF(N576="základní",J576,0)</f>
        <v>0</v>
      </c>
      <c r="BF576" s="145">
        <f>IF(N576="snížená",J576,0)</f>
        <v>0</v>
      </c>
      <c r="BG576" s="145">
        <f>IF(N576="zákl. přenesená",J576,0)</f>
        <v>0</v>
      </c>
      <c r="BH576" s="145">
        <f>IF(N576="sníž. přenesená",J576,0)</f>
        <v>0</v>
      </c>
      <c r="BI576" s="145">
        <f>IF(N576="nulová",J576,0)</f>
        <v>0</v>
      </c>
      <c r="BJ576" s="18" t="s">
        <v>15</v>
      </c>
      <c r="BK576" s="145">
        <f>ROUND(I576*H576,2)</f>
        <v>0</v>
      </c>
      <c r="BL576" s="18" t="s">
        <v>90</v>
      </c>
      <c r="BM576" s="144" t="s">
        <v>994</v>
      </c>
    </row>
    <row r="577" spans="2:65" s="1" customFormat="1">
      <c r="B577" s="33"/>
      <c r="D577" s="146" t="s">
        <v>159</v>
      </c>
      <c r="F577" s="147" t="s">
        <v>995</v>
      </c>
      <c r="I577" s="148"/>
      <c r="L577" s="33"/>
      <c r="M577" s="149"/>
      <c r="T577" s="54"/>
      <c r="AT577" s="18" t="s">
        <v>159</v>
      </c>
      <c r="AU577" s="18" t="s">
        <v>87</v>
      </c>
    </row>
    <row r="578" spans="2:65" s="14" customFormat="1" ht="12">
      <c r="B578" s="165"/>
      <c r="D578" s="151" t="s">
        <v>161</v>
      </c>
      <c r="E578" s="166" t="s">
        <v>3</v>
      </c>
      <c r="F578" s="167" t="s">
        <v>996</v>
      </c>
      <c r="H578" s="166" t="s">
        <v>3</v>
      </c>
      <c r="I578" s="168"/>
      <c r="L578" s="165"/>
      <c r="M578" s="169"/>
      <c r="T578" s="170"/>
      <c r="AT578" s="166" t="s">
        <v>161</v>
      </c>
      <c r="AU578" s="166" t="s">
        <v>87</v>
      </c>
      <c r="AV578" s="14" t="s">
        <v>15</v>
      </c>
      <c r="AW578" s="14" t="s">
        <v>33</v>
      </c>
      <c r="AX578" s="14" t="s">
        <v>71</v>
      </c>
      <c r="AY578" s="166" t="s">
        <v>151</v>
      </c>
    </row>
    <row r="579" spans="2:65" s="12" customFormat="1" ht="12">
      <c r="B579" s="150"/>
      <c r="D579" s="151" t="s">
        <v>161</v>
      </c>
      <c r="E579" s="152" t="s">
        <v>3</v>
      </c>
      <c r="F579" s="153" t="s">
        <v>997</v>
      </c>
      <c r="H579" s="154">
        <v>328</v>
      </c>
      <c r="I579" s="155"/>
      <c r="L579" s="150"/>
      <c r="M579" s="156"/>
      <c r="T579" s="157"/>
      <c r="AT579" s="152" t="s">
        <v>161</v>
      </c>
      <c r="AU579" s="152" t="s">
        <v>87</v>
      </c>
      <c r="AV579" s="12" t="s">
        <v>78</v>
      </c>
      <c r="AW579" s="12" t="s">
        <v>33</v>
      </c>
      <c r="AX579" s="12" t="s">
        <v>15</v>
      </c>
      <c r="AY579" s="152" t="s">
        <v>151</v>
      </c>
    </row>
    <row r="580" spans="2:65" s="11" customFormat="1" ht="20.75" customHeight="1">
      <c r="B580" s="120"/>
      <c r="D580" s="121" t="s">
        <v>70</v>
      </c>
      <c r="E580" s="130" t="s">
        <v>998</v>
      </c>
      <c r="F580" s="130" t="s">
        <v>999</v>
      </c>
      <c r="I580" s="123"/>
      <c r="J580" s="131">
        <f>BK580</f>
        <v>0</v>
      </c>
      <c r="L580" s="120"/>
      <c r="M580" s="125"/>
      <c r="P580" s="126">
        <f>SUM(P581:P593)</f>
        <v>0</v>
      </c>
      <c r="R580" s="126">
        <f>SUM(R581:R593)</f>
        <v>5.2280000000000007E-2</v>
      </c>
      <c r="T580" s="127">
        <f>SUM(T581:T593)</f>
        <v>0</v>
      </c>
      <c r="AR580" s="121" t="s">
        <v>15</v>
      </c>
      <c r="AT580" s="128" t="s">
        <v>70</v>
      </c>
      <c r="AU580" s="128" t="s">
        <v>78</v>
      </c>
      <c r="AY580" s="121" t="s">
        <v>151</v>
      </c>
      <c r="BK580" s="129">
        <f>SUM(BK581:BK593)</f>
        <v>0</v>
      </c>
    </row>
    <row r="581" spans="2:65" s="1" customFormat="1" ht="38" customHeight="1">
      <c r="B581" s="132"/>
      <c r="C581" s="133" t="s">
        <v>1000</v>
      </c>
      <c r="D581" s="133" t="s">
        <v>153</v>
      </c>
      <c r="E581" s="134" t="s">
        <v>1001</v>
      </c>
      <c r="F581" s="135" t="s">
        <v>1002</v>
      </c>
      <c r="G581" s="136" t="s">
        <v>156</v>
      </c>
      <c r="H581" s="137">
        <v>1307</v>
      </c>
      <c r="I581" s="138"/>
      <c r="J581" s="139">
        <f>ROUND(I581*H581,2)</f>
        <v>0</v>
      </c>
      <c r="K581" s="135" t="s">
        <v>157</v>
      </c>
      <c r="L581" s="33"/>
      <c r="M581" s="140" t="s">
        <v>3</v>
      </c>
      <c r="N581" s="141" t="s">
        <v>42</v>
      </c>
      <c r="P581" s="142">
        <f>O581*H581</f>
        <v>0</v>
      </c>
      <c r="Q581" s="142">
        <v>4.0000000000000003E-5</v>
      </c>
      <c r="R581" s="142">
        <f>Q581*H581</f>
        <v>5.2280000000000007E-2</v>
      </c>
      <c r="S581" s="142">
        <v>0</v>
      </c>
      <c r="T581" s="143">
        <f>S581*H581</f>
        <v>0</v>
      </c>
      <c r="AR581" s="144" t="s">
        <v>90</v>
      </c>
      <c r="AT581" s="144" t="s">
        <v>153</v>
      </c>
      <c r="AU581" s="144" t="s">
        <v>87</v>
      </c>
      <c r="AY581" s="18" t="s">
        <v>151</v>
      </c>
      <c r="BE581" s="145">
        <f>IF(N581="základní",J581,0)</f>
        <v>0</v>
      </c>
      <c r="BF581" s="145">
        <f>IF(N581="snížená",J581,0)</f>
        <v>0</v>
      </c>
      <c r="BG581" s="145">
        <f>IF(N581="zákl. přenesená",J581,0)</f>
        <v>0</v>
      </c>
      <c r="BH581" s="145">
        <f>IF(N581="sníž. přenesená",J581,0)</f>
        <v>0</v>
      </c>
      <c r="BI581" s="145">
        <f>IF(N581="nulová",J581,0)</f>
        <v>0</v>
      </c>
      <c r="BJ581" s="18" t="s">
        <v>15</v>
      </c>
      <c r="BK581" s="145">
        <f>ROUND(I581*H581,2)</f>
        <v>0</v>
      </c>
      <c r="BL581" s="18" t="s">
        <v>90</v>
      </c>
      <c r="BM581" s="144" t="s">
        <v>1003</v>
      </c>
    </row>
    <row r="582" spans="2:65" s="1" customFormat="1">
      <c r="B582" s="33"/>
      <c r="D582" s="146" t="s">
        <v>159</v>
      </c>
      <c r="F582" s="147" t="s">
        <v>1004</v>
      </c>
      <c r="I582" s="148"/>
      <c r="L582" s="33"/>
      <c r="M582" s="149"/>
      <c r="T582" s="54"/>
      <c r="AT582" s="18" t="s">
        <v>159</v>
      </c>
      <c r="AU582" s="18" t="s">
        <v>87</v>
      </c>
    </row>
    <row r="583" spans="2:65" s="14" customFormat="1" ht="12">
      <c r="B583" s="165"/>
      <c r="D583" s="151" t="s">
        <v>161</v>
      </c>
      <c r="E583" s="166" t="s">
        <v>3</v>
      </c>
      <c r="F583" s="167" t="s">
        <v>223</v>
      </c>
      <c r="H583" s="166" t="s">
        <v>3</v>
      </c>
      <c r="I583" s="168"/>
      <c r="L583" s="165"/>
      <c r="M583" s="169"/>
      <c r="T583" s="170"/>
      <c r="AT583" s="166" t="s">
        <v>161</v>
      </c>
      <c r="AU583" s="166" t="s">
        <v>87</v>
      </c>
      <c r="AV583" s="14" t="s">
        <v>15</v>
      </c>
      <c r="AW583" s="14" t="s">
        <v>33</v>
      </c>
      <c r="AX583" s="14" t="s">
        <v>71</v>
      </c>
      <c r="AY583" s="166" t="s">
        <v>151</v>
      </c>
    </row>
    <row r="584" spans="2:65" s="12" customFormat="1" ht="12">
      <c r="B584" s="150"/>
      <c r="D584" s="151" t="s">
        <v>161</v>
      </c>
      <c r="E584" s="152" t="s">
        <v>3</v>
      </c>
      <c r="F584" s="153" t="s">
        <v>1005</v>
      </c>
      <c r="H584" s="154">
        <v>492</v>
      </c>
      <c r="I584" s="155"/>
      <c r="L584" s="150"/>
      <c r="M584" s="156"/>
      <c r="T584" s="157"/>
      <c r="AT584" s="152" t="s">
        <v>161</v>
      </c>
      <c r="AU584" s="152" t="s">
        <v>87</v>
      </c>
      <c r="AV584" s="12" t="s">
        <v>78</v>
      </c>
      <c r="AW584" s="12" t="s">
        <v>33</v>
      </c>
      <c r="AX584" s="12" t="s">
        <v>71</v>
      </c>
      <c r="AY584" s="152" t="s">
        <v>151</v>
      </c>
    </row>
    <row r="585" spans="2:65" s="14" customFormat="1" ht="12">
      <c r="B585" s="165"/>
      <c r="D585" s="151" t="s">
        <v>161</v>
      </c>
      <c r="E585" s="166" t="s">
        <v>3</v>
      </c>
      <c r="F585" s="167" t="s">
        <v>225</v>
      </c>
      <c r="H585" s="166" t="s">
        <v>3</v>
      </c>
      <c r="I585" s="168"/>
      <c r="L585" s="165"/>
      <c r="M585" s="169"/>
      <c r="T585" s="170"/>
      <c r="AT585" s="166" t="s">
        <v>161</v>
      </c>
      <c r="AU585" s="166" t="s">
        <v>87</v>
      </c>
      <c r="AV585" s="14" t="s">
        <v>15</v>
      </c>
      <c r="AW585" s="14" t="s">
        <v>33</v>
      </c>
      <c r="AX585" s="14" t="s">
        <v>71</v>
      </c>
      <c r="AY585" s="166" t="s">
        <v>151</v>
      </c>
    </row>
    <row r="586" spans="2:65" s="12" customFormat="1" ht="12">
      <c r="B586" s="150"/>
      <c r="D586" s="151" t="s">
        <v>161</v>
      </c>
      <c r="E586" s="152" t="s">
        <v>3</v>
      </c>
      <c r="F586" s="153" t="s">
        <v>1006</v>
      </c>
      <c r="H586" s="154">
        <v>815</v>
      </c>
      <c r="I586" s="155"/>
      <c r="L586" s="150"/>
      <c r="M586" s="156"/>
      <c r="T586" s="157"/>
      <c r="AT586" s="152" t="s">
        <v>161</v>
      </c>
      <c r="AU586" s="152" t="s">
        <v>87</v>
      </c>
      <c r="AV586" s="12" t="s">
        <v>78</v>
      </c>
      <c r="AW586" s="12" t="s">
        <v>33</v>
      </c>
      <c r="AX586" s="12" t="s">
        <v>71</v>
      </c>
      <c r="AY586" s="152" t="s">
        <v>151</v>
      </c>
    </row>
    <row r="587" spans="2:65" s="13" customFormat="1" ht="12">
      <c r="B587" s="158"/>
      <c r="D587" s="151" t="s">
        <v>161</v>
      </c>
      <c r="E587" s="159" t="s">
        <v>3</v>
      </c>
      <c r="F587" s="160" t="s">
        <v>178</v>
      </c>
      <c r="H587" s="161">
        <v>1307</v>
      </c>
      <c r="I587" s="162"/>
      <c r="L587" s="158"/>
      <c r="M587" s="163"/>
      <c r="T587" s="164"/>
      <c r="AT587" s="159" t="s">
        <v>161</v>
      </c>
      <c r="AU587" s="159" t="s">
        <v>87</v>
      </c>
      <c r="AV587" s="13" t="s">
        <v>90</v>
      </c>
      <c r="AW587" s="13" t="s">
        <v>33</v>
      </c>
      <c r="AX587" s="13" t="s">
        <v>15</v>
      </c>
      <c r="AY587" s="159" t="s">
        <v>151</v>
      </c>
    </row>
    <row r="588" spans="2:65" s="1" customFormat="1" ht="21.75" customHeight="1">
      <c r="B588" s="132"/>
      <c r="C588" s="133" t="s">
        <v>1007</v>
      </c>
      <c r="D588" s="133" t="s">
        <v>153</v>
      </c>
      <c r="E588" s="134" t="s">
        <v>307</v>
      </c>
      <c r="F588" s="135" t="s">
        <v>1008</v>
      </c>
      <c r="G588" s="136" t="s">
        <v>213</v>
      </c>
      <c r="H588" s="137">
        <v>1</v>
      </c>
      <c r="I588" s="138"/>
      <c r="J588" s="139">
        <f t="shared" ref="J588:J593" si="0">ROUND(I588*H588,2)</f>
        <v>0</v>
      </c>
      <c r="K588" s="135" t="s">
        <v>3</v>
      </c>
      <c r="L588" s="33"/>
      <c r="M588" s="140" t="s">
        <v>3</v>
      </c>
      <c r="N588" s="141" t="s">
        <v>42</v>
      </c>
      <c r="P588" s="142">
        <f t="shared" ref="P588:P593" si="1">O588*H588</f>
        <v>0</v>
      </c>
      <c r="Q588" s="142">
        <v>0</v>
      </c>
      <c r="R588" s="142">
        <f t="shared" ref="R588:R593" si="2">Q588*H588</f>
        <v>0</v>
      </c>
      <c r="S588" s="142">
        <v>0</v>
      </c>
      <c r="T588" s="143">
        <f t="shared" ref="T588:T593" si="3">S588*H588</f>
        <v>0</v>
      </c>
      <c r="AR588" s="144" t="s">
        <v>90</v>
      </c>
      <c r="AT588" s="144" t="s">
        <v>153</v>
      </c>
      <c r="AU588" s="144" t="s">
        <v>87</v>
      </c>
      <c r="AY588" s="18" t="s">
        <v>151</v>
      </c>
      <c r="BE588" s="145">
        <f t="shared" ref="BE588:BE593" si="4">IF(N588="základní",J588,0)</f>
        <v>0</v>
      </c>
      <c r="BF588" s="145">
        <f t="shared" ref="BF588:BF593" si="5">IF(N588="snížená",J588,0)</f>
        <v>0</v>
      </c>
      <c r="BG588" s="145">
        <f t="shared" ref="BG588:BG593" si="6">IF(N588="zákl. přenesená",J588,0)</f>
        <v>0</v>
      </c>
      <c r="BH588" s="145">
        <f t="shared" ref="BH588:BH593" si="7">IF(N588="sníž. přenesená",J588,0)</f>
        <v>0</v>
      </c>
      <c r="BI588" s="145">
        <f t="shared" ref="BI588:BI593" si="8">IF(N588="nulová",J588,0)</f>
        <v>0</v>
      </c>
      <c r="BJ588" s="18" t="s">
        <v>15</v>
      </c>
      <c r="BK588" s="145">
        <f t="shared" ref="BK588:BK593" si="9">ROUND(I588*H588,2)</f>
        <v>0</v>
      </c>
      <c r="BL588" s="18" t="s">
        <v>90</v>
      </c>
      <c r="BM588" s="144" t="s">
        <v>1009</v>
      </c>
    </row>
    <row r="589" spans="2:65" s="1" customFormat="1" ht="21.75" customHeight="1">
      <c r="B589" s="132"/>
      <c r="C589" s="133" t="s">
        <v>1010</v>
      </c>
      <c r="D589" s="133" t="s">
        <v>153</v>
      </c>
      <c r="E589" s="134" t="s">
        <v>311</v>
      </c>
      <c r="F589" s="135" t="s">
        <v>1011</v>
      </c>
      <c r="G589" s="136" t="s">
        <v>213</v>
      </c>
      <c r="H589" s="137">
        <v>2</v>
      </c>
      <c r="I589" s="138"/>
      <c r="J589" s="139">
        <f t="shared" si="0"/>
        <v>0</v>
      </c>
      <c r="K589" s="135" t="s">
        <v>3</v>
      </c>
      <c r="L589" s="33"/>
      <c r="M589" s="140" t="s">
        <v>3</v>
      </c>
      <c r="N589" s="141" t="s">
        <v>42</v>
      </c>
      <c r="P589" s="142">
        <f t="shared" si="1"/>
        <v>0</v>
      </c>
      <c r="Q589" s="142">
        <v>0</v>
      </c>
      <c r="R589" s="142">
        <f t="shared" si="2"/>
        <v>0</v>
      </c>
      <c r="S589" s="142">
        <v>0</v>
      </c>
      <c r="T589" s="143">
        <f t="shared" si="3"/>
        <v>0</v>
      </c>
      <c r="AR589" s="144" t="s">
        <v>90</v>
      </c>
      <c r="AT589" s="144" t="s">
        <v>153</v>
      </c>
      <c r="AU589" s="144" t="s">
        <v>87</v>
      </c>
      <c r="AY589" s="18" t="s">
        <v>151</v>
      </c>
      <c r="BE589" s="145">
        <f t="shared" si="4"/>
        <v>0</v>
      </c>
      <c r="BF589" s="145">
        <f t="shared" si="5"/>
        <v>0</v>
      </c>
      <c r="BG589" s="145">
        <f t="shared" si="6"/>
        <v>0</v>
      </c>
      <c r="BH589" s="145">
        <f t="shared" si="7"/>
        <v>0</v>
      </c>
      <c r="BI589" s="145">
        <f t="shared" si="8"/>
        <v>0</v>
      </c>
      <c r="BJ589" s="18" t="s">
        <v>15</v>
      </c>
      <c r="BK589" s="145">
        <f t="shared" si="9"/>
        <v>0</v>
      </c>
      <c r="BL589" s="18" t="s">
        <v>90</v>
      </c>
      <c r="BM589" s="144" t="s">
        <v>1012</v>
      </c>
    </row>
    <row r="590" spans="2:65" s="1" customFormat="1" ht="16.5" customHeight="1">
      <c r="B590" s="132"/>
      <c r="C590" s="133" t="s">
        <v>1013</v>
      </c>
      <c r="D590" s="133" t="s">
        <v>153</v>
      </c>
      <c r="E590" s="134" t="s">
        <v>1014</v>
      </c>
      <c r="F590" s="135" t="s">
        <v>1015</v>
      </c>
      <c r="G590" s="136" t="s">
        <v>332</v>
      </c>
      <c r="H590" s="137">
        <v>1</v>
      </c>
      <c r="I590" s="138"/>
      <c r="J590" s="139">
        <f t="shared" si="0"/>
        <v>0</v>
      </c>
      <c r="K590" s="135" t="s">
        <v>3</v>
      </c>
      <c r="L590" s="33"/>
      <c r="M590" s="140" t="s">
        <v>3</v>
      </c>
      <c r="N590" s="141" t="s">
        <v>42</v>
      </c>
      <c r="P590" s="142">
        <f t="shared" si="1"/>
        <v>0</v>
      </c>
      <c r="Q590" s="142">
        <v>0</v>
      </c>
      <c r="R590" s="142">
        <f t="shared" si="2"/>
        <v>0</v>
      </c>
      <c r="S590" s="142">
        <v>0</v>
      </c>
      <c r="T590" s="143">
        <f t="shared" si="3"/>
        <v>0</v>
      </c>
      <c r="AR590" s="144" t="s">
        <v>90</v>
      </c>
      <c r="AT590" s="144" t="s">
        <v>153</v>
      </c>
      <c r="AU590" s="144" t="s">
        <v>87</v>
      </c>
      <c r="AY590" s="18" t="s">
        <v>151</v>
      </c>
      <c r="BE590" s="145">
        <f t="shared" si="4"/>
        <v>0</v>
      </c>
      <c r="BF590" s="145">
        <f t="shared" si="5"/>
        <v>0</v>
      </c>
      <c r="BG590" s="145">
        <f t="shared" si="6"/>
        <v>0</v>
      </c>
      <c r="BH590" s="145">
        <f t="shared" si="7"/>
        <v>0</v>
      </c>
      <c r="BI590" s="145">
        <f t="shared" si="8"/>
        <v>0</v>
      </c>
      <c r="BJ590" s="18" t="s">
        <v>15</v>
      </c>
      <c r="BK590" s="145">
        <f t="shared" si="9"/>
        <v>0</v>
      </c>
      <c r="BL590" s="18" t="s">
        <v>90</v>
      </c>
      <c r="BM590" s="144" t="s">
        <v>1016</v>
      </c>
    </row>
    <row r="591" spans="2:65" s="1" customFormat="1" ht="16.5" customHeight="1">
      <c r="B591" s="132"/>
      <c r="C591" s="133" t="s">
        <v>1017</v>
      </c>
      <c r="D591" s="133" t="s">
        <v>153</v>
      </c>
      <c r="E591" s="134" t="s">
        <v>1018</v>
      </c>
      <c r="F591" s="135" t="s">
        <v>1019</v>
      </c>
      <c r="G591" s="136" t="s">
        <v>213</v>
      </c>
      <c r="H591" s="137">
        <v>13</v>
      </c>
      <c r="I591" s="138"/>
      <c r="J591" s="139">
        <f t="shared" si="0"/>
        <v>0</v>
      </c>
      <c r="K591" s="135" t="s">
        <v>3</v>
      </c>
      <c r="L591" s="33"/>
      <c r="M591" s="140" t="s">
        <v>3</v>
      </c>
      <c r="N591" s="141" t="s">
        <v>42</v>
      </c>
      <c r="P591" s="142">
        <f t="shared" si="1"/>
        <v>0</v>
      </c>
      <c r="Q591" s="142">
        <v>0</v>
      </c>
      <c r="R591" s="142">
        <f t="shared" si="2"/>
        <v>0</v>
      </c>
      <c r="S591" s="142">
        <v>0</v>
      </c>
      <c r="T591" s="143">
        <f t="shared" si="3"/>
        <v>0</v>
      </c>
      <c r="AR591" s="144" t="s">
        <v>90</v>
      </c>
      <c r="AT591" s="144" t="s">
        <v>153</v>
      </c>
      <c r="AU591" s="144" t="s">
        <v>87</v>
      </c>
      <c r="AY591" s="18" t="s">
        <v>151</v>
      </c>
      <c r="BE591" s="145">
        <f t="shared" si="4"/>
        <v>0</v>
      </c>
      <c r="BF591" s="145">
        <f t="shared" si="5"/>
        <v>0</v>
      </c>
      <c r="BG591" s="145">
        <f t="shared" si="6"/>
        <v>0</v>
      </c>
      <c r="BH591" s="145">
        <f t="shared" si="7"/>
        <v>0</v>
      </c>
      <c r="BI591" s="145">
        <f t="shared" si="8"/>
        <v>0</v>
      </c>
      <c r="BJ591" s="18" t="s">
        <v>15</v>
      </c>
      <c r="BK591" s="145">
        <f t="shared" si="9"/>
        <v>0</v>
      </c>
      <c r="BL591" s="18" t="s">
        <v>90</v>
      </c>
      <c r="BM591" s="144" t="s">
        <v>1020</v>
      </c>
    </row>
    <row r="592" spans="2:65" s="1" customFormat="1" ht="33" customHeight="1">
      <c r="B592" s="132"/>
      <c r="C592" s="133" t="s">
        <v>1021</v>
      </c>
      <c r="D592" s="133" t="s">
        <v>153</v>
      </c>
      <c r="E592" s="134" t="s">
        <v>1022</v>
      </c>
      <c r="F592" s="135" t="s">
        <v>1023</v>
      </c>
      <c r="G592" s="136" t="s">
        <v>213</v>
      </c>
      <c r="H592" s="137">
        <v>2</v>
      </c>
      <c r="I592" s="138"/>
      <c r="J592" s="139">
        <f t="shared" si="0"/>
        <v>0</v>
      </c>
      <c r="K592" s="135" t="s">
        <v>3</v>
      </c>
      <c r="L592" s="33"/>
      <c r="M592" s="140" t="s">
        <v>3</v>
      </c>
      <c r="N592" s="141" t="s">
        <v>42</v>
      </c>
      <c r="P592" s="142">
        <f t="shared" si="1"/>
        <v>0</v>
      </c>
      <c r="Q592" s="142">
        <v>0</v>
      </c>
      <c r="R592" s="142">
        <f t="shared" si="2"/>
        <v>0</v>
      </c>
      <c r="S592" s="142">
        <v>0</v>
      </c>
      <c r="T592" s="143">
        <f t="shared" si="3"/>
        <v>0</v>
      </c>
      <c r="AR592" s="144" t="s">
        <v>90</v>
      </c>
      <c r="AT592" s="144" t="s">
        <v>153</v>
      </c>
      <c r="AU592" s="144" t="s">
        <v>87</v>
      </c>
      <c r="AY592" s="18" t="s">
        <v>151</v>
      </c>
      <c r="BE592" s="145">
        <f t="shared" si="4"/>
        <v>0</v>
      </c>
      <c r="BF592" s="145">
        <f t="shared" si="5"/>
        <v>0</v>
      </c>
      <c r="BG592" s="145">
        <f t="shared" si="6"/>
        <v>0</v>
      </c>
      <c r="BH592" s="145">
        <f t="shared" si="7"/>
        <v>0</v>
      </c>
      <c r="BI592" s="145">
        <f t="shared" si="8"/>
        <v>0</v>
      </c>
      <c r="BJ592" s="18" t="s">
        <v>15</v>
      </c>
      <c r="BK592" s="145">
        <f t="shared" si="9"/>
        <v>0</v>
      </c>
      <c r="BL592" s="18" t="s">
        <v>90</v>
      </c>
      <c r="BM592" s="144" t="s">
        <v>1024</v>
      </c>
    </row>
    <row r="593" spans="2:65" s="1" customFormat="1" ht="16.5" customHeight="1">
      <c r="B593" s="132"/>
      <c r="C593" s="133" t="s">
        <v>1025</v>
      </c>
      <c r="D593" s="133" t="s">
        <v>153</v>
      </c>
      <c r="E593" s="134" t="s">
        <v>1026</v>
      </c>
      <c r="F593" s="135" t="s">
        <v>1027</v>
      </c>
      <c r="G593" s="136" t="s">
        <v>332</v>
      </c>
      <c r="H593" s="137">
        <v>1</v>
      </c>
      <c r="I593" s="138"/>
      <c r="J593" s="139">
        <f t="shared" si="0"/>
        <v>0</v>
      </c>
      <c r="K593" s="135" t="s">
        <v>3</v>
      </c>
      <c r="L593" s="33"/>
      <c r="M593" s="140" t="s">
        <v>3</v>
      </c>
      <c r="N593" s="141" t="s">
        <v>42</v>
      </c>
      <c r="P593" s="142">
        <f t="shared" si="1"/>
        <v>0</v>
      </c>
      <c r="Q593" s="142">
        <v>0</v>
      </c>
      <c r="R593" s="142">
        <f t="shared" si="2"/>
        <v>0</v>
      </c>
      <c r="S593" s="142">
        <v>0</v>
      </c>
      <c r="T593" s="143">
        <f t="shared" si="3"/>
        <v>0</v>
      </c>
      <c r="AR593" s="144" t="s">
        <v>90</v>
      </c>
      <c r="AT593" s="144" t="s">
        <v>153</v>
      </c>
      <c r="AU593" s="144" t="s">
        <v>87</v>
      </c>
      <c r="AY593" s="18" t="s">
        <v>151</v>
      </c>
      <c r="BE593" s="145">
        <f t="shared" si="4"/>
        <v>0</v>
      </c>
      <c r="BF593" s="145">
        <f t="shared" si="5"/>
        <v>0</v>
      </c>
      <c r="BG593" s="145">
        <f t="shared" si="6"/>
        <v>0</v>
      </c>
      <c r="BH593" s="145">
        <f t="shared" si="7"/>
        <v>0</v>
      </c>
      <c r="BI593" s="145">
        <f t="shared" si="8"/>
        <v>0</v>
      </c>
      <c r="BJ593" s="18" t="s">
        <v>15</v>
      </c>
      <c r="BK593" s="145">
        <f t="shared" si="9"/>
        <v>0</v>
      </c>
      <c r="BL593" s="18" t="s">
        <v>90</v>
      </c>
      <c r="BM593" s="144" t="s">
        <v>1028</v>
      </c>
    </row>
    <row r="594" spans="2:65" s="11" customFormat="1" ht="20.75" customHeight="1">
      <c r="B594" s="120"/>
      <c r="D594" s="121" t="s">
        <v>70</v>
      </c>
      <c r="E594" s="130" t="s">
        <v>1030</v>
      </c>
      <c r="F594" s="130" t="s">
        <v>1031</v>
      </c>
      <c r="I594" s="123"/>
      <c r="J594" s="131">
        <f>BK594</f>
        <v>0</v>
      </c>
      <c r="L594" s="120"/>
      <c r="M594" s="125"/>
      <c r="P594" s="126">
        <f>SUM(P595:P601)</f>
        <v>0</v>
      </c>
      <c r="R594" s="126">
        <f>SUM(R595:R601)</f>
        <v>3.3331199999999998E-2</v>
      </c>
      <c r="T594" s="127">
        <f>SUM(T595:T601)</f>
        <v>0</v>
      </c>
      <c r="AR594" s="121" t="s">
        <v>15</v>
      </c>
      <c r="AT594" s="128" t="s">
        <v>70</v>
      </c>
      <c r="AU594" s="128" t="s">
        <v>78</v>
      </c>
      <c r="AY594" s="121" t="s">
        <v>151</v>
      </c>
      <c r="BK594" s="129">
        <f>SUM(BK595:BK601)</f>
        <v>0</v>
      </c>
    </row>
    <row r="595" spans="2:65" s="1" customFormat="1" ht="38" customHeight="1">
      <c r="B595" s="132"/>
      <c r="C595" s="133" t="s">
        <v>1032</v>
      </c>
      <c r="D595" s="133" t="s">
        <v>153</v>
      </c>
      <c r="E595" s="134" t="s">
        <v>1033</v>
      </c>
      <c r="F595" s="135" t="s">
        <v>1034</v>
      </c>
      <c r="G595" s="136" t="s">
        <v>229</v>
      </c>
      <c r="H595" s="137">
        <v>138.88</v>
      </c>
      <c r="I595" s="138"/>
      <c r="J595" s="139">
        <f>ROUND(I595*H595,2)</f>
        <v>0</v>
      </c>
      <c r="K595" s="135" t="s">
        <v>157</v>
      </c>
      <c r="L595" s="33"/>
      <c r="M595" s="140" t="s">
        <v>3</v>
      </c>
      <c r="N595" s="141" t="s">
        <v>42</v>
      </c>
      <c r="P595" s="142">
        <f>O595*H595</f>
        <v>0</v>
      </c>
      <c r="Q595" s="142">
        <v>2.4000000000000001E-4</v>
      </c>
      <c r="R595" s="142">
        <f>Q595*H595</f>
        <v>3.3331199999999998E-2</v>
      </c>
      <c r="S595" s="142">
        <v>0</v>
      </c>
      <c r="T595" s="143">
        <f>S595*H595</f>
        <v>0</v>
      </c>
      <c r="AR595" s="144" t="s">
        <v>90</v>
      </c>
      <c r="AT595" s="144" t="s">
        <v>153</v>
      </c>
      <c r="AU595" s="144" t="s">
        <v>87</v>
      </c>
      <c r="AY595" s="18" t="s">
        <v>151</v>
      </c>
      <c r="BE595" s="145">
        <f>IF(N595="základní",J595,0)</f>
        <v>0</v>
      </c>
      <c r="BF595" s="145">
        <f>IF(N595="snížená",J595,0)</f>
        <v>0</v>
      </c>
      <c r="BG595" s="145">
        <f>IF(N595="zákl. přenesená",J595,0)</f>
        <v>0</v>
      </c>
      <c r="BH595" s="145">
        <f>IF(N595="sníž. přenesená",J595,0)</f>
        <v>0</v>
      </c>
      <c r="BI595" s="145">
        <f>IF(N595="nulová",J595,0)</f>
        <v>0</v>
      </c>
      <c r="BJ595" s="18" t="s">
        <v>15</v>
      </c>
      <c r="BK595" s="145">
        <f>ROUND(I595*H595,2)</f>
        <v>0</v>
      </c>
      <c r="BL595" s="18" t="s">
        <v>90</v>
      </c>
      <c r="BM595" s="144" t="s">
        <v>1035</v>
      </c>
    </row>
    <row r="596" spans="2:65" s="1" customFormat="1">
      <c r="B596" s="33"/>
      <c r="D596" s="146" t="s">
        <v>159</v>
      </c>
      <c r="F596" s="147" t="s">
        <v>1036</v>
      </c>
      <c r="I596" s="148"/>
      <c r="L596" s="33"/>
      <c r="M596" s="149"/>
      <c r="T596" s="54"/>
      <c r="AT596" s="18" t="s">
        <v>159</v>
      </c>
      <c r="AU596" s="18" t="s">
        <v>87</v>
      </c>
    </row>
    <row r="597" spans="2:65" s="14" customFormat="1" ht="12">
      <c r="B597" s="165"/>
      <c r="D597" s="151" t="s">
        <v>161</v>
      </c>
      <c r="E597" s="166" t="s">
        <v>3</v>
      </c>
      <c r="F597" s="167" t="s">
        <v>1037</v>
      </c>
      <c r="H597" s="166" t="s">
        <v>3</v>
      </c>
      <c r="I597" s="168"/>
      <c r="L597" s="165"/>
      <c r="M597" s="169"/>
      <c r="T597" s="170"/>
      <c r="AT597" s="166" t="s">
        <v>161</v>
      </c>
      <c r="AU597" s="166" t="s">
        <v>87</v>
      </c>
      <c r="AV597" s="14" t="s">
        <v>15</v>
      </c>
      <c r="AW597" s="14" t="s">
        <v>33</v>
      </c>
      <c r="AX597" s="14" t="s">
        <v>71</v>
      </c>
      <c r="AY597" s="166" t="s">
        <v>151</v>
      </c>
    </row>
    <row r="598" spans="2:65" s="12" customFormat="1" ht="12">
      <c r="B598" s="150"/>
      <c r="D598" s="151" t="s">
        <v>161</v>
      </c>
      <c r="E598" s="152" t="s">
        <v>3</v>
      </c>
      <c r="F598" s="153" t="s">
        <v>1038</v>
      </c>
      <c r="H598" s="154">
        <v>138.88</v>
      </c>
      <c r="I598" s="155"/>
      <c r="L598" s="150"/>
      <c r="M598" s="156"/>
      <c r="T598" s="157"/>
      <c r="AT598" s="152" t="s">
        <v>161</v>
      </c>
      <c r="AU598" s="152" t="s">
        <v>87</v>
      </c>
      <c r="AV598" s="12" t="s">
        <v>78</v>
      </c>
      <c r="AW598" s="12" t="s">
        <v>33</v>
      </c>
      <c r="AX598" s="12" t="s">
        <v>15</v>
      </c>
      <c r="AY598" s="152" t="s">
        <v>151</v>
      </c>
    </row>
    <row r="599" spans="2:65" s="1" customFormat="1" ht="55.5" customHeight="1">
      <c r="B599" s="132"/>
      <c r="C599" s="133" t="s">
        <v>1039</v>
      </c>
      <c r="D599" s="133" t="s">
        <v>153</v>
      </c>
      <c r="E599" s="134" t="s">
        <v>1040</v>
      </c>
      <c r="F599" s="135" t="s">
        <v>1041</v>
      </c>
      <c r="G599" s="136" t="s">
        <v>213</v>
      </c>
      <c r="H599" s="137">
        <v>52</v>
      </c>
      <c r="I599" s="138"/>
      <c r="J599" s="139">
        <f>ROUND(I599*H599,2)</f>
        <v>0</v>
      </c>
      <c r="K599" s="135" t="s">
        <v>3</v>
      </c>
      <c r="L599" s="33"/>
      <c r="M599" s="140" t="s">
        <v>3</v>
      </c>
      <c r="N599" s="141" t="s">
        <v>42</v>
      </c>
      <c r="P599" s="142">
        <f>O599*H599</f>
        <v>0</v>
      </c>
      <c r="Q599" s="142">
        <v>0</v>
      </c>
      <c r="R599" s="142">
        <f>Q599*H599</f>
        <v>0</v>
      </c>
      <c r="S599" s="142">
        <v>0</v>
      </c>
      <c r="T599" s="143">
        <f>S599*H599</f>
        <v>0</v>
      </c>
      <c r="AR599" s="144" t="s">
        <v>90</v>
      </c>
      <c r="AT599" s="144" t="s">
        <v>153</v>
      </c>
      <c r="AU599" s="144" t="s">
        <v>87</v>
      </c>
      <c r="AY599" s="18" t="s">
        <v>151</v>
      </c>
      <c r="BE599" s="145">
        <f>IF(N599="základní",J599,0)</f>
        <v>0</v>
      </c>
      <c r="BF599" s="145">
        <f>IF(N599="snížená",J599,0)</f>
        <v>0</v>
      </c>
      <c r="BG599" s="145">
        <f>IF(N599="zákl. přenesená",J599,0)</f>
        <v>0</v>
      </c>
      <c r="BH599" s="145">
        <f>IF(N599="sníž. přenesená",J599,0)</f>
        <v>0</v>
      </c>
      <c r="BI599" s="145">
        <f>IF(N599="nulová",J599,0)</f>
        <v>0</v>
      </c>
      <c r="BJ599" s="18" t="s">
        <v>15</v>
      </c>
      <c r="BK599" s="145">
        <f>ROUND(I599*H599,2)</f>
        <v>0</v>
      </c>
      <c r="BL599" s="18" t="s">
        <v>90</v>
      </c>
      <c r="BM599" s="144" t="s">
        <v>1042</v>
      </c>
    </row>
    <row r="600" spans="2:65" s="12" customFormat="1" ht="12">
      <c r="B600" s="150"/>
      <c r="D600" s="151" t="s">
        <v>161</v>
      </c>
      <c r="E600" s="152" t="s">
        <v>3</v>
      </c>
      <c r="F600" s="153" t="s">
        <v>1043</v>
      </c>
      <c r="H600" s="154">
        <v>52</v>
      </c>
      <c r="I600" s="155"/>
      <c r="L600" s="150"/>
      <c r="M600" s="156"/>
      <c r="T600" s="157"/>
      <c r="AT600" s="152" t="s">
        <v>161</v>
      </c>
      <c r="AU600" s="152" t="s">
        <v>87</v>
      </c>
      <c r="AV600" s="12" t="s">
        <v>78</v>
      </c>
      <c r="AW600" s="12" t="s">
        <v>33</v>
      </c>
      <c r="AX600" s="12" t="s">
        <v>15</v>
      </c>
      <c r="AY600" s="152" t="s">
        <v>151</v>
      </c>
    </row>
    <row r="601" spans="2:65" s="1" customFormat="1" ht="24.25" customHeight="1">
      <c r="B601" s="132"/>
      <c r="C601" s="133" t="s">
        <v>1044</v>
      </c>
      <c r="D601" s="133" t="s">
        <v>153</v>
      </c>
      <c r="E601" s="134" t="s">
        <v>1045</v>
      </c>
      <c r="F601" s="135" t="s">
        <v>1046</v>
      </c>
      <c r="G601" s="136" t="s">
        <v>213</v>
      </c>
      <c r="H601" s="137">
        <v>8</v>
      </c>
      <c r="I601" s="138"/>
      <c r="J601" s="139">
        <f>ROUND(I601*H601,2)</f>
        <v>0</v>
      </c>
      <c r="K601" s="135" t="s">
        <v>3</v>
      </c>
      <c r="L601" s="33"/>
      <c r="M601" s="140" t="s">
        <v>3</v>
      </c>
      <c r="N601" s="141" t="s">
        <v>42</v>
      </c>
      <c r="P601" s="142">
        <f>O601*H601</f>
        <v>0</v>
      </c>
      <c r="Q601" s="142">
        <v>0</v>
      </c>
      <c r="R601" s="142">
        <f>Q601*H601</f>
        <v>0</v>
      </c>
      <c r="S601" s="142">
        <v>0</v>
      </c>
      <c r="T601" s="143">
        <f>S601*H601</f>
        <v>0</v>
      </c>
      <c r="AR601" s="144" t="s">
        <v>90</v>
      </c>
      <c r="AT601" s="144" t="s">
        <v>153</v>
      </c>
      <c r="AU601" s="144" t="s">
        <v>87</v>
      </c>
      <c r="AY601" s="18" t="s">
        <v>151</v>
      </c>
      <c r="BE601" s="145">
        <f>IF(N601="základní",J601,0)</f>
        <v>0</v>
      </c>
      <c r="BF601" s="145">
        <f>IF(N601="snížená",J601,0)</f>
        <v>0</v>
      </c>
      <c r="BG601" s="145">
        <f>IF(N601="zákl. přenesená",J601,0)</f>
        <v>0</v>
      </c>
      <c r="BH601" s="145">
        <f>IF(N601="sníž. přenesená",J601,0)</f>
        <v>0</v>
      </c>
      <c r="BI601" s="145">
        <f>IF(N601="nulová",J601,0)</f>
        <v>0</v>
      </c>
      <c r="BJ601" s="18" t="s">
        <v>15</v>
      </c>
      <c r="BK601" s="145">
        <f>ROUND(I601*H601,2)</f>
        <v>0</v>
      </c>
      <c r="BL601" s="18" t="s">
        <v>90</v>
      </c>
      <c r="BM601" s="144" t="s">
        <v>1047</v>
      </c>
    </row>
    <row r="602" spans="2:65" s="11" customFormat="1" ht="23" customHeight="1">
      <c r="B602" s="120"/>
      <c r="D602" s="121" t="s">
        <v>70</v>
      </c>
      <c r="E602" s="130" t="s">
        <v>1048</v>
      </c>
      <c r="F602" s="130" t="s">
        <v>1049</v>
      </c>
      <c r="I602" s="123"/>
      <c r="J602" s="131">
        <f>BK602</f>
        <v>0</v>
      </c>
      <c r="L602" s="120"/>
      <c r="M602" s="125"/>
      <c r="P602" s="126">
        <f>SUM(P603:P604)</f>
        <v>0</v>
      </c>
      <c r="R602" s="126">
        <f>SUM(R603:R604)</f>
        <v>0</v>
      </c>
      <c r="T602" s="127">
        <f>SUM(T603:T604)</f>
        <v>0</v>
      </c>
      <c r="AR602" s="121" t="s">
        <v>15</v>
      </c>
      <c r="AT602" s="128" t="s">
        <v>70</v>
      </c>
      <c r="AU602" s="128" t="s">
        <v>15</v>
      </c>
      <c r="AY602" s="121" t="s">
        <v>151</v>
      </c>
      <c r="BK602" s="129">
        <f>SUM(BK603:BK604)</f>
        <v>0</v>
      </c>
    </row>
    <row r="603" spans="2:65" s="1" customFormat="1" ht="55.5" customHeight="1">
      <c r="B603" s="132"/>
      <c r="C603" s="133" t="s">
        <v>1050</v>
      </c>
      <c r="D603" s="133" t="s">
        <v>153</v>
      </c>
      <c r="E603" s="134" t="s">
        <v>1051</v>
      </c>
      <c r="F603" s="135" t="s">
        <v>1052</v>
      </c>
      <c r="G603" s="136" t="s">
        <v>362</v>
      </c>
      <c r="H603" s="137">
        <v>140.863</v>
      </c>
      <c r="I603" s="138"/>
      <c r="J603" s="139">
        <f>ROUND(I603*H603,2)</f>
        <v>0</v>
      </c>
      <c r="K603" s="135" t="s">
        <v>157</v>
      </c>
      <c r="L603" s="33"/>
      <c r="M603" s="140" t="s">
        <v>3</v>
      </c>
      <c r="N603" s="141" t="s">
        <v>42</v>
      </c>
      <c r="P603" s="142">
        <f>O603*H603</f>
        <v>0</v>
      </c>
      <c r="Q603" s="142">
        <v>0</v>
      </c>
      <c r="R603" s="142">
        <f>Q603*H603</f>
        <v>0</v>
      </c>
      <c r="S603" s="142">
        <v>0</v>
      </c>
      <c r="T603" s="143">
        <f>S603*H603</f>
        <v>0</v>
      </c>
      <c r="AR603" s="144" t="s">
        <v>90</v>
      </c>
      <c r="AT603" s="144" t="s">
        <v>153</v>
      </c>
      <c r="AU603" s="144" t="s">
        <v>78</v>
      </c>
      <c r="AY603" s="18" t="s">
        <v>151</v>
      </c>
      <c r="BE603" s="145">
        <f>IF(N603="základní",J603,0)</f>
        <v>0</v>
      </c>
      <c r="BF603" s="145">
        <f>IF(N603="snížená",J603,0)</f>
        <v>0</v>
      </c>
      <c r="BG603" s="145">
        <f>IF(N603="zákl. přenesená",J603,0)</f>
        <v>0</v>
      </c>
      <c r="BH603" s="145">
        <f>IF(N603="sníž. přenesená",J603,0)</f>
        <v>0</v>
      </c>
      <c r="BI603" s="145">
        <f>IF(N603="nulová",J603,0)</f>
        <v>0</v>
      </c>
      <c r="BJ603" s="18" t="s">
        <v>15</v>
      </c>
      <c r="BK603" s="145">
        <f>ROUND(I603*H603,2)</f>
        <v>0</v>
      </c>
      <c r="BL603" s="18" t="s">
        <v>90</v>
      </c>
      <c r="BM603" s="144" t="s">
        <v>1053</v>
      </c>
    </row>
    <row r="604" spans="2:65" s="1" customFormat="1">
      <c r="B604" s="33"/>
      <c r="D604" s="146" t="s">
        <v>159</v>
      </c>
      <c r="F604" s="147" t="s">
        <v>1054</v>
      </c>
      <c r="I604" s="148"/>
      <c r="L604" s="33"/>
      <c r="M604" s="149"/>
      <c r="T604" s="54"/>
      <c r="AT604" s="18" t="s">
        <v>159</v>
      </c>
      <c r="AU604" s="18" t="s">
        <v>78</v>
      </c>
    </row>
    <row r="605" spans="2:65" s="11" customFormat="1" ht="26" customHeight="1">
      <c r="B605" s="120"/>
      <c r="D605" s="121" t="s">
        <v>70</v>
      </c>
      <c r="E605" s="122" t="s">
        <v>381</v>
      </c>
      <c r="F605" s="122" t="s">
        <v>382</v>
      </c>
      <c r="I605" s="123"/>
      <c r="J605" s="124">
        <f>BK605</f>
        <v>0</v>
      </c>
      <c r="L605" s="120"/>
      <c r="M605" s="125"/>
      <c r="P605" s="126">
        <f>P606+P619+P646+P701+P707+P744+P764+P792+P814+P833+P893+P962+P977</f>
        <v>0</v>
      </c>
      <c r="R605" s="126">
        <f>R606+R619+R646+R701+R707+R744+R764+R792+R814+R833+R893+R962+R977</f>
        <v>46.688957670000001</v>
      </c>
      <c r="T605" s="127">
        <f>T606+T619+T646+T701+T707+T744+T764+T792+T814+T833+T893+T962+T977</f>
        <v>0</v>
      </c>
      <c r="AR605" s="121" t="s">
        <v>78</v>
      </c>
      <c r="AT605" s="128" t="s">
        <v>70</v>
      </c>
      <c r="AU605" s="128" t="s">
        <v>71</v>
      </c>
      <c r="AY605" s="121" t="s">
        <v>151</v>
      </c>
      <c r="BK605" s="129">
        <f>BK606+BK619+BK646+BK701+BK707+BK744+BK764+BK792+BK814+BK833+BK893+BK962+BK977</f>
        <v>0</v>
      </c>
    </row>
    <row r="606" spans="2:65" s="11" customFormat="1" ht="23" customHeight="1">
      <c r="B606" s="120"/>
      <c r="D606" s="121" t="s">
        <v>70</v>
      </c>
      <c r="E606" s="130" t="s">
        <v>1055</v>
      </c>
      <c r="F606" s="130" t="s">
        <v>1056</v>
      </c>
      <c r="I606" s="123"/>
      <c r="J606" s="131">
        <f>BK606</f>
        <v>0</v>
      </c>
      <c r="L606" s="120"/>
      <c r="M606" s="125"/>
      <c r="P606" s="126">
        <f>SUM(P607:P618)</f>
        <v>0</v>
      </c>
      <c r="R606" s="126">
        <f>SUM(R607:R618)</f>
        <v>8.952800000000001E-2</v>
      </c>
      <c r="T606" s="127">
        <f>SUM(T607:T618)</f>
        <v>0</v>
      </c>
      <c r="AR606" s="121" t="s">
        <v>78</v>
      </c>
      <c r="AT606" s="128" t="s">
        <v>70</v>
      </c>
      <c r="AU606" s="128" t="s">
        <v>15</v>
      </c>
      <c r="AY606" s="121" t="s">
        <v>151</v>
      </c>
      <c r="BK606" s="129">
        <f>SUM(BK607:BK618)</f>
        <v>0</v>
      </c>
    </row>
    <row r="607" spans="2:65" s="1" customFormat="1" ht="44.25" customHeight="1">
      <c r="B607" s="132"/>
      <c r="C607" s="133" t="s">
        <v>1057</v>
      </c>
      <c r="D607" s="133" t="s">
        <v>153</v>
      </c>
      <c r="E607" s="134" t="s">
        <v>1058</v>
      </c>
      <c r="F607" s="135" t="s">
        <v>1059</v>
      </c>
      <c r="G607" s="136" t="s">
        <v>156</v>
      </c>
      <c r="H607" s="137">
        <v>149.74</v>
      </c>
      <c r="I607" s="138"/>
      <c r="J607" s="139">
        <f>ROUND(I607*H607,2)</f>
        <v>0</v>
      </c>
      <c r="K607" s="135" t="s">
        <v>157</v>
      </c>
      <c r="L607" s="33"/>
      <c r="M607" s="140" t="s">
        <v>3</v>
      </c>
      <c r="N607" s="141" t="s">
        <v>42</v>
      </c>
      <c r="P607" s="142">
        <f>O607*H607</f>
        <v>0</v>
      </c>
      <c r="Q607" s="142">
        <v>4.0000000000000002E-4</v>
      </c>
      <c r="R607" s="142">
        <f>Q607*H607</f>
        <v>5.9896000000000005E-2</v>
      </c>
      <c r="S607" s="142">
        <v>0</v>
      </c>
      <c r="T607" s="143">
        <f>S607*H607</f>
        <v>0</v>
      </c>
      <c r="AR607" s="144" t="s">
        <v>257</v>
      </c>
      <c r="AT607" s="144" t="s">
        <v>153</v>
      </c>
      <c r="AU607" s="144" t="s">
        <v>78</v>
      </c>
      <c r="AY607" s="18" t="s">
        <v>151</v>
      </c>
      <c r="BE607" s="145">
        <f>IF(N607="základní",J607,0)</f>
        <v>0</v>
      </c>
      <c r="BF607" s="145">
        <f>IF(N607="snížená",J607,0)</f>
        <v>0</v>
      </c>
      <c r="BG607" s="145">
        <f>IF(N607="zákl. přenesená",J607,0)</f>
        <v>0</v>
      </c>
      <c r="BH607" s="145">
        <f>IF(N607="sníž. přenesená",J607,0)</f>
        <v>0</v>
      </c>
      <c r="BI607" s="145">
        <f>IF(N607="nulová",J607,0)</f>
        <v>0</v>
      </c>
      <c r="BJ607" s="18" t="s">
        <v>15</v>
      </c>
      <c r="BK607" s="145">
        <f>ROUND(I607*H607,2)</f>
        <v>0</v>
      </c>
      <c r="BL607" s="18" t="s">
        <v>257</v>
      </c>
      <c r="BM607" s="144" t="s">
        <v>1060</v>
      </c>
    </row>
    <row r="608" spans="2:65" s="1" customFormat="1">
      <c r="B608" s="33"/>
      <c r="D608" s="146" t="s">
        <v>159</v>
      </c>
      <c r="F608" s="147" t="s">
        <v>1061</v>
      </c>
      <c r="I608" s="148"/>
      <c r="L608" s="33"/>
      <c r="M608" s="149"/>
      <c r="T608" s="54"/>
      <c r="AT608" s="18" t="s">
        <v>159</v>
      </c>
      <c r="AU608" s="18" t="s">
        <v>78</v>
      </c>
    </row>
    <row r="609" spans="2:65" s="12" customFormat="1" ht="12">
      <c r="B609" s="150"/>
      <c r="D609" s="151" t="s">
        <v>161</v>
      </c>
      <c r="E609" s="152" t="s">
        <v>3</v>
      </c>
      <c r="F609" s="153" t="s">
        <v>1062</v>
      </c>
      <c r="H609" s="154">
        <v>35.840000000000003</v>
      </c>
      <c r="I609" s="155"/>
      <c r="L609" s="150"/>
      <c r="M609" s="156"/>
      <c r="T609" s="157"/>
      <c r="AT609" s="152" t="s">
        <v>161</v>
      </c>
      <c r="AU609" s="152" t="s">
        <v>78</v>
      </c>
      <c r="AV609" s="12" t="s">
        <v>78</v>
      </c>
      <c r="AW609" s="12" t="s">
        <v>33</v>
      </c>
      <c r="AX609" s="12" t="s">
        <v>71</v>
      </c>
      <c r="AY609" s="152" t="s">
        <v>151</v>
      </c>
    </row>
    <row r="610" spans="2:65" s="12" customFormat="1" ht="12">
      <c r="B610" s="150"/>
      <c r="D610" s="151" t="s">
        <v>161</v>
      </c>
      <c r="E610" s="152" t="s">
        <v>3</v>
      </c>
      <c r="F610" s="153" t="s">
        <v>1063</v>
      </c>
      <c r="H610" s="154">
        <v>113.9</v>
      </c>
      <c r="I610" s="155"/>
      <c r="L610" s="150"/>
      <c r="M610" s="156"/>
      <c r="T610" s="157"/>
      <c r="AT610" s="152" t="s">
        <v>161</v>
      </c>
      <c r="AU610" s="152" t="s">
        <v>78</v>
      </c>
      <c r="AV610" s="12" t="s">
        <v>78</v>
      </c>
      <c r="AW610" s="12" t="s">
        <v>33</v>
      </c>
      <c r="AX610" s="12" t="s">
        <v>71</v>
      </c>
      <c r="AY610" s="152" t="s">
        <v>151</v>
      </c>
    </row>
    <row r="611" spans="2:65" s="13" customFormat="1" ht="12">
      <c r="B611" s="158"/>
      <c r="D611" s="151" t="s">
        <v>161</v>
      </c>
      <c r="E611" s="159" t="s">
        <v>3</v>
      </c>
      <c r="F611" s="160" t="s">
        <v>178</v>
      </c>
      <c r="H611" s="161">
        <v>149.74</v>
      </c>
      <c r="I611" s="162"/>
      <c r="L611" s="158"/>
      <c r="M611" s="163"/>
      <c r="T611" s="164"/>
      <c r="AT611" s="159" t="s">
        <v>161</v>
      </c>
      <c r="AU611" s="159" t="s">
        <v>78</v>
      </c>
      <c r="AV611" s="13" t="s">
        <v>90</v>
      </c>
      <c r="AW611" s="13" t="s">
        <v>33</v>
      </c>
      <c r="AX611" s="13" t="s">
        <v>15</v>
      </c>
      <c r="AY611" s="159" t="s">
        <v>151</v>
      </c>
    </row>
    <row r="612" spans="2:65" s="1" customFormat="1" ht="33" customHeight="1">
      <c r="B612" s="132"/>
      <c r="C612" s="133" t="s">
        <v>1064</v>
      </c>
      <c r="D612" s="133" t="s">
        <v>153</v>
      </c>
      <c r="E612" s="134" t="s">
        <v>1065</v>
      </c>
      <c r="F612" s="135" t="s">
        <v>1066</v>
      </c>
      <c r="G612" s="136" t="s">
        <v>229</v>
      </c>
      <c r="H612" s="137">
        <v>185.2</v>
      </c>
      <c r="I612" s="138"/>
      <c r="J612" s="139">
        <f>ROUND(I612*H612,2)</f>
        <v>0</v>
      </c>
      <c r="K612" s="135" t="s">
        <v>157</v>
      </c>
      <c r="L612" s="33"/>
      <c r="M612" s="140" t="s">
        <v>3</v>
      </c>
      <c r="N612" s="141" t="s">
        <v>42</v>
      </c>
      <c r="P612" s="142">
        <f>O612*H612</f>
        <v>0</v>
      </c>
      <c r="Q612" s="142">
        <v>1.6000000000000001E-4</v>
      </c>
      <c r="R612" s="142">
        <f>Q612*H612</f>
        <v>2.9632000000000002E-2</v>
      </c>
      <c r="S612" s="142">
        <v>0</v>
      </c>
      <c r="T612" s="143">
        <f>S612*H612</f>
        <v>0</v>
      </c>
      <c r="AR612" s="144" t="s">
        <v>257</v>
      </c>
      <c r="AT612" s="144" t="s">
        <v>153</v>
      </c>
      <c r="AU612" s="144" t="s">
        <v>78</v>
      </c>
      <c r="AY612" s="18" t="s">
        <v>151</v>
      </c>
      <c r="BE612" s="145">
        <f>IF(N612="základní",J612,0)</f>
        <v>0</v>
      </c>
      <c r="BF612" s="145">
        <f>IF(N612="snížená",J612,0)</f>
        <v>0</v>
      </c>
      <c r="BG612" s="145">
        <f>IF(N612="zákl. přenesená",J612,0)</f>
        <v>0</v>
      </c>
      <c r="BH612" s="145">
        <f>IF(N612="sníž. přenesená",J612,0)</f>
        <v>0</v>
      </c>
      <c r="BI612" s="145">
        <f>IF(N612="nulová",J612,0)</f>
        <v>0</v>
      </c>
      <c r="BJ612" s="18" t="s">
        <v>15</v>
      </c>
      <c r="BK612" s="145">
        <f>ROUND(I612*H612,2)</f>
        <v>0</v>
      </c>
      <c r="BL612" s="18" t="s">
        <v>257</v>
      </c>
      <c r="BM612" s="144" t="s">
        <v>1067</v>
      </c>
    </row>
    <row r="613" spans="2:65" s="1" customFormat="1">
      <c r="B613" s="33"/>
      <c r="D613" s="146" t="s">
        <v>159</v>
      </c>
      <c r="F613" s="147" t="s">
        <v>1068</v>
      </c>
      <c r="I613" s="148"/>
      <c r="L613" s="33"/>
      <c r="M613" s="149"/>
      <c r="T613" s="54"/>
      <c r="AT613" s="18" t="s">
        <v>159</v>
      </c>
      <c r="AU613" s="18" t="s">
        <v>78</v>
      </c>
    </row>
    <row r="614" spans="2:65" s="12" customFormat="1" ht="12">
      <c r="B614" s="150"/>
      <c r="D614" s="151" t="s">
        <v>161</v>
      </c>
      <c r="E614" s="152" t="s">
        <v>3</v>
      </c>
      <c r="F614" s="153" t="s">
        <v>1069</v>
      </c>
      <c r="H614" s="154">
        <v>51.2</v>
      </c>
      <c r="I614" s="155"/>
      <c r="L614" s="150"/>
      <c r="M614" s="156"/>
      <c r="T614" s="157"/>
      <c r="AT614" s="152" t="s">
        <v>161</v>
      </c>
      <c r="AU614" s="152" t="s">
        <v>78</v>
      </c>
      <c r="AV614" s="12" t="s">
        <v>78</v>
      </c>
      <c r="AW614" s="12" t="s">
        <v>33</v>
      </c>
      <c r="AX614" s="12" t="s">
        <v>71</v>
      </c>
      <c r="AY614" s="152" t="s">
        <v>151</v>
      </c>
    </row>
    <row r="615" spans="2:65" s="12" customFormat="1" ht="12">
      <c r="B615" s="150"/>
      <c r="D615" s="151" t="s">
        <v>161</v>
      </c>
      <c r="E615" s="152" t="s">
        <v>3</v>
      </c>
      <c r="F615" s="153" t="s">
        <v>1070</v>
      </c>
      <c r="H615" s="154">
        <v>134</v>
      </c>
      <c r="I615" s="155"/>
      <c r="L615" s="150"/>
      <c r="M615" s="156"/>
      <c r="T615" s="157"/>
      <c r="AT615" s="152" t="s">
        <v>161</v>
      </c>
      <c r="AU615" s="152" t="s">
        <v>78</v>
      </c>
      <c r="AV615" s="12" t="s">
        <v>78</v>
      </c>
      <c r="AW615" s="12" t="s">
        <v>33</v>
      </c>
      <c r="AX615" s="12" t="s">
        <v>71</v>
      </c>
      <c r="AY615" s="152" t="s">
        <v>151</v>
      </c>
    </row>
    <row r="616" spans="2:65" s="13" customFormat="1" ht="12">
      <c r="B616" s="158"/>
      <c r="D616" s="151" t="s">
        <v>161</v>
      </c>
      <c r="E616" s="159" t="s">
        <v>3</v>
      </c>
      <c r="F616" s="160" t="s">
        <v>178</v>
      </c>
      <c r="H616" s="161">
        <v>185.2</v>
      </c>
      <c r="I616" s="162"/>
      <c r="L616" s="158"/>
      <c r="M616" s="163"/>
      <c r="T616" s="164"/>
      <c r="AT616" s="159" t="s">
        <v>161</v>
      </c>
      <c r="AU616" s="159" t="s">
        <v>78</v>
      </c>
      <c r="AV616" s="13" t="s">
        <v>90</v>
      </c>
      <c r="AW616" s="13" t="s">
        <v>33</v>
      </c>
      <c r="AX616" s="13" t="s">
        <v>15</v>
      </c>
      <c r="AY616" s="159" t="s">
        <v>151</v>
      </c>
    </row>
    <row r="617" spans="2:65" s="1" customFormat="1" ht="55.5" customHeight="1">
      <c r="B617" s="132"/>
      <c r="C617" s="133" t="s">
        <v>1071</v>
      </c>
      <c r="D617" s="133" t="s">
        <v>153</v>
      </c>
      <c r="E617" s="134" t="s">
        <v>1072</v>
      </c>
      <c r="F617" s="135" t="s">
        <v>1073</v>
      </c>
      <c r="G617" s="136" t="s">
        <v>362</v>
      </c>
      <c r="H617" s="137">
        <v>0.09</v>
      </c>
      <c r="I617" s="138"/>
      <c r="J617" s="139">
        <f>ROUND(I617*H617,2)</f>
        <v>0</v>
      </c>
      <c r="K617" s="135" t="s">
        <v>157</v>
      </c>
      <c r="L617" s="33"/>
      <c r="M617" s="140" t="s">
        <v>3</v>
      </c>
      <c r="N617" s="141" t="s">
        <v>42</v>
      </c>
      <c r="P617" s="142">
        <f>O617*H617</f>
        <v>0</v>
      </c>
      <c r="Q617" s="142">
        <v>0</v>
      </c>
      <c r="R617" s="142">
        <f>Q617*H617</f>
        <v>0</v>
      </c>
      <c r="S617" s="142">
        <v>0</v>
      </c>
      <c r="T617" s="143">
        <f>S617*H617</f>
        <v>0</v>
      </c>
      <c r="AR617" s="144" t="s">
        <v>257</v>
      </c>
      <c r="AT617" s="144" t="s">
        <v>153</v>
      </c>
      <c r="AU617" s="144" t="s">
        <v>78</v>
      </c>
      <c r="AY617" s="18" t="s">
        <v>151</v>
      </c>
      <c r="BE617" s="145">
        <f>IF(N617="základní",J617,0)</f>
        <v>0</v>
      </c>
      <c r="BF617" s="145">
        <f>IF(N617="snížená",J617,0)</f>
        <v>0</v>
      </c>
      <c r="BG617" s="145">
        <f>IF(N617="zákl. přenesená",J617,0)</f>
        <v>0</v>
      </c>
      <c r="BH617" s="145">
        <f>IF(N617="sníž. přenesená",J617,0)</f>
        <v>0</v>
      </c>
      <c r="BI617" s="145">
        <f>IF(N617="nulová",J617,0)</f>
        <v>0</v>
      </c>
      <c r="BJ617" s="18" t="s">
        <v>15</v>
      </c>
      <c r="BK617" s="145">
        <f>ROUND(I617*H617,2)</f>
        <v>0</v>
      </c>
      <c r="BL617" s="18" t="s">
        <v>257</v>
      </c>
      <c r="BM617" s="144" t="s">
        <v>1074</v>
      </c>
    </row>
    <row r="618" spans="2:65" s="1" customFormat="1">
      <c r="B618" s="33"/>
      <c r="D618" s="146" t="s">
        <v>159</v>
      </c>
      <c r="F618" s="147" t="s">
        <v>1075</v>
      </c>
      <c r="I618" s="148"/>
      <c r="L618" s="33"/>
      <c r="M618" s="149"/>
      <c r="T618" s="54"/>
      <c r="AT618" s="18" t="s">
        <v>159</v>
      </c>
      <c r="AU618" s="18" t="s">
        <v>78</v>
      </c>
    </row>
    <row r="619" spans="2:65" s="11" customFormat="1" ht="23" customHeight="1">
      <c r="B619" s="120"/>
      <c r="D619" s="121" t="s">
        <v>70</v>
      </c>
      <c r="E619" s="130" t="s">
        <v>383</v>
      </c>
      <c r="F619" s="130" t="s">
        <v>384</v>
      </c>
      <c r="I619" s="123"/>
      <c r="J619" s="131">
        <f>BK619</f>
        <v>0</v>
      </c>
      <c r="L619" s="120"/>
      <c r="M619" s="125"/>
      <c r="P619" s="126">
        <f>SUM(P620:P645)</f>
        <v>0</v>
      </c>
      <c r="R619" s="126">
        <f>SUM(R620:R645)</f>
        <v>15.7650588</v>
      </c>
      <c r="T619" s="127">
        <f>SUM(T620:T645)</f>
        <v>0</v>
      </c>
      <c r="AR619" s="121" t="s">
        <v>78</v>
      </c>
      <c r="AT619" s="128" t="s">
        <v>70</v>
      </c>
      <c r="AU619" s="128" t="s">
        <v>15</v>
      </c>
      <c r="AY619" s="121" t="s">
        <v>151</v>
      </c>
      <c r="BK619" s="129">
        <f>SUM(BK620:BK645)</f>
        <v>0</v>
      </c>
    </row>
    <row r="620" spans="2:65" s="1" customFormat="1" ht="38" customHeight="1">
      <c r="B620" s="132"/>
      <c r="C620" s="133" t="s">
        <v>1076</v>
      </c>
      <c r="D620" s="133" t="s">
        <v>153</v>
      </c>
      <c r="E620" s="134" t="s">
        <v>1077</v>
      </c>
      <c r="F620" s="135" t="s">
        <v>1078</v>
      </c>
      <c r="G620" s="136" t="s">
        <v>156</v>
      </c>
      <c r="H620" s="137">
        <v>884.98</v>
      </c>
      <c r="I620" s="138"/>
      <c r="J620" s="139">
        <f>ROUND(I620*H620,2)</f>
        <v>0</v>
      </c>
      <c r="K620" s="135" t="s">
        <v>157</v>
      </c>
      <c r="L620" s="33"/>
      <c r="M620" s="140" t="s">
        <v>3</v>
      </c>
      <c r="N620" s="141" t="s">
        <v>42</v>
      </c>
      <c r="P620" s="142">
        <f>O620*H620</f>
        <v>0</v>
      </c>
      <c r="Q620" s="142">
        <v>0</v>
      </c>
      <c r="R620" s="142">
        <f>Q620*H620</f>
        <v>0</v>
      </c>
      <c r="S620" s="142">
        <v>0</v>
      </c>
      <c r="T620" s="143">
        <f>S620*H620</f>
        <v>0</v>
      </c>
      <c r="AR620" s="144" t="s">
        <v>257</v>
      </c>
      <c r="AT620" s="144" t="s">
        <v>153</v>
      </c>
      <c r="AU620" s="144" t="s">
        <v>78</v>
      </c>
      <c r="AY620" s="18" t="s">
        <v>151</v>
      </c>
      <c r="BE620" s="145">
        <f>IF(N620="základní",J620,0)</f>
        <v>0</v>
      </c>
      <c r="BF620" s="145">
        <f>IF(N620="snížená",J620,0)</f>
        <v>0</v>
      </c>
      <c r="BG620" s="145">
        <f>IF(N620="zákl. přenesená",J620,0)</f>
        <v>0</v>
      </c>
      <c r="BH620" s="145">
        <f>IF(N620="sníž. přenesená",J620,0)</f>
        <v>0</v>
      </c>
      <c r="BI620" s="145">
        <f>IF(N620="nulová",J620,0)</f>
        <v>0</v>
      </c>
      <c r="BJ620" s="18" t="s">
        <v>15</v>
      </c>
      <c r="BK620" s="145">
        <f>ROUND(I620*H620,2)</f>
        <v>0</v>
      </c>
      <c r="BL620" s="18" t="s">
        <v>257</v>
      </c>
      <c r="BM620" s="144" t="s">
        <v>1079</v>
      </c>
    </row>
    <row r="621" spans="2:65" s="1" customFormat="1">
      <c r="B621" s="33"/>
      <c r="D621" s="146" t="s">
        <v>159</v>
      </c>
      <c r="F621" s="147" t="s">
        <v>1080</v>
      </c>
      <c r="I621" s="148"/>
      <c r="L621" s="33"/>
      <c r="M621" s="149"/>
      <c r="T621" s="54"/>
      <c r="AT621" s="18" t="s">
        <v>159</v>
      </c>
      <c r="AU621" s="18" t="s">
        <v>78</v>
      </c>
    </row>
    <row r="622" spans="2:65" s="14" customFormat="1" ht="12">
      <c r="B622" s="165"/>
      <c r="D622" s="151" t="s">
        <v>161</v>
      </c>
      <c r="E622" s="166" t="s">
        <v>3</v>
      </c>
      <c r="F622" s="167" t="s">
        <v>238</v>
      </c>
      <c r="H622" s="166" t="s">
        <v>3</v>
      </c>
      <c r="I622" s="168"/>
      <c r="L622" s="165"/>
      <c r="M622" s="169"/>
      <c r="T622" s="170"/>
      <c r="AT622" s="166" t="s">
        <v>161</v>
      </c>
      <c r="AU622" s="166" t="s">
        <v>78</v>
      </c>
      <c r="AV622" s="14" t="s">
        <v>15</v>
      </c>
      <c r="AW622" s="14" t="s">
        <v>33</v>
      </c>
      <c r="AX622" s="14" t="s">
        <v>71</v>
      </c>
      <c r="AY622" s="166" t="s">
        <v>151</v>
      </c>
    </row>
    <row r="623" spans="2:65" s="12" customFormat="1" ht="12">
      <c r="B623" s="150"/>
      <c r="D623" s="151" t="s">
        <v>161</v>
      </c>
      <c r="E623" s="152" t="s">
        <v>3</v>
      </c>
      <c r="F623" s="153" t="s">
        <v>390</v>
      </c>
      <c r="H623" s="154">
        <v>725</v>
      </c>
      <c r="I623" s="155"/>
      <c r="L623" s="150"/>
      <c r="M623" s="156"/>
      <c r="T623" s="157"/>
      <c r="AT623" s="152" t="s">
        <v>161</v>
      </c>
      <c r="AU623" s="152" t="s">
        <v>78</v>
      </c>
      <c r="AV623" s="12" t="s">
        <v>78</v>
      </c>
      <c r="AW623" s="12" t="s">
        <v>33</v>
      </c>
      <c r="AX623" s="12" t="s">
        <v>71</v>
      </c>
      <c r="AY623" s="152" t="s">
        <v>151</v>
      </c>
    </row>
    <row r="624" spans="2:65" s="12" customFormat="1" ht="12">
      <c r="B624" s="150"/>
      <c r="D624" s="151" t="s">
        <v>161</v>
      </c>
      <c r="E624" s="152" t="s">
        <v>3</v>
      </c>
      <c r="F624" s="153" t="s">
        <v>1081</v>
      </c>
      <c r="H624" s="154">
        <v>159.97999999999999</v>
      </c>
      <c r="I624" s="155"/>
      <c r="L624" s="150"/>
      <c r="M624" s="156"/>
      <c r="T624" s="157"/>
      <c r="AT624" s="152" t="s">
        <v>161</v>
      </c>
      <c r="AU624" s="152" t="s">
        <v>78</v>
      </c>
      <c r="AV624" s="12" t="s">
        <v>78</v>
      </c>
      <c r="AW624" s="12" t="s">
        <v>33</v>
      </c>
      <c r="AX624" s="12" t="s">
        <v>71</v>
      </c>
      <c r="AY624" s="152" t="s">
        <v>151</v>
      </c>
    </row>
    <row r="625" spans="2:65" s="13" customFormat="1" ht="12">
      <c r="B625" s="158"/>
      <c r="D625" s="151" t="s">
        <v>161</v>
      </c>
      <c r="E625" s="159" t="s">
        <v>3</v>
      </c>
      <c r="F625" s="160" t="s">
        <v>178</v>
      </c>
      <c r="H625" s="161">
        <v>884.98</v>
      </c>
      <c r="I625" s="162"/>
      <c r="L625" s="158"/>
      <c r="M625" s="163"/>
      <c r="T625" s="164"/>
      <c r="AT625" s="159" t="s">
        <v>161</v>
      </c>
      <c r="AU625" s="159" t="s">
        <v>78</v>
      </c>
      <c r="AV625" s="13" t="s">
        <v>90</v>
      </c>
      <c r="AW625" s="13" t="s">
        <v>33</v>
      </c>
      <c r="AX625" s="13" t="s">
        <v>15</v>
      </c>
      <c r="AY625" s="159" t="s">
        <v>151</v>
      </c>
    </row>
    <row r="626" spans="2:65" s="1" customFormat="1" ht="16.5" customHeight="1">
      <c r="B626" s="132"/>
      <c r="C626" s="174" t="s">
        <v>1082</v>
      </c>
      <c r="D626" s="174" t="s">
        <v>601</v>
      </c>
      <c r="E626" s="175" t="s">
        <v>1083</v>
      </c>
      <c r="F626" s="176" t="s">
        <v>1084</v>
      </c>
      <c r="G626" s="177" t="s">
        <v>362</v>
      </c>
      <c r="H626" s="178">
        <v>0.28299999999999997</v>
      </c>
      <c r="I626" s="179"/>
      <c r="J626" s="180">
        <f>ROUND(I626*H626,2)</f>
        <v>0</v>
      </c>
      <c r="K626" s="176" t="s">
        <v>157</v>
      </c>
      <c r="L626" s="181"/>
      <c r="M626" s="182" t="s">
        <v>3</v>
      </c>
      <c r="N626" s="183" t="s">
        <v>42</v>
      </c>
      <c r="P626" s="142">
        <f>O626*H626</f>
        <v>0</v>
      </c>
      <c r="Q626" s="142">
        <v>1</v>
      </c>
      <c r="R626" s="142">
        <f>Q626*H626</f>
        <v>0.28299999999999997</v>
      </c>
      <c r="S626" s="142">
        <v>0</v>
      </c>
      <c r="T626" s="143">
        <f>S626*H626</f>
        <v>0</v>
      </c>
      <c r="AR626" s="144" t="s">
        <v>353</v>
      </c>
      <c r="AT626" s="144" t="s">
        <v>601</v>
      </c>
      <c r="AU626" s="144" t="s">
        <v>78</v>
      </c>
      <c r="AY626" s="18" t="s">
        <v>151</v>
      </c>
      <c r="BE626" s="145">
        <f>IF(N626="základní",J626,0)</f>
        <v>0</v>
      </c>
      <c r="BF626" s="145">
        <f>IF(N626="snížená",J626,0)</f>
        <v>0</v>
      </c>
      <c r="BG626" s="145">
        <f>IF(N626="zákl. přenesená",J626,0)</f>
        <v>0</v>
      </c>
      <c r="BH626" s="145">
        <f>IF(N626="sníž. přenesená",J626,0)</f>
        <v>0</v>
      </c>
      <c r="BI626" s="145">
        <f>IF(N626="nulová",J626,0)</f>
        <v>0</v>
      </c>
      <c r="BJ626" s="18" t="s">
        <v>15</v>
      </c>
      <c r="BK626" s="145">
        <f>ROUND(I626*H626,2)</f>
        <v>0</v>
      </c>
      <c r="BL626" s="18" t="s">
        <v>257</v>
      </c>
      <c r="BM626" s="144" t="s">
        <v>1085</v>
      </c>
    </row>
    <row r="627" spans="2:65" s="12" customFormat="1" ht="12">
      <c r="B627" s="150"/>
      <c r="D627" s="151" t="s">
        <v>161</v>
      </c>
      <c r="F627" s="153" t="s">
        <v>1086</v>
      </c>
      <c r="H627" s="154">
        <v>0.28299999999999997</v>
      </c>
      <c r="I627" s="155"/>
      <c r="L627" s="150"/>
      <c r="M627" s="156"/>
      <c r="T627" s="157"/>
      <c r="AT627" s="152" t="s">
        <v>161</v>
      </c>
      <c r="AU627" s="152" t="s">
        <v>78</v>
      </c>
      <c r="AV627" s="12" t="s">
        <v>78</v>
      </c>
      <c r="AW627" s="12" t="s">
        <v>4</v>
      </c>
      <c r="AX627" s="12" t="s">
        <v>15</v>
      </c>
      <c r="AY627" s="152" t="s">
        <v>151</v>
      </c>
    </row>
    <row r="628" spans="2:65" s="1" customFormat="1" ht="33" customHeight="1">
      <c r="B628" s="132"/>
      <c r="C628" s="133" t="s">
        <v>1087</v>
      </c>
      <c r="D628" s="133" t="s">
        <v>153</v>
      </c>
      <c r="E628" s="134" t="s">
        <v>1088</v>
      </c>
      <c r="F628" s="135" t="s">
        <v>1089</v>
      </c>
      <c r="G628" s="136" t="s">
        <v>156</v>
      </c>
      <c r="H628" s="137">
        <v>884.98</v>
      </c>
      <c r="I628" s="138"/>
      <c r="J628" s="139">
        <f>ROUND(I628*H628,2)</f>
        <v>0</v>
      </c>
      <c r="K628" s="135" t="s">
        <v>157</v>
      </c>
      <c r="L628" s="33"/>
      <c r="M628" s="140" t="s">
        <v>3</v>
      </c>
      <c r="N628" s="141" t="s">
        <v>42</v>
      </c>
      <c r="P628" s="142">
        <f>O628*H628</f>
        <v>0</v>
      </c>
      <c r="Q628" s="142">
        <v>0</v>
      </c>
      <c r="R628" s="142">
        <f>Q628*H628</f>
        <v>0</v>
      </c>
      <c r="S628" s="142">
        <v>0</v>
      </c>
      <c r="T628" s="143">
        <f>S628*H628</f>
        <v>0</v>
      </c>
      <c r="AR628" s="144" t="s">
        <v>257</v>
      </c>
      <c r="AT628" s="144" t="s">
        <v>153</v>
      </c>
      <c r="AU628" s="144" t="s">
        <v>78</v>
      </c>
      <c r="AY628" s="18" t="s">
        <v>151</v>
      </c>
      <c r="BE628" s="145">
        <f>IF(N628="základní",J628,0)</f>
        <v>0</v>
      </c>
      <c r="BF628" s="145">
        <f>IF(N628="snížená",J628,0)</f>
        <v>0</v>
      </c>
      <c r="BG628" s="145">
        <f>IF(N628="zákl. přenesená",J628,0)</f>
        <v>0</v>
      </c>
      <c r="BH628" s="145">
        <f>IF(N628="sníž. přenesená",J628,0)</f>
        <v>0</v>
      </c>
      <c r="BI628" s="145">
        <f>IF(N628="nulová",J628,0)</f>
        <v>0</v>
      </c>
      <c r="BJ628" s="18" t="s">
        <v>15</v>
      </c>
      <c r="BK628" s="145">
        <f>ROUND(I628*H628,2)</f>
        <v>0</v>
      </c>
      <c r="BL628" s="18" t="s">
        <v>257</v>
      </c>
      <c r="BM628" s="144" t="s">
        <v>1090</v>
      </c>
    </row>
    <row r="629" spans="2:65" s="1" customFormat="1">
      <c r="B629" s="33"/>
      <c r="D629" s="146" t="s">
        <v>159</v>
      </c>
      <c r="F629" s="147" t="s">
        <v>1091</v>
      </c>
      <c r="I629" s="148"/>
      <c r="L629" s="33"/>
      <c r="M629" s="149"/>
      <c r="T629" s="54"/>
      <c r="AT629" s="18" t="s">
        <v>159</v>
      </c>
      <c r="AU629" s="18" t="s">
        <v>78</v>
      </c>
    </row>
    <row r="630" spans="2:65" s="14" customFormat="1" ht="12">
      <c r="B630" s="165"/>
      <c r="D630" s="151" t="s">
        <v>161</v>
      </c>
      <c r="E630" s="166" t="s">
        <v>3</v>
      </c>
      <c r="F630" s="167" t="s">
        <v>238</v>
      </c>
      <c r="H630" s="166" t="s">
        <v>3</v>
      </c>
      <c r="I630" s="168"/>
      <c r="L630" s="165"/>
      <c r="M630" s="169"/>
      <c r="T630" s="170"/>
      <c r="AT630" s="166" t="s">
        <v>161</v>
      </c>
      <c r="AU630" s="166" t="s">
        <v>78</v>
      </c>
      <c r="AV630" s="14" t="s">
        <v>15</v>
      </c>
      <c r="AW630" s="14" t="s">
        <v>33</v>
      </c>
      <c r="AX630" s="14" t="s">
        <v>71</v>
      </c>
      <c r="AY630" s="166" t="s">
        <v>151</v>
      </c>
    </row>
    <row r="631" spans="2:65" s="12" customFormat="1" ht="12">
      <c r="B631" s="150"/>
      <c r="D631" s="151" t="s">
        <v>161</v>
      </c>
      <c r="E631" s="152" t="s">
        <v>3</v>
      </c>
      <c r="F631" s="153" t="s">
        <v>390</v>
      </c>
      <c r="H631" s="154">
        <v>725</v>
      </c>
      <c r="I631" s="155"/>
      <c r="L631" s="150"/>
      <c r="M631" s="156"/>
      <c r="T631" s="157"/>
      <c r="AT631" s="152" t="s">
        <v>161</v>
      </c>
      <c r="AU631" s="152" t="s">
        <v>78</v>
      </c>
      <c r="AV631" s="12" t="s">
        <v>78</v>
      </c>
      <c r="AW631" s="12" t="s">
        <v>33</v>
      </c>
      <c r="AX631" s="12" t="s">
        <v>71</v>
      </c>
      <c r="AY631" s="152" t="s">
        <v>151</v>
      </c>
    </row>
    <row r="632" spans="2:65" s="12" customFormat="1" ht="12">
      <c r="B632" s="150"/>
      <c r="D632" s="151" t="s">
        <v>161</v>
      </c>
      <c r="E632" s="152" t="s">
        <v>3</v>
      </c>
      <c r="F632" s="153" t="s">
        <v>1081</v>
      </c>
      <c r="H632" s="154">
        <v>159.97999999999999</v>
      </c>
      <c r="I632" s="155"/>
      <c r="L632" s="150"/>
      <c r="M632" s="156"/>
      <c r="T632" s="157"/>
      <c r="AT632" s="152" t="s">
        <v>161</v>
      </c>
      <c r="AU632" s="152" t="s">
        <v>78</v>
      </c>
      <c r="AV632" s="12" t="s">
        <v>78</v>
      </c>
      <c r="AW632" s="12" t="s">
        <v>33</v>
      </c>
      <c r="AX632" s="12" t="s">
        <v>71</v>
      </c>
      <c r="AY632" s="152" t="s">
        <v>151</v>
      </c>
    </row>
    <row r="633" spans="2:65" s="13" customFormat="1" ht="12">
      <c r="B633" s="158"/>
      <c r="D633" s="151" t="s">
        <v>161</v>
      </c>
      <c r="E633" s="159" t="s">
        <v>3</v>
      </c>
      <c r="F633" s="160" t="s">
        <v>178</v>
      </c>
      <c r="H633" s="161">
        <v>884.98</v>
      </c>
      <c r="I633" s="162"/>
      <c r="L633" s="158"/>
      <c r="M633" s="163"/>
      <c r="T633" s="164"/>
      <c r="AT633" s="159" t="s">
        <v>161</v>
      </c>
      <c r="AU633" s="159" t="s">
        <v>78</v>
      </c>
      <c r="AV633" s="13" t="s">
        <v>90</v>
      </c>
      <c r="AW633" s="13" t="s">
        <v>33</v>
      </c>
      <c r="AX633" s="13" t="s">
        <v>15</v>
      </c>
      <c r="AY633" s="159" t="s">
        <v>151</v>
      </c>
    </row>
    <row r="634" spans="2:65" s="1" customFormat="1" ht="49.25" customHeight="1">
      <c r="B634" s="132"/>
      <c r="C634" s="174" t="s">
        <v>1092</v>
      </c>
      <c r="D634" s="174" t="s">
        <v>601</v>
      </c>
      <c r="E634" s="175" t="s">
        <v>1093</v>
      </c>
      <c r="F634" s="176" t="s">
        <v>1094</v>
      </c>
      <c r="G634" s="177" t="s">
        <v>156</v>
      </c>
      <c r="H634" s="178">
        <v>1031.444</v>
      </c>
      <c r="I634" s="179"/>
      <c r="J634" s="180">
        <f>ROUND(I634*H634,2)</f>
        <v>0</v>
      </c>
      <c r="K634" s="176" t="s">
        <v>157</v>
      </c>
      <c r="L634" s="181"/>
      <c r="M634" s="182" t="s">
        <v>3</v>
      </c>
      <c r="N634" s="183" t="s">
        <v>42</v>
      </c>
      <c r="P634" s="142">
        <f>O634*H634</f>
        <v>0</v>
      </c>
      <c r="Q634" s="142">
        <v>4.0000000000000001E-3</v>
      </c>
      <c r="R634" s="142">
        <f>Q634*H634</f>
        <v>4.1257760000000001</v>
      </c>
      <c r="S634" s="142">
        <v>0</v>
      </c>
      <c r="T634" s="143">
        <f>S634*H634</f>
        <v>0</v>
      </c>
      <c r="AR634" s="144" t="s">
        <v>353</v>
      </c>
      <c r="AT634" s="144" t="s">
        <v>601</v>
      </c>
      <c r="AU634" s="144" t="s">
        <v>78</v>
      </c>
      <c r="AY634" s="18" t="s">
        <v>151</v>
      </c>
      <c r="BE634" s="145">
        <f>IF(N634="základní",J634,0)</f>
        <v>0</v>
      </c>
      <c r="BF634" s="145">
        <f>IF(N634="snížená",J634,0)</f>
        <v>0</v>
      </c>
      <c r="BG634" s="145">
        <f>IF(N634="zákl. přenesená",J634,0)</f>
        <v>0</v>
      </c>
      <c r="BH634" s="145">
        <f>IF(N634="sníž. přenesená",J634,0)</f>
        <v>0</v>
      </c>
      <c r="BI634" s="145">
        <f>IF(N634="nulová",J634,0)</f>
        <v>0</v>
      </c>
      <c r="BJ634" s="18" t="s">
        <v>15</v>
      </c>
      <c r="BK634" s="145">
        <f>ROUND(I634*H634,2)</f>
        <v>0</v>
      </c>
      <c r="BL634" s="18" t="s">
        <v>257</v>
      </c>
      <c r="BM634" s="144" t="s">
        <v>1095</v>
      </c>
    </row>
    <row r="635" spans="2:65" s="12" customFormat="1" ht="12">
      <c r="B635" s="150"/>
      <c r="D635" s="151" t="s">
        <v>161</v>
      </c>
      <c r="F635" s="153" t="s">
        <v>1096</v>
      </c>
      <c r="H635" s="154">
        <v>1031.444</v>
      </c>
      <c r="I635" s="155"/>
      <c r="L635" s="150"/>
      <c r="M635" s="156"/>
      <c r="T635" s="157"/>
      <c r="AT635" s="152" t="s">
        <v>161</v>
      </c>
      <c r="AU635" s="152" t="s">
        <v>78</v>
      </c>
      <c r="AV635" s="12" t="s">
        <v>78</v>
      </c>
      <c r="AW635" s="12" t="s">
        <v>4</v>
      </c>
      <c r="AX635" s="12" t="s">
        <v>15</v>
      </c>
      <c r="AY635" s="152" t="s">
        <v>151</v>
      </c>
    </row>
    <row r="636" spans="2:65" s="1" customFormat="1" ht="24.25" customHeight="1">
      <c r="B636" s="132"/>
      <c r="C636" s="133" t="s">
        <v>1097</v>
      </c>
      <c r="D636" s="133" t="s">
        <v>153</v>
      </c>
      <c r="E636" s="134" t="s">
        <v>1098</v>
      </c>
      <c r="F636" s="135" t="s">
        <v>1099</v>
      </c>
      <c r="G636" s="136" t="s">
        <v>156</v>
      </c>
      <c r="H636" s="137">
        <v>884.98</v>
      </c>
      <c r="I636" s="138"/>
      <c r="J636" s="139">
        <f>ROUND(I636*H636,2)</f>
        <v>0</v>
      </c>
      <c r="K636" s="135" t="s">
        <v>157</v>
      </c>
      <c r="L636" s="33"/>
      <c r="M636" s="140" t="s">
        <v>3</v>
      </c>
      <c r="N636" s="141" t="s">
        <v>42</v>
      </c>
      <c r="P636" s="142">
        <f>O636*H636</f>
        <v>0</v>
      </c>
      <c r="Q636" s="142">
        <v>8.8000000000000003E-4</v>
      </c>
      <c r="R636" s="142">
        <f>Q636*H636</f>
        <v>0.7787824000000001</v>
      </c>
      <c r="S636" s="142">
        <v>0</v>
      </c>
      <c r="T636" s="143">
        <f>S636*H636</f>
        <v>0</v>
      </c>
      <c r="AR636" s="144" t="s">
        <v>257</v>
      </c>
      <c r="AT636" s="144" t="s">
        <v>153</v>
      </c>
      <c r="AU636" s="144" t="s">
        <v>78</v>
      </c>
      <c r="AY636" s="18" t="s">
        <v>151</v>
      </c>
      <c r="BE636" s="145">
        <f>IF(N636="základní",J636,0)</f>
        <v>0</v>
      </c>
      <c r="BF636" s="145">
        <f>IF(N636="snížená",J636,0)</f>
        <v>0</v>
      </c>
      <c r="BG636" s="145">
        <f>IF(N636="zákl. přenesená",J636,0)</f>
        <v>0</v>
      </c>
      <c r="BH636" s="145">
        <f>IF(N636="sníž. přenesená",J636,0)</f>
        <v>0</v>
      </c>
      <c r="BI636" s="145">
        <f>IF(N636="nulová",J636,0)</f>
        <v>0</v>
      </c>
      <c r="BJ636" s="18" t="s">
        <v>15</v>
      </c>
      <c r="BK636" s="145">
        <f>ROUND(I636*H636,2)</f>
        <v>0</v>
      </c>
      <c r="BL636" s="18" t="s">
        <v>257</v>
      </c>
      <c r="BM636" s="144" t="s">
        <v>1100</v>
      </c>
    </row>
    <row r="637" spans="2:65" s="1" customFormat="1">
      <c r="B637" s="33"/>
      <c r="D637" s="146" t="s">
        <v>159</v>
      </c>
      <c r="F637" s="147" t="s">
        <v>1101</v>
      </c>
      <c r="I637" s="148"/>
      <c r="L637" s="33"/>
      <c r="M637" s="149"/>
      <c r="T637" s="54"/>
      <c r="AT637" s="18" t="s">
        <v>159</v>
      </c>
      <c r="AU637" s="18" t="s">
        <v>78</v>
      </c>
    </row>
    <row r="638" spans="2:65" s="1" customFormat="1" ht="49.25" customHeight="1">
      <c r="B638" s="132"/>
      <c r="C638" s="174" t="s">
        <v>929</v>
      </c>
      <c r="D638" s="174" t="s">
        <v>601</v>
      </c>
      <c r="E638" s="175" t="s">
        <v>1102</v>
      </c>
      <c r="F638" s="176" t="s">
        <v>1103</v>
      </c>
      <c r="G638" s="177" t="s">
        <v>156</v>
      </c>
      <c r="H638" s="178">
        <v>1031.444</v>
      </c>
      <c r="I638" s="179"/>
      <c r="J638" s="180">
        <f>ROUND(I638*H638,2)</f>
        <v>0</v>
      </c>
      <c r="K638" s="176" t="s">
        <v>157</v>
      </c>
      <c r="L638" s="181"/>
      <c r="M638" s="182" t="s">
        <v>3</v>
      </c>
      <c r="N638" s="183" t="s">
        <v>42</v>
      </c>
      <c r="P638" s="142">
        <f>O638*H638</f>
        <v>0</v>
      </c>
      <c r="Q638" s="142">
        <v>4.7000000000000002E-3</v>
      </c>
      <c r="R638" s="142">
        <f>Q638*H638</f>
        <v>4.8477867999999997</v>
      </c>
      <c r="S638" s="142">
        <v>0</v>
      </c>
      <c r="T638" s="143">
        <f>S638*H638</f>
        <v>0</v>
      </c>
      <c r="AR638" s="144" t="s">
        <v>353</v>
      </c>
      <c r="AT638" s="144" t="s">
        <v>601</v>
      </c>
      <c r="AU638" s="144" t="s">
        <v>78</v>
      </c>
      <c r="AY638" s="18" t="s">
        <v>151</v>
      </c>
      <c r="BE638" s="145">
        <f>IF(N638="základní",J638,0)</f>
        <v>0</v>
      </c>
      <c r="BF638" s="145">
        <f>IF(N638="snížená",J638,0)</f>
        <v>0</v>
      </c>
      <c r="BG638" s="145">
        <f>IF(N638="zákl. přenesená",J638,0)</f>
        <v>0</v>
      </c>
      <c r="BH638" s="145">
        <f>IF(N638="sníž. přenesená",J638,0)</f>
        <v>0</v>
      </c>
      <c r="BI638" s="145">
        <f>IF(N638="nulová",J638,0)</f>
        <v>0</v>
      </c>
      <c r="BJ638" s="18" t="s">
        <v>15</v>
      </c>
      <c r="BK638" s="145">
        <f>ROUND(I638*H638,2)</f>
        <v>0</v>
      </c>
      <c r="BL638" s="18" t="s">
        <v>257</v>
      </c>
      <c r="BM638" s="144" t="s">
        <v>1104</v>
      </c>
    </row>
    <row r="639" spans="2:65" s="12" customFormat="1" ht="12">
      <c r="B639" s="150"/>
      <c r="D639" s="151" t="s">
        <v>161</v>
      </c>
      <c r="F639" s="153" t="s">
        <v>1096</v>
      </c>
      <c r="H639" s="154">
        <v>1031.444</v>
      </c>
      <c r="I639" s="155"/>
      <c r="L639" s="150"/>
      <c r="M639" s="156"/>
      <c r="T639" s="157"/>
      <c r="AT639" s="152" t="s">
        <v>161</v>
      </c>
      <c r="AU639" s="152" t="s">
        <v>78</v>
      </c>
      <c r="AV639" s="12" t="s">
        <v>78</v>
      </c>
      <c r="AW639" s="12" t="s">
        <v>4</v>
      </c>
      <c r="AX639" s="12" t="s">
        <v>15</v>
      </c>
      <c r="AY639" s="152" t="s">
        <v>151</v>
      </c>
    </row>
    <row r="640" spans="2:65" s="1" customFormat="1" ht="24.25" customHeight="1">
      <c r="B640" s="132"/>
      <c r="C640" s="133" t="s">
        <v>998</v>
      </c>
      <c r="D640" s="133" t="s">
        <v>153</v>
      </c>
      <c r="E640" s="134" t="s">
        <v>1098</v>
      </c>
      <c r="F640" s="135" t="s">
        <v>1099</v>
      </c>
      <c r="G640" s="136" t="s">
        <v>156</v>
      </c>
      <c r="H640" s="137">
        <v>884.98</v>
      </c>
      <c r="I640" s="138"/>
      <c r="J640" s="139">
        <f>ROUND(I640*H640,2)</f>
        <v>0</v>
      </c>
      <c r="K640" s="135" t="s">
        <v>157</v>
      </c>
      <c r="L640" s="33"/>
      <c r="M640" s="140" t="s">
        <v>3</v>
      </c>
      <c r="N640" s="141" t="s">
        <v>42</v>
      </c>
      <c r="P640" s="142">
        <f>O640*H640</f>
        <v>0</v>
      </c>
      <c r="Q640" s="142">
        <v>8.8000000000000003E-4</v>
      </c>
      <c r="R640" s="142">
        <f>Q640*H640</f>
        <v>0.7787824000000001</v>
      </c>
      <c r="S640" s="142">
        <v>0</v>
      </c>
      <c r="T640" s="143">
        <f>S640*H640</f>
        <v>0</v>
      </c>
      <c r="AR640" s="144" t="s">
        <v>257</v>
      </c>
      <c r="AT640" s="144" t="s">
        <v>153</v>
      </c>
      <c r="AU640" s="144" t="s">
        <v>78</v>
      </c>
      <c r="AY640" s="18" t="s">
        <v>151</v>
      </c>
      <c r="BE640" s="145">
        <f>IF(N640="základní",J640,0)</f>
        <v>0</v>
      </c>
      <c r="BF640" s="145">
        <f>IF(N640="snížená",J640,0)</f>
        <v>0</v>
      </c>
      <c r="BG640" s="145">
        <f>IF(N640="zákl. přenesená",J640,0)</f>
        <v>0</v>
      </c>
      <c r="BH640" s="145">
        <f>IF(N640="sníž. přenesená",J640,0)</f>
        <v>0</v>
      </c>
      <c r="BI640" s="145">
        <f>IF(N640="nulová",J640,0)</f>
        <v>0</v>
      </c>
      <c r="BJ640" s="18" t="s">
        <v>15</v>
      </c>
      <c r="BK640" s="145">
        <f>ROUND(I640*H640,2)</f>
        <v>0</v>
      </c>
      <c r="BL640" s="18" t="s">
        <v>257</v>
      </c>
      <c r="BM640" s="144" t="s">
        <v>1105</v>
      </c>
    </row>
    <row r="641" spans="2:65" s="1" customFormat="1">
      <c r="B641" s="33"/>
      <c r="D641" s="146" t="s">
        <v>159</v>
      </c>
      <c r="F641" s="147" t="s">
        <v>1101</v>
      </c>
      <c r="I641" s="148"/>
      <c r="L641" s="33"/>
      <c r="M641" s="149"/>
      <c r="T641" s="54"/>
      <c r="AT641" s="18" t="s">
        <v>159</v>
      </c>
      <c r="AU641" s="18" t="s">
        <v>78</v>
      </c>
    </row>
    <row r="642" spans="2:65" s="1" customFormat="1" ht="49.25" customHeight="1">
      <c r="B642" s="132"/>
      <c r="C642" s="174" t="s">
        <v>169</v>
      </c>
      <c r="D642" s="174" t="s">
        <v>601</v>
      </c>
      <c r="E642" s="175" t="s">
        <v>1106</v>
      </c>
      <c r="F642" s="176" t="s">
        <v>1107</v>
      </c>
      <c r="G642" s="177" t="s">
        <v>156</v>
      </c>
      <c r="H642" s="178">
        <v>1031.444</v>
      </c>
      <c r="I642" s="179"/>
      <c r="J642" s="180">
        <f>ROUND(I642*H642,2)</f>
        <v>0</v>
      </c>
      <c r="K642" s="176" t="s">
        <v>157</v>
      </c>
      <c r="L642" s="181"/>
      <c r="M642" s="182" t="s">
        <v>3</v>
      </c>
      <c r="N642" s="183" t="s">
        <v>42</v>
      </c>
      <c r="P642" s="142">
        <f>O642*H642</f>
        <v>0</v>
      </c>
      <c r="Q642" s="142">
        <v>4.7999999999999996E-3</v>
      </c>
      <c r="R642" s="142">
        <f>Q642*H642</f>
        <v>4.9509311999999994</v>
      </c>
      <c r="S642" s="142">
        <v>0</v>
      </c>
      <c r="T642" s="143">
        <f>S642*H642</f>
        <v>0</v>
      </c>
      <c r="AR642" s="144" t="s">
        <v>353</v>
      </c>
      <c r="AT642" s="144" t="s">
        <v>601</v>
      </c>
      <c r="AU642" s="144" t="s">
        <v>78</v>
      </c>
      <c r="AY642" s="18" t="s">
        <v>151</v>
      </c>
      <c r="BE642" s="145">
        <f>IF(N642="základní",J642,0)</f>
        <v>0</v>
      </c>
      <c r="BF642" s="145">
        <f>IF(N642="snížená",J642,0)</f>
        <v>0</v>
      </c>
      <c r="BG642" s="145">
        <f>IF(N642="zákl. přenesená",J642,0)</f>
        <v>0</v>
      </c>
      <c r="BH642" s="145">
        <f>IF(N642="sníž. přenesená",J642,0)</f>
        <v>0</v>
      </c>
      <c r="BI642" s="145">
        <f>IF(N642="nulová",J642,0)</f>
        <v>0</v>
      </c>
      <c r="BJ642" s="18" t="s">
        <v>15</v>
      </c>
      <c r="BK642" s="145">
        <f>ROUND(I642*H642,2)</f>
        <v>0</v>
      </c>
      <c r="BL642" s="18" t="s">
        <v>257</v>
      </c>
      <c r="BM642" s="144" t="s">
        <v>1108</v>
      </c>
    </row>
    <row r="643" spans="2:65" s="12" customFormat="1" ht="12">
      <c r="B643" s="150"/>
      <c r="D643" s="151" t="s">
        <v>161</v>
      </c>
      <c r="F643" s="153" t="s">
        <v>1096</v>
      </c>
      <c r="H643" s="154">
        <v>1031.444</v>
      </c>
      <c r="I643" s="155"/>
      <c r="L643" s="150"/>
      <c r="M643" s="156"/>
      <c r="T643" s="157"/>
      <c r="AT643" s="152" t="s">
        <v>161</v>
      </c>
      <c r="AU643" s="152" t="s">
        <v>78</v>
      </c>
      <c r="AV643" s="12" t="s">
        <v>78</v>
      </c>
      <c r="AW643" s="12" t="s">
        <v>4</v>
      </c>
      <c r="AX643" s="12" t="s">
        <v>15</v>
      </c>
      <c r="AY643" s="152" t="s">
        <v>151</v>
      </c>
    </row>
    <row r="644" spans="2:65" s="1" customFormat="1" ht="55.5" customHeight="1">
      <c r="B644" s="132"/>
      <c r="C644" s="133" t="s">
        <v>1109</v>
      </c>
      <c r="D644" s="133" t="s">
        <v>153</v>
      </c>
      <c r="E644" s="134" t="s">
        <v>1110</v>
      </c>
      <c r="F644" s="135" t="s">
        <v>1111</v>
      </c>
      <c r="G644" s="136" t="s">
        <v>362</v>
      </c>
      <c r="H644" s="137">
        <v>15.765000000000001</v>
      </c>
      <c r="I644" s="138"/>
      <c r="J644" s="139">
        <f>ROUND(I644*H644,2)</f>
        <v>0</v>
      </c>
      <c r="K644" s="135" t="s">
        <v>157</v>
      </c>
      <c r="L644" s="33"/>
      <c r="M644" s="140" t="s">
        <v>3</v>
      </c>
      <c r="N644" s="141" t="s">
        <v>42</v>
      </c>
      <c r="P644" s="142">
        <f>O644*H644</f>
        <v>0</v>
      </c>
      <c r="Q644" s="142">
        <v>0</v>
      </c>
      <c r="R644" s="142">
        <f>Q644*H644</f>
        <v>0</v>
      </c>
      <c r="S644" s="142">
        <v>0</v>
      </c>
      <c r="T644" s="143">
        <f>S644*H644</f>
        <v>0</v>
      </c>
      <c r="AR644" s="144" t="s">
        <v>257</v>
      </c>
      <c r="AT644" s="144" t="s">
        <v>153</v>
      </c>
      <c r="AU644" s="144" t="s">
        <v>78</v>
      </c>
      <c r="AY644" s="18" t="s">
        <v>151</v>
      </c>
      <c r="BE644" s="145">
        <f>IF(N644="základní",J644,0)</f>
        <v>0</v>
      </c>
      <c r="BF644" s="145">
        <f>IF(N644="snížená",J644,0)</f>
        <v>0</v>
      </c>
      <c r="BG644" s="145">
        <f>IF(N644="zákl. přenesená",J644,0)</f>
        <v>0</v>
      </c>
      <c r="BH644" s="145">
        <f>IF(N644="sníž. přenesená",J644,0)</f>
        <v>0</v>
      </c>
      <c r="BI644" s="145">
        <f>IF(N644="nulová",J644,0)</f>
        <v>0</v>
      </c>
      <c r="BJ644" s="18" t="s">
        <v>15</v>
      </c>
      <c r="BK644" s="145">
        <f>ROUND(I644*H644,2)</f>
        <v>0</v>
      </c>
      <c r="BL644" s="18" t="s">
        <v>257</v>
      </c>
      <c r="BM644" s="144" t="s">
        <v>1112</v>
      </c>
    </row>
    <row r="645" spans="2:65" s="1" customFormat="1">
      <c r="B645" s="33"/>
      <c r="D645" s="146" t="s">
        <v>159</v>
      </c>
      <c r="F645" s="147" t="s">
        <v>1113</v>
      </c>
      <c r="I645" s="148"/>
      <c r="L645" s="33"/>
      <c r="M645" s="149"/>
      <c r="T645" s="54"/>
      <c r="AT645" s="18" t="s">
        <v>159</v>
      </c>
      <c r="AU645" s="18" t="s">
        <v>78</v>
      </c>
    </row>
    <row r="646" spans="2:65" s="11" customFormat="1" ht="23" customHeight="1">
      <c r="B646" s="120"/>
      <c r="D646" s="121" t="s">
        <v>70</v>
      </c>
      <c r="E646" s="130" t="s">
        <v>1114</v>
      </c>
      <c r="F646" s="130" t="s">
        <v>1115</v>
      </c>
      <c r="I646" s="123"/>
      <c r="J646" s="131">
        <f>BK646</f>
        <v>0</v>
      </c>
      <c r="L646" s="120"/>
      <c r="M646" s="125"/>
      <c r="P646" s="126">
        <f>SUM(P647:P700)</f>
        <v>0</v>
      </c>
      <c r="R646" s="126">
        <f>SUM(R647:R700)</f>
        <v>12.515171899999999</v>
      </c>
      <c r="T646" s="127">
        <f>SUM(T647:T700)</f>
        <v>0</v>
      </c>
      <c r="AR646" s="121" t="s">
        <v>78</v>
      </c>
      <c r="AT646" s="128" t="s">
        <v>70</v>
      </c>
      <c r="AU646" s="128" t="s">
        <v>15</v>
      </c>
      <c r="AY646" s="121" t="s">
        <v>151</v>
      </c>
      <c r="BK646" s="129">
        <f>SUM(BK647:BK700)</f>
        <v>0</v>
      </c>
    </row>
    <row r="647" spans="2:65" s="1" customFormat="1" ht="49.25" customHeight="1">
      <c r="B647" s="132"/>
      <c r="C647" s="133" t="s">
        <v>1030</v>
      </c>
      <c r="D647" s="133" t="s">
        <v>153</v>
      </c>
      <c r="E647" s="134" t="s">
        <v>1116</v>
      </c>
      <c r="F647" s="135" t="s">
        <v>1117</v>
      </c>
      <c r="G647" s="136" t="s">
        <v>156</v>
      </c>
      <c r="H647" s="137">
        <v>715.75199999999995</v>
      </c>
      <c r="I647" s="138"/>
      <c r="J647" s="139">
        <f>ROUND(I647*H647,2)</f>
        <v>0</v>
      </c>
      <c r="K647" s="135" t="s">
        <v>157</v>
      </c>
      <c r="L647" s="33"/>
      <c r="M647" s="140" t="s">
        <v>3</v>
      </c>
      <c r="N647" s="141" t="s">
        <v>42</v>
      </c>
      <c r="P647" s="142">
        <f>O647*H647</f>
        <v>0</v>
      </c>
      <c r="Q647" s="142">
        <v>2.4000000000000001E-4</v>
      </c>
      <c r="R647" s="142">
        <f>Q647*H647</f>
        <v>0.17178047999999999</v>
      </c>
      <c r="S647" s="142">
        <v>0</v>
      </c>
      <c r="T647" s="143">
        <f>S647*H647</f>
        <v>0</v>
      </c>
      <c r="AR647" s="144" t="s">
        <v>257</v>
      </c>
      <c r="AT647" s="144" t="s">
        <v>153</v>
      </c>
      <c r="AU647" s="144" t="s">
        <v>78</v>
      </c>
      <c r="AY647" s="18" t="s">
        <v>151</v>
      </c>
      <c r="BE647" s="145">
        <f>IF(N647="základní",J647,0)</f>
        <v>0</v>
      </c>
      <c r="BF647" s="145">
        <f>IF(N647="snížená",J647,0)</f>
        <v>0</v>
      </c>
      <c r="BG647" s="145">
        <f>IF(N647="zákl. přenesená",J647,0)</f>
        <v>0</v>
      </c>
      <c r="BH647" s="145">
        <f>IF(N647="sníž. přenesená",J647,0)</f>
        <v>0</v>
      </c>
      <c r="BI647" s="145">
        <f>IF(N647="nulová",J647,0)</f>
        <v>0</v>
      </c>
      <c r="BJ647" s="18" t="s">
        <v>15</v>
      </c>
      <c r="BK647" s="145">
        <f>ROUND(I647*H647,2)</f>
        <v>0</v>
      </c>
      <c r="BL647" s="18" t="s">
        <v>257</v>
      </c>
      <c r="BM647" s="144" t="s">
        <v>1118</v>
      </c>
    </row>
    <row r="648" spans="2:65" s="1" customFormat="1">
      <c r="B648" s="33"/>
      <c r="D648" s="146" t="s">
        <v>159</v>
      </c>
      <c r="F648" s="147" t="s">
        <v>1119</v>
      </c>
      <c r="I648" s="148"/>
      <c r="L648" s="33"/>
      <c r="M648" s="149"/>
      <c r="T648" s="54"/>
      <c r="AT648" s="18" t="s">
        <v>159</v>
      </c>
      <c r="AU648" s="18" t="s">
        <v>78</v>
      </c>
    </row>
    <row r="649" spans="2:65" s="14" customFormat="1" ht="12">
      <c r="B649" s="165"/>
      <c r="D649" s="151" t="s">
        <v>161</v>
      </c>
      <c r="E649" s="166" t="s">
        <v>3</v>
      </c>
      <c r="F649" s="167" t="s">
        <v>238</v>
      </c>
      <c r="H649" s="166" t="s">
        <v>3</v>
      </c>
      <c r="I649" s="168"/>
      <c r="L649" s="165"/>
      <c r="M649" s="169"/>
      <c r="T649" s="170"/>
      <c r="AT649" s="166" t="s">
        <v>161</v>
      </c>
      <c r="AU649" s="166" t="s">
        <v>78</v>
      </c>
      <c r="AV649" s="14" t="s">
        <v>15</v>
      </c>
      <c r="AW649" s="14" t="s">
        <v>33</v>
      </c>
      <c r="AX649" s="14" t="s">
        <v>71</v>
      </c>
      <c r="AY649" s="166" t="s">
        <v>151</v>
      </c>
    </row>
    <row r="650" spans="2:65" s="12" customFormat="1" ht="12">
      <c r="B650" s="150"/>
      <c r="D650" s="151" t="s">
        <v>161</v>
      </c>
      <c r="E650" s="152" t="s">
        <v>3</v>
      </c>
      <c r="F650" s="153" t="s">
        <v>390</v>
      </c>
      <c r="H650" s="154">
        <v>725</v>
      </c>
      <c r="I650" s="155"/>
      <c r="L650" s="150"/>
      <c r="M650" s="156"/>
      <c r="T650" s="157"/>
      <c r="AT650" s="152" t="s">
        <v>161</v>
      </c>
      <c r="AU650" s="152" t="s">
        <v>78</v>
      </c>
      <c r="AV650" s="12" t="s">
        <v>78</v>
      </c>
      <c r="AW650" s="12" t="s">
        <v>33</v>
      </c>
      <c r="AX650" s="12" t="s">
        <v>71</v>
      </c>
      <c r="AY650" s="152" t="s">
        <v>151</v>
      </c>
    </row>
    <row r="651" spans="2:65" s="12" customFormat="1" ht="12">
      <c r="B651" s="150"/>
      <c r="D651" s="151" t="s">
        <v>161</v>
      </c>
      <c r="E651" s="152" t="s">
        <v>3</v>
      </c>
      <c r="F651" s="153" t="s">
        <v>1120</v>
      </c>
      <c r="H651" s="154">
        <v>-9.2479999999999993</v>
      </c>
      <c r="I651" s="155"/>
      <c r="L651" s="150"/>
      <c r="M651" s="156"/>
      <c r="T651" s="157"/>
      <c r="AT651" s="152" t="s">
        <v>161</v>
      </c>
      <c r="AU651" s="152" t="s">
        <v>78</v>
      </c>
      <c r="AV651" s="12" t="s">
        <v>78</v>
      </c>
      <c r="AW651" s="12" t="s">
        <v>33</v>
      </c>
      <c r="AX651" s="12" t="s">
        <v>71</v>
      </c>
      <c r="AY651" s="152" t="s">
        <v>151</v>
      </c>
    </row>
    <row r="652" spans="2:65" s="13" customFormat="1" ht="12">
      <c r="B652" s="158"/>
      <c r="D652" s="151" t="s">
        <v>161</v>
      </c>
      <c r="E652" s="159" t="s">
        <v>3</v>
      </c>
      <c r="F652" s="160" t="s">
        <v>178</v>
      </c>
      <c r="H652" s="161">
        <v>715.75199999999995</v>
      </c>
      <c r="I652" s="162"/>
      <c r="L652" s="158"/>
      <c r="M652" s="163"/>
      <c r="T652" s="164"/>
      <c r="AT652" s="159" t="s">
        <v>161</v>
      </c>
      <c r="AU652" s="159" t="s">
        <v>78</v>
      </c>
      <c r="AV652" s="13" t="s">
        <v>90</v>
      </c>
      <c r="AW652" s="13" t="s">
        <v>33</v>
      </c>
      <c r="AX652" s="13" t="s">
        <v>15</v>
      </c>
      <c r="AY652" s="159" t="s">
        <v>151</v>
      </c>
    </row>
    <row r="653" spans="2:65" s="1" customFormat="1" ht="16.5" customHeight="1">
      <c r="B653" s="132"/>
      <c r="C653" s="174" t="s">
        <v>1121</v>
      </c>
      <c r="D653" s="174" t="s">
        <v>601</v>
      </c>
      <c r="E653" s="175" t="s">
        <v>1122</v>
      </c>
      <c r="F653" s="176" t="s">
        <v>1123</v>
      </c>
      <c r="G653" s="177" t="s">
        <v>156</v>
      </c>
      <c r="H653" s="178">
        <v>1503.079</v>
      </c>
      <c r="I653" s="179"/>
      <c r="J653" s="180">
        <f>ROUND(I653*H653,2)</f>
        <v>0</v>
      </c>
      <c r="K653" s="176" t="s">
        <v>3</v>
      </c>
      <c r="L653" s="181"/>
      <c r="M653" s="182" t="s">
        <v>3</v>
      </c>
      <c r="N653" s="183" t="s">
        <v>42</v>
      </c>
      <c r="P653" s="142">
        <f>O653*H653</f>
        <v>0</v>
      </c>
      <c r="Q653" s="142">
        <v>6.3E-3</v>
      </c>
      <c r="R653" s="142">
        <f>Q653*H653</f>
        <v>9.4693977</v>
      </c>
      <c r="S653" s="142">
        <v>0</v>
      </c>
      <c r="T653" s="143">
        <f>S653*H653</f>
        <v>0</v>
      </c>
      <c r="AR653" s="144" t="s">
        <v>353</v>
      </c>
      <c r="AT653" s="144" t="s">
        <v>601</v>
      </c>
      <c r="AU653" s="144" t="s">
        <v>78</v>
      </c>
      <c r="AY653" s="18" t="s">
        <v>151</v>
      </c>
      <c r="BE653" s="145">
        <f>IF(N653="základní",J653,0)</f>
        <v>0</v>
      </c>
      <c r="BF653" s="145">
        <f>IF(N653="snížená",J653,0)</f>
        <v>0</v>
      </c>
      <c r="BG653" s="145">
        <f>IF(N653="zákl. přenesená",J653,0)</f>
        <v>0</v>
      </c>
      <c r="BH653" s="145">
        <f>IF(N653="sníž. přenesená",J653,0)</f>
        <v>0</v>
      </c>
      <c r="BI653" s="145">
        <f>IF(N653="nulová",J653,0)</f>
        <v>0</v>
      </c>
      <c r="BJ653" s="18" t="s">
        <v>15</v>
      </c>
      <c r="BK653" s="145">
        <f>ROUND(I653*H653,2)</f>
        <v>0</v>
      </c>
      <c r="BL653" s="18" t="s">
        <v>257</v>
      </c>
      <c r="BM653" s="144" t="s">
        <v>1124</v>
      </c>
    </row>
    <row r="654" spans="2:65" s="12" customFormat="1" ht="12">
      <c r="B654" s="150"/>
      <c r="D654" s="151" t="s">
        <v>161</v>
      </c>
      <c r="F654" s="153" t="s">
        <v>1125</v>
      </c>
      <c r="H654" s="154">
        <v>1503.079</v>
      </c>
      <c r="I654" s="155"/>
      <c r="L654" s="150"/>
      <c r="M654" s="156"/>
      <c r="T654" s="157"/>
      <c r="AT654" s="152" t="s">
        <v>161</v>
      </c>
      <c r="AU654" s="152" t="s">
        <v>78</v>
      </c>
      <c r="AV654" s="12" t="s">
        <v>78</v>
      </c>
      <c r="AW654" s="12" t="s">
        <v>4</v>
      </c>
      <c r="AX654" s="12" t="s">
        <v>15</v>
      </c>
      <c r="AY654" s="152" t="s">
        <v>151</v>
      </c>
    </row>
    <row r="655" spans="2:65" s="1" customFormat="1" ht="49.25" customHeight="1">
      <c r="B655" s="132"/>
      <c r="C655" s="133" t="s">
        <v>1126</v>
      </c>
      <c r="D655" s="133" t="s">
        <v>153</v>
      </c>
      <c r="E655" s="134" t="s">
        <v>1116</v>
      </c>
      <c r="F655" s="135" t="s">
        <v>1117</v>
      </c>
      <c r="G655" s="136" t="s">
        <v>156</v>
      </c>
      <c r="H655" s="137">
        <v>9.2479999999999993</v>
      </c>
      <c r="I655" s="138"/>
      <c r="J655" s="139">
        <f>ROUND(I655*H655,2)</f>
        <v>0</v>
      </c>
      <c r="K655" s="135" t="s">
        <v>157</v>
      </c>
      <c r="L655" s="33"/>
      <c r="M655" s="140" t="s">
        <v>3</v>
      </c>
      <c r="N655" s="141" t="s">
        <v>42</v>
      </c>
      <c r="P655" s="142">
        <f>O655*H655</f>
        <v>0</v>
      </c>
      <c r="Q655" s="142">
        <v>2.4000000000000001E-4</v>
      </c>
      <c r="R655" s="142">
        <f>Q655*H655</f>
        <v>2.21952E-3</v>
      </c>
      <c r="S655" s="142">
        <v>0</v>
      </c>
      <c r="T655" s="143">
        <f>S655*H655</f>
        <v>0</v>
      </c>
      <c r="AR655" s="144" t="s">
        <v>257</v>
      </c>
      <c r="AT655" s="144" t="s">
        <v>153</v>
      </c>
      <c r="AU655" s="144" t="s">
        <v>78</v>
      </c>
      <c r="AY655" s="18" t="s">
        <v>151</v>
      </c>
      <c r="BE655" s="145">
        <f>IF(N655="základní",J655,0)</f>
        <v>0</v>
      </c>
      <c r="BF655" s="145">
        <f>IF(N655="snížená",J655,0)</f>
        <v>0</v>
      </c>
      <c r="BG655" s="145">
        <f>IF(N655="zákl. přenesená",J655,0)</f>
        <v>0</v>
      </c>
      <c r="BH655" s="145">
        <f>IF(N655="sníž. přenesená",J655,0)</f>
        <v>0</v>
      </c>
      <c r="BI655" s="145">
        <f>IF(N655="nulová",J655,0)</f>
        <v>0</v>
      </c>
      <c r="BJ655" s="18" t="s">
        <v>15</v>
      </c>
      <c r="BK655" s="145">
        <f>ROUND(I655*H655,2)</f>
        <v>0</v>
      </c>
      <c r="BL655" s="18" t="s">
        <v>257</v>
      </c>
      <c r="BM655" s="144" t="s">
        <v>1127</v>
      </c>
    </row>
    <row r="656" spans="2:65" s="1" customFormat="1">
      <c r="B656" s="33"/>
      <c r="D656" s="146" t="s">
        <v>159</v>
      </c>
      <c r="F656" s="147" t="s">
        <v>1119</v>
      </c>
      <c r="I656" s="148"/>
      <c r="L656" s="33"/>
      <c r="M656" s="149"/>
      <c r="T656" s="54"/>
      <c r="AT656" s="18" t="s">
        <v>159</v>
      </c>
      <c r="AU656" s="18" t="s">
        <v>78</v>
      </c>
    </row>
    <row r="657" spans="2:65" s="14" customFormat="1" ht="12">
      <c r="B657" s="165"/>
      <c r="D657" s="151" t="s">
        <v>161</v>
      </c>
      <c r="E657" s="166" t="s">
        <v>3</v>
      </c>
      <c r="F657" s="167" t="s">
        <v>1128</v>
      </c>
      <c r="H657" s="166" t="s">
        <v>3</v>
      </c>
      <c r="I657" s="168"/>
      <c r="L657" s="165"/>
      <c r="M657" s="169"/>
      <c r="T657" s="170"/>
      <c r="AT657" s="166" t="s">
        <v>161</v>
      </c>
      <c r="AU657" s="166" t="s">
        <v>78</v>
      </c>
      <c r="AV657" s="14" t="s">
        <v>15</v>
      </c>
      <c r="AW657" s="14" t="s">
        <v>33</v>
      </c>
      <c r="AX657" s="14" t="s">
        <v>71</v>
      </c>
      <c r="AY657" s="166" t="s">
        <v>151</v>
      </c>
    </row>
    <row r="658" spans="2:65" s="12" customFormat="1" ht="12">
      <c r="B658" s="150"/>
      <c r="D658" s="151" t="s">
        <v>161</v>
      </c>
      <c r="E658" s="152" t="s">
        <v>3</v>
      </c>
      <c r="F658" s="153" t="s">
        <v>1129</v>
      </c>
      <c r="H658" s="154">
        <v>9.2479999999999993</v>
      </c>
      <c r="I658" s="155"/>
      <c r="L658" s="150"/>
      <c r="M658" s="156"/>
      <c r="T658" s="157"/>
      <c r="AT658" s="152" t="s">
        <v>161</v>
      </c>
      <c r="AU658" s="152" t="s">
        <v>78</v>
      </c>
      <c r="AV658" s="12" t="s">
        <v>78</v>
      </c>
      <c r="AW658" s="12" t="s">
        <v>33</v>
      </c>
      <c r="AX658" s="12" t="s">
        <v>71</v>
      </c>
      <c r="AY658" s="152" t="s">
        <v>151</v>
      </c>
    </row>
    <row r="659" spans="2:65" s="13" customFormat="1" ht="12">
      <c r="B659" s="158"/>
      <c r="D659" s="151" t="s">
        <v>161</v>
      </c>
      <c r="E659" s="159" t="s">
        <v>3</v>
      </c>
      <c r="F659" s="160" t="s">
        <v>178</v>
      </c>
      <c r="H659" s="161">
        <v>9.2479999999999993</v>
      </c>
      <c r="I659" s="162"/>
      <c r="L659" s="158"/>
      <c r="M659" s="163"/>
      <c r="T659" s="164"/>
      <c r="AT659" s="159" t="s">
        <v>161</v>
      </c>
      <c r="AU659" s="159" t="s">
        <v>78</v>
      </c>
      <c r="AV659" s="13" t="s">
        <v>90</v>
      </c>
      <c r="AW659" s="13" t="s">
        <v>33</v>
      </c>
      <c r="AX659" s="13" t="s">
        <v>15</v>
      </c>
      <c r="AY659" s="159" t="s">
        <v>151</v>
      </c>
    </row>
    <row r="660" spans="2:65" s="1" customFormat="1" ht="16.5" customHeight="1">
      <c r="B660" s="132"/>
      <c r="C660" s="174" t="s">
        <v>1130</v>
      </c>
      <c r="D660" s="174" t="s">
        <v>601</v>
      </c>
      <c r="E660" s="175" t="s">
        <v>1131</v>
      </c>
      <c r="F660" s="176" t="s">
        <v>1132</v>
      </c>
      <c r="G660" s="177" t="s">
        <v>156</v>
      </c>
      <c r="H660" s="178">
        <v>19.420999999999999</v>
      </c>
      <c r="I660" s="179"/>
      <c r="J660" s="180">
        <f>ROUND(I660*H660,2)</f>
        <v>0</v>
      </c>
      <c r="K660" s="176" t="s">
        <v>3</v>
      </c>
      <c r="L660" s="181"/>
      <c r="M660" s="182" t="s">
        <v>3</v>
      </c>
      <c r="N660" s="183" t="s">
        <v>42</v>
      </c>
      <c r="P660" s="142">
        <f>O660*H660</f>
        <v>0</v>
      </c>
      <c r="Q660" s="142">
        <v>6.3E-3</v>
      </c>
      <c r="R660" s="142">
        <f>Q660*H660</f>
        <v>0.1223523</v>
      </c>
      <c r="S660" s="142">
        <v>0</v>
      </c>
      <c r="T660" s="143">
        <f>S660*H660</f>
        <v>0</v>
      </c>
      <c r="AR660" s="144" t="s">
        <v>353</v>
      </c>
      <c r="AT660" s="144" t="s">
        <v>601</v>
      </c>
      <c r="AU660" s="144" t="s">
        <v>78</v>
      </c>
      <c r="AY660" s="18" t="s">
        <v>151</v>
      </c>
      <c r="BE660" s="145">
        <f>IF(N660="základní",J660,0)</f>
        <v>0</v>
      </c>
      <c r="BF660" s="145">
        <f>IF(N660="snížená",J660,0)</f>
        <v>0</v>
      </c>
      <c r="BG660" s="145">
        <f>IF(N660="zákl. přenesená",J660,0)</f>
        <v>0</v>
      </c>
      <c r="BH660" s="145">
        <f>IF(N660="sníž. přenesená",J660,0)</f>
        <v>0</v>
      </c>
      <c r="BI660" s="145">
        <f>IF(N660="nulová",J660,0)</f>
        <v>0</v>
      </c>
      <c r="BJ660" s="18" t="s">
        <v>15</v>
      </c>
      <c r="BK660" s="145">
        <f>ROUND(I660*H660,2)</f>
        <v>0</v>
      </c>
      <c r="BL660" s="18" t="s">
        <v>257</v>
      </c>
      <c r="BM660" s="144" t="s">
        <v>1133</v>
      </c>
    </row>
    <row r="661" spans="2:65" s="12" customFormat="1" ht="12">
      <c r="B661" s="150"/>
      <c r="D661" s="151" t="s">
        <v>161</v>
      </c>
      <c r="F661" s="153" t="s">
        <v>1134</v>
      </c>
      <c r="H661" s="154">
        <v>19.420999999999999</v>
      </c>
      <c r="I661" s="155"/>
      <c r="L661" s="150"/>
      <c r="M661" s="156"/>
      <c r="T661" s="157"/>
      <c r="AT661" s="152" t="s">
        <v>161</v>
      </c>
      <c r="AU661" s="152" t="s">
        <v>78</v>
      </c>
      <c r="AV661" s="12" t="s">
        <v>78</v>
      </c>
      <c r="AW661" s="12" t="s">
        <v>4</v>
      </c>
      <c r="AX661" s="12" t="s">
        <v>15</v>
      </c>
      <c r="AY661" s="152" t="s">
        <v>151</v>
      </c>
    </row>
    <row r="662" spans="2:65" s="1" customFormat="1" ht="33" customHeight="1">
      <c r="B662" s="132"/>
      <c r="C662" s="133" t="s">
        <v>1135</v>
      </c>
      <c r="D662" s="133" t="s">
        <v>153</v>
      </c>
      <c r="E662" s="134" t="s">
        <v>1136</v>
      </c>
      <c r="F662" s="135" t="s">
        <v>1137</v>
      </c>
      <c r="G662" s="136" t="s">
        <v>229</v>
      </c>
      <c r="H662" s="137">
        <v>168.4</v>
      </c>
      <c r="I662" s="138"/>
      <c r="J662" s="139">
        <f>ROUND(I662*H662,2)</f>
        <v>0</v>
      </c>
      <c r="K662" s="135" t="s">
        <v>157</v>
      </c>
      <c r="L662" s="33"/>
      <c r="M662" s="140" t="s">
        <v>3</v>
      </c>
      <c r="N662" s="141" t="s">
        <v>42</v>
      </c>
      <c r="P662" s="142">
        <f>O662*H662</f>
        <v>0</v>
      </c>
      <c r="Q662" s="142">
        <v>3.0000000000000001E-5</v>
      </c>
      <c r="R662" s="142">
        <f>Q662*H662</f>
        <v>5.0520000000000001E-3</v>
      </c>
      <c r="S662" s="142">
        <v>0</v>
      </c>
      <c r="T662" s="143">
        <f>S662*H662</f>
        <v>0</v>
      </c>
      <c r="AR662" s="144" t="s">
        <v>257</v>
      </c>
      <c r="AT662" s="144" t="s">
        <v>153</v>
      </c>
      <c r="AU662" s="144" t="s">
        <v>78</v>
      </c>
      <c r="AY662" s="18" t="s">
        <v>151</v>
      </c>
      <c r="BE662" s="145">
        <f>IF(N662="základní",J662,0)</f>
        <v>0</v>
      </c>
      <c r="BF662" s="145">
        <f>IF(N662="snížená",J662,0)</f>
        <v>0</v>
      </c>
      <c r="BG662" s="145">
        <f>IF(N662="zákl. přenesená",J662,0)</f>
        <v>0</v>
      </c>
      <c r="BH662" s="145">
        <f>IF(N662="sníž. přenesená",J662,0)</f>
        <v>0</v>
      </c>
      <c r="BI662" s="145">
        <f>IF(N662="nulová",J662,0)</f>
        <v>0</v>
      </c>
      <c r="BJ662" s="18" t="s">
        <v>15</v>
      </c>
      <c r="BK662" s="145">
        <f>ROUND(I662*H662,2)</f>
        <v>0</v>
      </c>
      <c r="BL662" s="18" t="s">
        <v>257</v>
      </c>
      <c r="BM662" s="144" t="s">
        <v>1138</v>
      </c>
    </row>
    <row r="663" spans="2:65" s="1" customFormat="1">
      <c r="B663" s="33"/>
      <c r="D663" s="146" t="s">
        <v>159</v>
      </c>
      <c r="F663" s="147" t="s">
        <v>1139</v>
      </c>
      <c r="I663" s="148"/>
      <c r="L663" s="33"/>
      <c r="M663" s="149"/>
      <c r="T663" s="54"/>
      <c r="AT663" s="18" t="s">
        <v>159</v>
      </c>
      <c r="AU663" s="18" t="s">
        <v>78</v>
      </c>
    </row>
    <row r="664" spans="2:65" s="14" customFormat="1" ht="12">
      <c r="B664" s="165"/>
      <c r="D664" s="151" t="s">
        <v>161</v>
      </c>
      <c r="E664" s="166" t="s">
        <v>3</v>
      </c>
      <c r="F664" s="167" t="s">
        <v>238</v>
      </c>
      <c r="H664" s="166" t="s">
        <v>3</v>
      </c>
      <c r="I664" s="168"/>
      <c r="L664" s="165"/>
      <c r="M664" s="169"/>
      <c r="T664" s="170"/>
      <c r="AT664" s="166" t="s">
        <v>161</v>
      </c>
      <c r="AU664" s="166" t="s">
        <v>78</v>
      </c>
      <c r="AV664" s="14" t="s">
        <v>15</v>
      </c>
      <c r="AW664" s="14" t="s">
        <v>33</v>
      </c>
      <c r="AX664" s="14" t="s">
        <v>71</v>
      </c>
      <c r="AY664" s="166" t="s">
        <v>151</v>
      </c>
    </row>
    <row r="665" spans="2:65" s="12" customFormat="1" ht="12">
      <c r="B665" s="150"/>
      <c r="D665" s="151" t="s">
        <v>161</v>
      </c>
      <c r="E665" s="152" t="s">
        <v>3</v>
      </c>
      <c r="F665" s="153" t="s">
        <v>1140</v>
      </c>
      <c r="H665" s="154">
        <v>168.4</v>
      </c>
      <c r="I665" s="155"/>
      <c r="L665" s="150"/>
      <c r="M665" s="156"/>
      <c r="T665" s="157"/>
      <c r="AT665" s="152" t="s">
        <v>161</v>
      </c>
      <c r="AU665" s="152" t="s">
        <v>78</v>
      </c>
      <c r="AV665" s="12" t="s">
        <v>78</v>
      </c>
      <c r="AW665" s="12" t="s">
        <v>33</v>
      </c>
      <c r="AX665" s="12" t="s">
        <v>15</v>
      </c>
      <c r="AY665" s="152" t="s">
        <v>151</v>
      </c>
    </row>
    <row r="666" spans="2:65" s="1" customFormat="1" ht="16.5" customHeight="1">
      <c r="B666" s="132"/>
      <c r="C666" s="174" t="s">
        <v>1141</v>
      </c>
      <c r="D666" s="174" t="s">
        <v>601</v>
      </c>
      <c r="E666" s="175" t="s">
        <v>1142</v>
      </c>
      <c r="F666" s="176" t="s">
        <v>1143</v>
      </c>
      <c r="G666" s="177" t="s">
        <v>229</v>
      </c>
      <c r="H666" s="178">
        <v>176.82</v>
      </c>
      <c r="I666" s="179"/>
      <c r="J666" s="180">
        <f>ROUND(I666*H666,2)</f>
        <v>0</v>
      </c>
      <c r="K666" s="176" t="s">
        <v>3</v>
      </c>
      <c r="L666" s="181"/>
      <c r="M666" s="182" t="s">
        <v>3</v>
      </c>
      <c r="N666" s="183" t="s">
        <v>42</v>
      </c>
      <c r="P666" s="142">
        <f>O666*H666</f>
        <v>0</v>
      </c>
      <c r="Q666" s="142">
        <v>3.8000000000000002E-4</v>
      </c>
      <c r="R666" s="142">
        <f>Q666*H666</f>
        <v>6.7191600000000004E-2</v>
      </c>
      <c r="S666" s="142">
        <v>0</v>
      </c>
      <c r="T666" s="143">
        <f>S666*H666</f>
        <v>0</v>
      </c>
      <c r="AR666" s="144" t="s">
        <v>353</v>
      </c>
      <c r="AT666" s="144" t="s">
        <v>601</v>
      </c>
      <c r="AU666" s="144" t="s">
        <v>78</v>
      </c>
      <c r="AY666" s="18" t="s">
        <v>151</v>
      </c>
      <c r="BE666" s="145">
        <f>IF(N666="základní",J666,0)</f>
        <v>0</v>
      </c>
      <c r="BF666" s="145">
        <f>IF(N666="snížená",J666,0)</f>
        <v>0</v>
      </c>
      <c r="BG666" s="145">
        <f>IF(N666="zákl. přenesená",J666,0)</f>
        <v>0</v>
      </c>
      <c r="BH666" s="145">
        <f>IF(N666="sníž. přenesená",J666,0)</f>
        <v>0</v>
      </c>
      <c r="BI666" s="145">
        <f>IF(N666="nulová",J666,0)</f>
        <v>0</v>
      </c>
      <c r="BJ666" s="18" t="s">
        <v>15</v>
      </c>
      <c r="BK666" s="145">
        <f>ROUND(I666*H666,2)</f>
        <v>0</v>
      </c>
      <c r="BL666" s="18" t="s">
        <v>257</v>
      </c>
      <c r="BM666" s="144" t="s">
        <v>1144</v>
      </c>
    </row>
    <row r="667" spans="2:65" s="12" customFormat="1" ht="12">
      <c r="B667" s="150"/>
      <c r="D667" s="151" t="s">
        <v>161</v>
      </c>
      <c r="F667" s="153" t="s">
        <v>1145</v>
      </c>
      <c r="H667" s="154">
        <v>176.82</v>
      </c>
      <c r="I667" s="155"/>
      <c r="L667" s="150"/>
      <c r="M667" s="156"/>
      <c r="T667" s="157"/>
      <c r="AT667" s="152" t="s">
        <v>161</v>
      </c>
      <c r="AU667" s="152" t="s">
        <v>78</v>
      </c>
      <c r="AV667" s="12" t="s">
        <v>78</v>
      </c>
      <c r="AW667" s="12" t="s">
        <v>4</v>
      </c>
      <c r="AX667" s="12" t="s">
        <v>15</v>
      </c>
      <c r="AY667" s="152" t="s">
        <v>151</v>
      </c>
    </row>
    <row r="668" spans="2:65" s="1" customFormat="1" ht="38" customHeight="1">
      <c r="B668" s="132"/>
      <c r="C668" s="133" t="s">
        <v>1146</v>
      </c>
      <c r="D668" s="133" t="s">
        <v>153</v>
      </c>
      <c r="E668" s="134" t="s">
        <v>1147</v>
      </c>
      <c r="F668" s="135" t="s">
        <v>1148</v>
      </c>
      <c r="G668" s="136" t="s">
        <v>156</v>
      </c>
      <c r="H668" s="137">
        <v>715.75199999999995</v>
      </c>
      <c r="I668" s="138"/>
      <c r="J668" s="139">
        <f>ROUND(I668*H668,2)</f>
        <v>0</v>
      </c>
      <c r="K668" s="135" t="s">
        <v>157</v>
      </c>
      <c r="L668" s="33"/>
      <c r="M668" s="140" t="s">
        <v>3</v>
      </c>
      <c r="N668" s="141" t="s">
        <v>42</v>
      </c>
      <c r="P668" s="142">
        <f>O668*H668</f>
        <v>0</v>
      </c>
      <c r="Q668" s="142">
        <v>1.2E-4</v>
      </c>
      <c r="R668" s="142">
        <f>Q668*H668</f>
        <v>8.5890239999999993E-2</v>
      </c>
      <c r="S668" s="142">
        <v>0</v>
      </c>
      <c r="T668" s="143">
        <f>S668*H668</f>
        <v>0</v>
      </c>
      <c r="AR668" s="144" t="s">
        <v>257</v>
      </c>
      <c r="AT668" s="144" t="s">
        <v>153</v>
      </c>
      <c r="AU668" s="144" t="s">
        <v>78</v>
      </c>
      <c r="AY668" s="18" t="s">
        <v>151</v>
      </c>
      <c r="BE668" s="145">
        <f>IF(N668="základní",J668,0)</f>
        <v>0</v>
      </c>
      <c r="BF668" s="145">
        <f>IF(N668="snížená",J668,0)</f>
        <v>0</v>
      </c>
      <c r="BG668" s="145">
        <f>IF(N668="zákl. přenesená",J668,0)</f>
        <v>0</v>
      </c>
      <c r="BH668" s="145">
        <f>IF(N668="sníž. přenesená",J668,0)</f>
        <v>0</v>
      </c>
      <c r="BI668" s="145">
        <f>IF(N668="nulová",J668,0)</f>
        <v>0</v>
      </c>
      <c r="BJ668" s="18" t="s">
        <v>15</v>
      </c>
      <c r="BK668" s="145">
        <f>ROUND(I668*H668,2)</f>
        <v>0</v>
      </c>
      <c r="BL668" s="18" t="s">
        <v>257</v>
      </c>
      <c r="BM668" s="144" t="s">
        <v>1149</v>
      </c>
    </row>
    <row r="669" spans="2:65" s="1" customFormat="1">
      <c r="B669" s="33"/>
      <c r="D669" s="146" t="s">
        <v>159</v>
      </c>
      <c r="F669" s="147" t="s">
        <v>1150</v>
      </c>
      <c r="I669" s="148"/>
      <c r="L669" s="33"/>
      <c r="M669" s="149"/>
      <c r="T669" s="54"/>
      <c r="AT669" s="18" t="s">
        <v>159</v>
      </c>
      <c r="AU669" s="18" t="s">
        <v>78</v>
      </c>
    </row>
    <row r="670" spans="2:65" s="14" customFormat="1" ht="12">
      <c r="B670" s="165"/>
      <c r="D670" s="151" t="s">
        <v>161</v>
      </c>
      <c r="E670" s="166" t="s">
        <v>3</v>
      </c>
      <c r="F670" s="167" t="s">
        <v>238</v>
      </c>
      <c r="H670" s="166" t="s">
        <v>3</v>
      </c>
      <c r="I670" s="168"/>
      <c r="L670" s="165"/>
      <c r="M670" s="169"/>
      <c r="T670" s="170"/>
      <c r="AT670" s="166" t="s">
        <v>161</v>
      </c>
      <c r="AU670" s="166" t="s">
        <v>78</v>
      </c>
      <c r="AV670" s="14" t="s">
        <v>15</v>
      </c>
      <c r="AW670" s="14" t="s">
        <v>33</v>
      </c>
      <c r="AX670" s="14" t="s">
        <v>71</v>
      </c>
      <c r="AY670" s="166" t="s">
        <v>151</v>
      </c>
    </row>
    <row r="671" spans="2:65" s="12" customFormat="1" ht="12">
      <c r="B671" s="150"/>
      <c r="D671" s="151" t="s">
        <v>161</v>
      </c>
      <c r="E671" s="152" t="s">
        <v>3</v>
      </c>
      <c r="F671" s="153" t="s">
        <v>390</v>
      </c>
      <c r="H671" s="154">
        <v>725</v>
      </c>
      <c r="I671" s="155"/>
      <c r="L671" s="150"/>
      <c r="M671" s="156"/>
      <c r="T671" s="157"/>
      <c r="AT671" s="152" t="s">
        <v>161</v>
      </c>
      <c r="AU671" s="152" t="s">
        <v>78</v>
      </c>
      <c r="AV671" s="12" t="s">
        <v>78</v>
      </c>
      <c r="AW671" s="12" t="s">
        <v>33</v>
      </c>
      <c r="AX671" s="12" t="s">
        <v>71</v>
      </c>
      <c r="AY671" s="152" t="s">
        <v>151</v>
      </c>
    </row>
    <row r="672" spans="2:65" s="12" customFormat="1" ht="12">
      <c r="B672" s="150"/>
      <c r="D672" s="151" t="s">
        <v>161</v>
      </c>
      <c r="E672" s="152" t="s">
        <v>3</v>
      </c>
      <c r="F672" s="153" t="s">
        <v>1120</v>
      </c>
      <c r="H672" s="154">
        <v>-9.2479999999999993</v>
      </c>
      <c r="I672" s="155"/>
      <c r="L672" s="150"/>
      <c r="M672" s="156"/>
      <c r="T672" s="157"/>
      <c r="AT672" s="152" t="s">
        <v>161</v>
      </c>
      <c r="AU672" s="152" t="s">
        <v>78</v>
      </c>
      <c r="AV672" s="12" t="s">
        <v>78</v>
      </c>
      <c r="AW672" s="12" t="s">
        <v>33</v>
      </c>
      <c r="AX672" s="12" t="s">
        <v>71</v>
      </c>
      <c r="AY672" s="152" t="s">
        <v>151</v>
      </c>
    </row>
    <row r="673" spans="2:65" s="13" customFormat="1" ht="12">
      <c r="B673" s="158"/>
      <c r="D673" s="151" t="s">
        <v>161</v>
      </c>
      <c r="E673" s="159" t="s">
        <v>3</v>
      </c>
      <c r="F673" s="160" t="s">
        <v>178</v>
      </c>
      <c r="H673" s="161">
        <v>715.75199999999995</v>
      </c>
      <c r="I673" s="162"/>
      <c r="L673" s="158"/>
      <c r="M673" s="163"/>
      <c r="T673" s="164"/>
      <c r="AT673" s="159" t="s">
        <v>161</v>
      </c>
      <c r="AU673" s="159" t="s">
        <v>78</v>
      </c>
      <c r="AV673" s="13" t="s">
        <v>90</v>
      </c>
      <c r="AW673" s="13" t="s">
        <v>33</v>
      </c>
      <c r="AX673" s="13" t="s">
        <v>15</v>
      </c>
      <c r="AY673" s="159" t="s">
        <v>151</v>
      </c>
    </row>
    <row r="674" spans="2:65" s="1" customFormat="1" ht="16.5" customHeight="1">
      <c r="B674" s="132"/>
      <c r="C674" s="174" t="s">
        <v>1151</v>
      </c>
      <c r="D674" s="174" t="s">
        <v>601</v>
      </c>
      <c r="E674" s="175" t="s">
        <v>1152</v>
      </c>
      <c r="F674" s="176" t="s">
        <v>1153</v>
      </c>
      <c r="G674" s="177" t="s">
        <v>236</v>
      </c>
      <c r="H674" s="178">
        <v>90.185000000000002</v>
      </c>
      <c r="I674" s="179"/>
      <c r="J674" s="180">
        <f>ROUND(I674*H674,2)</f>
        <v>0</v>
      </c>
      <c r="K674" s="176" t="s">
        <v>157</v>
      </c>
      <c r="L674" s="181"/>
      <c r="M674" s="182" t="s">
        <v>3</v>
      </c>
      <c r="N674" s="183" t="s">
        <v>42</v>
      </c>
      <c r="P674" s="142">
        <f>O674*H674</f>
        <v>0</v>
      </c>
      <c r="Q674" s="142">
        <v>2.5000000000000001E-2</v>
      </c>
      <c r="R674" s="142">
        <f>Q674*H674</f>
        <v>2.2546250000000003</v>
      </c>
      <c r="S674" s="142">
        <v>0</v>
      </c>
      <c r="T674" s="143">
        <f>S674*H674</f>
        <v>0</v>
      </c>
      <c r="AR674" s="144" t="s">
        <v>353</v>
      </c>
      <c r="AT674" s="144" t="s">
        <v>601</v>
      </c>
      <c r="AU674" s="144" t="s">
        <v>78</v>
      </c>
      <c r="AY674" s="18" t="s">
        <v>151</v>
      </c>
      <c r="BE674" s="145">
        <f>IF(N674="základní",J674,0)</f>
        <v>0</v>
      </c>
      <c r="BF674" s="145">
        <f>IF(N674="snížená",J674,0)</f>
        <v>0</v>
      </c>
      <c r="BG674" s="145">
        <f>IF(N674="zákl. přenesená",J674,0)</f>
        <v>0</v>
      </c>
      <c r="BH674" s="145">
        <f>IF(N674="sníž. přenesená",J674,0)</f>
        <v>0</v>
      </c>
      <c r="BI674" s="145">
        <f>IF(N674="nulová",J674,0)</f>
        <v>0</v>
      </c>
      <c r="BJ674" s="18" t="s">
        <v>15</v>
      </c>
      <c r="BK674" s="145">
        <f>ROUND(I674*H674,2)</f>
        <v>0</v>
      </c>
      <c r="BL674" s="18" t="s">
        <v>257</v>
      </c>
      <c r="BM674" s="144" t="s">
        <v>1154</v>
      </c>
    </row>
    <row r="675" spans="2:65" s="14" customFormat="1" ht="12">
      <c r="B675" s="165"/>
      <c r="D675" s="151" t="s">
        <v>161</v>
      </c>
      <c r="E675" s="166" t="s">
        <v>3</v>
      </c>
      <c r="F675" s="167" t="s">
        <v>1155</v>
      </c>
      <c r="H675" s="166" t="s">
        <v>3</v>
      </c>
      <c r="I675" s="168"/>
      <c r="L675" s="165"/>
      <c r="M675" s="169"/>
      <c r="T675" s="170"/>
      <c r="AT675" s="166" t="s">
        <v>161</v>
      </c>
      <c r="AU675" s="166" t="s">
        <v>78</v>
      </c>
      <c r="AV675" s="14" t="s">
        <v>15</v>
      </c>
      <c r="AW675" s="14" t="s">
        <v>33</v>
      </c>
      <c r="AX675" s="14" t="s">
        <v>71</v>
      </c>
      <c r="AY675" s="166" t="s">
        <v>151</v>
      </c>
    </row>
    <row r="676" spans="2:65" s="12" customFormat="1" ht="12">
      <c r="B676" s="150"/>
      <c r="D676" s="151" t="s">
        <v>161</v>
      </c>
      <c r="E676" s="152" t="s">
        <v>3</v>
      </c>
      <c r="F676" s="153" t="s">
        <v>1156</v>
      </c>
      <c r="H676" s="154">
        <v>85.89</v>
      </c>
      <c r="I676" s="155"/>
      <c r="L676" s="150"/>
      <c r="M676" s="156"/>
      <c r="T676" s="157"/>
      <c r="AT676" s="152" t="s">
        <v>161</v>
      </c>
      <c r="AU676" s="152" t="s">
        <v>78</v>
      </c>
      <c r="AV676" s="12" t="s">
        <v>78</v>
      </c>
      <c r="AW676" s="12" t="s">
        <v>33</v>
      </c>
      <c r="AX676" s="12" t="s">
        <v>15</v>
      </c>
      <c r="AY676" s="152" t="s">
        <v>151</v>
      </c>
    </row>
    <row r="677" spans="2:65" s="12" customFormat="1" ht="12">
      <c r="B677" s="150"/>
      <c r="D677" s="151" t="s">
        <v>161</v>
      </c>
      <c r="F677" s="153" t="s">
        <v>1157</v>
      </c>
      <c r="H677" s="154">
        <v>90.185000000000002</v>
      </c>
      <c r="I677" s="155"/>
      <c r="L677" s="150"/>
      <c r="M677" s="156"/>
      <c r="T677" s="157"/>
      <c r="AT677" s="152" t="s">
        <v>161</v>
      </c>
      <c r="AU677" s="152" t="s">
        <v>78</v>
      </c>
      <c r="AV677" s="12" t="s">
        <v>78</v>
      </c>
      <c r="AW677" s="12" t="s">
        <v>4</v>
      </c>
      <c r="AX677" s="12" t="s">
        <v>15</v>
      </c>
      <c r="AY677" s="152" t="s">
        <v>151</v>
      </c>
    </row>
    <row r="678" spans="2:65" s="1" customFormat="1" ht="38" customHeight="1">
      <c r="B678" s="132"/>
      <c r="C678" s="133" t="s">
        <v>1158</v>
      </c>
      <c r="D678" s="133" t="s">
        <v>153</v>
      </c>
      <c r="E678" s="134" t="s">
        <v>1147</v>
      </c>
      <c r="F678" s="135" t="s">
        <v>1148</v>
      </c>
      <c r="G678" s="136" t="s">
        <v>156</v>
      </c>
      <c r="H678" s="137">
        <v>9.2479999999999993</v>
      </c>
      <c r="I678" s="138"/>
      <c r="J678" s="139">
        <f>ROUND(I678*H678,2)</f>
        <v>0</v>
      </c>
      <c r="K678" s="135" t="s">
        <v>157</v>
      </c>
      <c r="L678" s="33"/>
      <c r="M678" s="140" t="s">
        <v>3</v>
      </c>
      <c r="N678" s="141" t="s">
        <v>42</v>
      </c>
      <c r="P678" s="142">
        <f>O678*H678</f>
        <v>0</v>
      </c>
      <c r="Q678" s="142">
        <v>1.2E-4</v>
      </c>
      <c r="R678" s="142">
        <f>Q678*H678</f>
        <v>1.10976E-3</v>
      </c>
      <c r="S678" s="142">
        <v>0</v>
      </c>
      <c r="T678" s="143">
        <f>S678*H678</f>
        <v>0</v>
      </c>
      <c r="AR678" s="144" t="s">
        <v>257</v>
      </c>
      <c r="AT678" s="144" t="s">
        <v>153</v>
      </c>
      <c r="AU678" s="144" t="s">
        <v>78</v>
      </c>
      <c r="AY678" s="18" t="s">
        <v>151</v>
      </c>
      <c r="BE678" s="145">
        <f>IF(N678="základní",J678,0)</f>
        <v>0</v>
      </c>
      <c r="BF678" s="145">
        <f>IF(N678="snížená",J678,0)</f>
        <v>0</v>
      </c>
      <c r="BG678" s="145">
        <f>IF(N678="zákl. přenesená",J678,0)</f>
        <v>0</v>
      </c>
      <c r="BH678" s="145">
        <f>IF(N678="sníž. přenesená",J678,0)</f>
        <v>0</v>
      </c>
      <c r="BI678" s="145">
        <f>IF(N678="nulová",J678,0)</f>
        <v>0</v>
      </c>
      <c r="BJ678" s="18" t="s">
        <v>15</v>
      </c>
      <c r="BK678" s="145">
        <f>ROUND(I678*H678,2)</f>
        <v>0</v>
      </c>
      <c r="BL678" s="18" t="s">
        <v>257</v>
      </c>
      <c r="BM678" s="144" t="s">
        <v>1159</v>
      </c>
    </row>
    <row r="679" spans="2:65" s="1" customFormat="1">
      <c r="B679" s="33"/>
      <c r="D679" s="146" t="s">
        <v>159</v>
      </c>
      <c r="F679" s="147" t="s">
        <v>1150</v>
      </c>
      <c r="I679" s="148"/>
      <c r="L679" s="33"/>
      <c r="M679" s="149"/>
      <c r="T679" s="54"/>
      <c r="AT679" s="18" t="s">
        <v>159</v>
      </c>
      <c r="AU679" s="18" t="s">
        <v>78</v>
      </c>
    </row>
    <row r="680" spans="2:65" s="14" customFormat="1" ht="12">
      <c r="B680" s="165"/>
      <c r="D680" s="151" t="s">
        <v>161</v>
      </c>
      <c r="E680" s="166" t="s">
        <v>3</v>
      </c>
      <c r="F680" s="167" t="s">
        <v>1128</v>
      </c>
      <c r="H680" s="166" t="s">
        <v>3</v>
      </c>
      <c r="I680" s="168"/>
      <c r="L680" s="165"/>
      <c r="M680" s="169"/>
      <c r="T680" s="170"/>
      <c r="AT680" s="166" t="s">
        <v>161</v>
      </c>
      <c r="AU680" s="166" t="s">
        <v>78</v>
      </c>
      <c r="AV680" s="14" t="s">
        <v>15</v>
      </c>
      <c r="AW680" s="14" t="s">
        <v>33</v>
      </c>
      <c r="AX680" s="14" t="s">
        <v>71</v>
      </c>
      <c r="AY680" s="166" t="s">
        <v>151</v>
      </c>
    </row>
    <row r="681" spans="2:65" s="12" customFormat="1" ht="12">
      <c r="B681" s="150"/>
      <c r="D681" s="151" t="s">
        <v>161</v>
      </c>
      <c r="E681" s="152" t="s">
        <v>3</v>
      </c>
      <c r="F681" s="153" t="s">
        <v>1129</v>
      </c>
      <c r="H681" s="154">
        <v>9.2479999999999993</v>
      </c>
      <c r="I681" s="155"/>
      <c r="L681" s="150"/>
      <c r="M681" s="156"/>
      <c r="T681" s="157"/>
      <c r="AT681" s="152" t="s">
        <v>161</v>
      </c>
      <c r="AU681" s="152" t="s">
        <v>78</v>
      </c>
      <c r="AV681" s="12" t="s">
        <v>78</v>
      </c>
      <c r="AW681" s="12" t="s">
        <v>33</v>
      </c>
      <c r="AX681" s="12" t="s">
        <v>71</v>
      </c>
      <c r="AY681" s="152" t="s">
        <v>151</v>
      </c>
    </row>
    <row r="682" spans="2:65" s="13" customFormat="1" ht="12">
      <c r="B682" s="158"/>
      <c r="D682" s="151" t="s">
        <v>161</v>
      </c>
      <c r="E682" s="159" t="s">
        <v>3</v>
      </c>
      <c r="F682" s="160" t="s">
        <v>178</v>
      </c>
      <c r="H682" s="161">
        <v>9.2479999999999993</v>
      </c>
      <c r="I682" s="162"/>
      <c r="L682" s="158"/>
      <c r="M682" s="163"/>
      <c r="T682" s="164"/>
      <c r="AT682" s="159" t="s">
        <v>161</v>
      </c>
      <c r="AU682" s="159" t="s">
        <v>78</v>
      </c>
      <c r="AV682" s="13" t="s">
        <v>90</v>
      </c>
      <c r="AW682" s="13" t="s">
        <v>33</v>
      </c>
      <c r="AX682" s="13" t="s">
        <v>15</v>
      </c>
      <c r="AY682" s="159" t="s">
        <v>151</v>
      </c>
    </row>
    <row r="683" spans="2:65" s="1" customFormat="1" ht="16.5" customHeight="1">
      <c r="B683" s="132"/>
      <c r="C683" s="174" t="s">
        <v>1160</v>
      </c>
      <c r="D683" s="174" t="s">
        <v>601</v>
      </c>
      <c r="E683" s="175" t="s">
        <v>1161</v>
      </c>
      <c r="F683" s="176" t="s">
        <v>1162</v>
      </c>
      <c r="G683" s="177" t="s">
        <v>236</v>
      </c>
      <c r="H683" s="178">
        <v>1.1659999999999999</v>
      </c>
      <c r="I683" s="179"/>
      <c r="J683" s="180">
        <f>ROUND(I683*H683,2)</f>
        <v>0</v>
      </c>
      <c r="K683" s="176" t="s">
        <v>3</v>
      </c>
      <c r="L683" s="181"/>
      <c r="M683" s="182" t="s">
        <v>3</v>
      </c>
      <c r="N683" s="183" t="s">
        <v>42</v>
      </c>
      <c r="P683" s="142">
        <f>O683*H683</f>
        <v>0</v>
      </c>
      <c r="Q683" s="142">
        <v>2.5000000000000001E-2</v>
      </c>
      <c r="R683" s="142">
        <f>Q683*H683</f>
        <v>2.9149999999999999E-2</v>
      </c>
      <c r="S683" s="142">
        <v>0</v>
      </c>
      <c r="T683" s="143">
        <f>S683*H683</f>
        <v>0</v>
      </c>
      <c r="AR683" s="144" t="s">
        <v>353</v>
      </c>
      <c r="AT683" s="144" t="s">
        <v>601</v>
      </c>
      <c r="AU683" s="144" t="s">
        <v>78</v>
      </c>
      <c r="AY683" s="18" t="s">
        <v>151</v>
      </c>
      <c r="BE683" s="145">
        <f>IF(N683="základní",J683,0)</f>
        <v>0</v>
      </c>
      <c r="BF683" s="145">
        <f>IF(N683="snížená",J683,0)</f>
        <v>0</v>
      </c>
      <c r="BG683" s="145">
        <f>IF(N683="zákl. přenesená",J683,0)</f>
        <v>0</v>
      </c>
      <c r="BH683" s="145">
        <f>IF(N683="sníž. přenesená",J683,0)</f>
        <v>0</v>
      </c>
      <c r="BI683" s="145">
        <f>IF(N683="nulová",J683,0)</f>
        <v>0</v>
      </c>
      <c r="BJ683" s="18" t="s">
        <v>15</v>
      </c>
      <c r="BK683" s="145">
        <f>ROUND(I683*H683,2)</f>
        <v>0</v>
      </c>
      <c r="BL683" s="18" t="s">
        <v>257</v>
      </c>
      <c r="BM683" s="144" t="s">
        <v>1163</v>
      </c>
    </row>
    <row r="684" spans="2:65" s="14" customFormat="1" ht="12">
      <c r="B684" s="165"/>
      <c r="D684" s="151" t="s">
        <v>161</v>
      </c>
      <c r="E684" s="166" t="s">
        <v>3</v>
      </c>
      <c r="F684" s="167" t="s">
        <v>1155</v>
      </c>
      <c r="H684" s="166" t="s">
        <v>3</v>
      </c>
      <c r="I684" s="168"/>
      <c r="L684" s="165"/>
      <c r="M684" s="169"/>
      <c r="T684" s="170"/>
      <c r="AT684" s="166" t="s">
        <v>161</v>
      </c>
      <c r="AU684" s="166" t="s">
        <v>78</v>
      </c>
      <c r="AV684" s="14" t="s">
        <v>15</v>
      </c>
      <c r="AW684" s="14" t="s">
        <v>33</v>
      </c>
      <c r="AX684" s="14" t="s">
        <v>71</v>
      </c>
      <c r="AY684" s="166" t="s">
        <v>151</v>
      </c>
    </row>
    <row r="685" spans="2:65" s="12" customFormat="1" ht="12">
      <c r="B685" s="150"/>
      <c r="D685" s="151" t="s">
        <v>161</v>
      </c>
      <c r="E685" s="152" t="s">
        <v>3</v>
      </c>
      <c r="F685" s="153" t="s">
        <v>1164</v>
      </c>
      <c r="H685" s="154">
        <v>1.1100000000000001</v>
      </c>
      <c r="I685" s="155"/>
      <c r="L685" s="150"/>
      <c r="M685" s="156"/>
      <c r="T685" s="157"/>
      <c r="AT685" s="152" t="s">
        <v>161</v>
      </c>
      <c r="AU685" s="152" t="s">
        <v>78</v>
      </c>
      <c r="AV685" s="12" t="s">
        <v>78</v>
      </c>
      <c r="AW685" s="12" t="s">
        <v>33</v>
      </c>
      <c r="AX685" s="12" t="s">
        <v>15</v>
      </c>
      <c r="AY685" s="152" t="s">
        <v>151</v>
      </c>
    </row>
    <row r="686" spans="2:65" s="12" customFormat="1" ht="12">
      <c r="B686" s="150"/>
      <c r="D686" s="151" t="s">
        <v>161</v>
      </c>
      <c r="F686" s="153" t="s">
        <v>1165</v>
      </c>
      <c r="H686" s="154">
        <v>1.1659999999999999</v>
      </c>
      <c r="I686" s="155"/>
      <c r="L686" s="150"/>
      <c r="M686" s="156"/>
      <c r="T686" s="157"/>
      <c r="AT686" s="152" t="s">
        <v>161</v>
      </c>
      <c r="AU686" s="152" t="s">
        <v>78</v>
      </c>
      <c r="AV686" s="12" t="s">
        <v>78</v>
      </c>
      <c r="AW686" s="12" t="s">
        <v>4</v>
      </c>
      <c r="AX686" s="12" t="s">
        <v>15</v>
      </c>
      <c r="AY686" s="152" t="s">
        <v>151</v>
      </c>
    </row>
    <row r="687" spans="2:65" s="1" customFormat="1" ht="44.25" customHeight="1">
      <c r="B687" s="132"/>
      <c r="C687" s="133" t="s">
        <v>1166</v>
      </c>
      <c r="D687" s="133" t="s">
        <v>153</v>
      </c>
      <c r="E687" s="134" t="s">
        <v>1167</v>
      </c>
      <c r="F687" s="135" t="s">
        <v>1168</v>
      </c>
      <c r="G687" s="136" t="s">
        <v>229</v>
      </c>
      <c r="H687" s="137">
        <v>173.6</v>
      </c>
      <c r="I687" s="138"/>
      <c r="J687" s="139">
        <f>ROUND(I687*H687,2)</f>
        <v>0</v>
      </c>
      <c r="K687" s="135" t="s">
        <v>157</v>
      </c>
      <c r="L687" s="33"/>
      <c r="M687" s="140" t="s">
        <v>3</v>
      </c>
      <c r="N687" s="141" t="s">
        <v>42</v>
      </c>
      <c r="P687" s="142">
        <f>O687*H687</f>
        <v>0</v>
      </c>
      <c r="Q687" s="142">
        <v>1E-4</v>
      </c>
      <c r="R687" s="142">
        <f>Q687*H687</f>
        <v>1.736E-2</v>
      </c>
      <c r="S687" s="142">
        <v>0</v>
      </c>
      <c r="T687" s="143">
        <f>S687*H687</f>
        <v>0</v>
      </c>
      <c r="AR687" s="144" t="s">
        <v>257</v>
      </c>
      <c r="AT687" s="144" t="s">
        <v>153</v>
      </c>
      <c r="AU687" s="144" t="s">
        <v>78</v>
      </c>
      <c r="AY687" s="18" t="s">
        <v>151</v>
      </c>
      <c r="BE687" s="145">
        <f>IF(N687="základní",J687,0)</f>
        <v>0</v>
      </c>
      <c r="BF687" s="145">
        <f>IF(N687="snížená",J687,0)</f>
        <v>0</v>
      </c>
      <c r="BG687" s="145">
        <f>IF(N687="zákl. přenesená",J687,0)</f>
        <v>0</v>
      </c>
      <c r="BH687" s="145">
        <f>IF(N687="sníž. přenesená",J687,0)</f>
        <v>0</v>
      </c>
      <c r="BI687" s="145">
        <f>IF(N687="nulová",J687,0)</f>
        <v>0</v>
      </c>
      <c r="BJ687" s="18" t="s">
        <v>15</v>
      </c>
      <c r="BK687" s="145">
        <f>ROUND(I687*H687,2)</f>
        <v>0</v>
      </c>
      <c r="BL687" s="18" t="s">
        <v>257</v>
      </c>
      <c r="BM687" s="144" t="s">
        <v>1169</v>
      </c>
    </row>
    <row r="688" spans="2:65" s="1" customFormat="1">
      <c r="B688" s="33"/>
      <c r="D688" s="146" t="s">
        <v>159</v>
      </c>
      <c r="F688" s="147" t="s">
        <v>1170</v>
      </c>
      <c r="I688" s="148"/>
      <c r="L688" s="33"/>
      <c r="M688" s="149"/>
      <c r="T688" s="54"/>
      <c r="AT688" s="18" t="s">
        <v>159</v>
      </c>
      <c r="AU688" s="18" t="s">
        <v>78</v>
      </c>
    </row>
    <row r="689" spans="2:65" s="12" customFormat="1" ht="12">
      <c r="B689" s="150"/>
      <c r="D689" s="151" t="s">
        <v>161</v>
      </c>
      <c r="E689" s="152" t="s">
        <v>3</v>
      </c>
      <c r="F689" s="153" t="s">
        <v>1171</v>
      </c>
      <c r="H689" s="154">
        <v>173.6</v>
      </c>
      <c r="I689" s="155"/>
      <c r="L689" s="150"/>
      <c r="M689" s="156"/>
      <c r="T689" s="157"/>
      <c r="AT689" s="152" t="s">
        <v>161</v>
      </c>
      <c r="AU689" s="152" t="s">
        <v>78</v>
      </c>
      <c r="AV689" s="12" t="s">
        <v>78</v>
      </c>
      <c r="AW689" s="12" t="s">
        <v>33</v>
      </c>
      <c r="AX689" s="12" t="s">
        <v>15</v>
      </c>
      <c r="AY689" s="152" t="s">
        <v>151</v>
      </c>
    </row>
    <row r="690" spans="2:65" s="1" customFormat="1" ht="24.25" customHeight="1">
      <c r="B690" s="132"/>
      <c r="C690" s="174" t="s">
        <v>1172</v>
      </c>
      <c r="D690" s="174" t="s">
        <v>601</v>
      </c>
      <c r="E690" s="175" t="s">
        <v>1173</v>
      </c>
      <c r="F690" s="176" t="s">
        <v>1174</v>
      </c>
      <c r="G690" s="177" t="s">
        <v>156</v>
      </c>
      <c r="H690" s="178">
        <v>63.798000000000002</v>
      </c>
      <c r="I690" s="179"/>
      <c r="J690" s="180">
        <f>ROUND(I690*H690,2)</f>
        <v>0</v>
      </c>
      <c r="K690" s="176" t="s">
        <v>157</v>
      </c>
      <c r="L690" s="181"/>
      <c r="M690" s="182" t="s">
        <v>3</v>
      </c>
      <c r="N690" s="183" t="s">
        <v>42</v>
      </c>
      <c r="P690" s="142">
        <f>O690*H690</f>
        <v>0</v>
      </c>
      <c r="Q690" s="142">
        <v>2.8999999999999998E-3</v>
      </c>
      <c r="R690" s="142">
        <f>Q690*H690</f>
        <v>0.18501419999999999</v>
      </c>
      <c r="S690" s="142">
        <v>0</v>
      </c>
      <c r="T690" s="143">
        <f>S690*H690</f>
        <v>0</v>
      </c>
      <c r="AR690" s="144" t="s">
        <v>353</v>
      </c>
      <c r="AT690" s="144" t="s">
        <v>601</v>
      </c>
      <c r="AU690" s="144" t="s">
        <v>78</v>
      </c>
      <c r="AY690" s="18" t="s">
        <v>151</v>
      </c>
      <c r="BE690" s="145">
        <f>IF(N690="základní",J690,0)</f>
        <v>0</v>
      </c>
      <c r="BF690" s="145">
        <f>IF(N690="snížená",J690,0)</f>
        <v>0</v>
      </c>
      <c r="BG690" s="145">
        <f>IF(N690="zákl. přenesená",J690,0)</f>
        <v>0</v>
      </c>
      <c r="BH690" s="145">
        <f>IF(N690="sníž. přenesená",J690,0)</f>
        <v>0</v>
      </c>
      <c r="BI690" s="145">
        <f>IF(N690="nulová",J690,0)</f>
        <v>0</v>
      </c>
      <c r="BJ690" s="18" t="s">
        <v>15</v>
      </c>
      <c r="BK690" s="145">
        <f>ROUND(I690*H690,2)</f>
        <v>0</v>
      </c>
      <c r="BL690" s="18" t="s">
        <v>257</v>
      </c>
      <c r="BM690" s="144" t="s">
        <v>1175</v>
      </c>
    </row>
    <row r="691" spans="2:65" s="12" customFormat="1" ht="12">
      <c r="B691" s="150"/>
      <c r="D691" s="151" t="s">
        <v>161</v>
      </c>
      <c r="E691" s="152" t="s">
        <v>3</v>
      </c>
      <c r="F691" s="153" t="s">
        <v>1176</v>
      </c>
      <c r="H691" s="154">
        <v>60.76</v>
      </c>
      <c r="I691" s="155"/>
      <c r="L691" s="150"/>
      <c r="M691" s="156"/>
      <c r="T691" s="157"/>
      <c r="AT691" s="152" t="s">
        <v>161</v>
      </c>
      <c r="AU691" s="152" t="s">
        <v>78</v>
      </c>
      <c r="AV691" s="12" t="s">
        <v>78</v>
      </c>
      <c r="AW691" s="12" t="s">
        <v>33</v>
      </c>
      <c r="AX691" s="12" t="s">
        <v>15</v>
      </c>
      <c r="AY691" s="152" t="s">
        <v>151</v>
      </c>
    </row>
    <row r="692" spans="2:65" s="12" customFormat="1" ht="12">
      <c r="B692" s="150"/>
      <c r="D692" s="151" t="s">
        <v>161</v>
      </c>
      <c r="F692" s="153" t="s">
        <v>1177</v>
      </c>
      <c r="H692" s="154">
        <v>63.798000000000002</v>
      </c>
      <c r="I692" s="155"/>
      <c r="L692" s="150"/>
      <c r="M692" s="156"/>
      <c r="T692" s="157"/>
      <c r="AT692" s="152" t="s">
        <v>161</v>
      </c>
      <c r="AU692" s="152" t="s">
        <v>78</v>
      </c>
      <c r="AV692" s="12" t="s">
        <v>78</v>
      </c>
      <c r="AW692" s="12" t="s">
        <v>4</v>
      </c>
      <c r="AX692" s="12" t="s">
        <v>15</v>
      </c>
      <c r="AY692" s="152" t="s">
        <v>151</v>
      </c>
    </row>
    <row r="693" spans="2:65" s="1" customFormat="1" ht="55.5" customHeight="1">
      <c r="B693" s="132"/>
      <c r="C693" s="133" t="s">
        <v>1178</v>
      </c>
      <c r="D693" s="133" t="s">
        <v>153</v>
      </c>
      <c r="E693" s="134" t="s">
        <v>1179</v>
      </c>
      <c r="F693" s="135" t="s">
        <v>1180</v>
      </c>
      <c r="G693" s="136" t="s">
        <v>156</v>
      </c>
      <c r="H693" s="137">
        <v>58.94</v>
      </c>
      <c r="I693" s="138"/>
      <c r="J693" s="139">
        <f>ROUND(I693*H693,2)</f>
        <v>0</v>
      </c>
      <c r="K693" s="135" t="s">
        <v>157</v>
      </c>
      <c r="L693" s="33"/>
      <c r="M693" s="140" t="s">
        <v>3</v>
      </c>
      <c r="N693" s="141" t="s">
        <v>42</v>
      </c>
      <c r="P693" s="142">
        <f>O693*H693</f>
        <v>0</v>
      </c>
      <c r="Q693" s="142">
        <v>1.9000000000000001E-4</v>
      </c>
      <c r="R693" s="142">
        <f>Q693*H693</f>
        <v>1.11986E-2</v>
      </c>
      <c r="S693" s="142">
        <v>0</v>
      </c>
      <c r="T693" s="143">
        <f>S693*H693</f>
        <v>0</v>
      </c>
      <c r="AR693" s="144" t="s">
        <v>257</v>
      </c>
      <c r="AT693" s="144" t="s">
        <v>153</v>
      </c>
      <c r="AU693" s="144" t="s">
        <v>78</v>
      </c>
      <c r="AY693" s="18" t="s">
        <v>151</v>
      </c>
      <c r="BE693" s="145">
        <f>IF(N693="základní",J693,0)</f>
        <v>0</v>
      </c>
      <c r="BF693" s="145">
        <f>IF(N693="snížená",J693,0)</f>
        <v>0</v>
      </c>
      <c r="BG693" s="145">
        <f>IF(N693="zákl. přenesená",J693,0)</f>
        <v>0</v>
      </c>
      <c r="BH693" s="145">
        <f>IF(N693="sníž. přenesená",J693,0)</f>
        <v>0</v>
      </c>
      <c r="BI693" s="145">
        <f>IF(N693="nulová",J693,0)</f>
        <v>0</v>
      </c>
      <c r="BJ693" s="18" t="s">
        <v>15</v>
      </c>
      <c r="BK693" s="145">
        <f>ROUND(I693*H693,2)</f>
        <v>0</v>
      </c>
      <c r="BL693" s="18" t="s">
        <v>257</v>
      </c>
      <c r="BM693" s="144" t="s">
        <v>1181</v>
      </c>
    </row>
    <row r="694" spans="2:65" s="1" customFormat="1">
      <c r="B694" s="33"/>
      <c r="D694" s="146" t="s">
        <v>159</v>
      </c>
      <c r="F694" s="147" t="s">
        <v>1182</v>
      </c>
      <c r="I694" s="148"/>
      <c r="L694" s="33"/>
      <c r="M694" s="149"/>
      <c r="T694" s="54"/>
      <c r="AT694" s="18" t="s">
        <v>159</v>
      </c>
      <c r="AU694" s="18" t="s">
        <v>78</v>
      </c>
    </row>
    <row r="695" spans="2:65" s="14" customFormat="1" ht="12">
      <c r="B695" s="165"/>
      <c r="D695" s="151" t="s">
        <v>161</v>
      </c>
      <c r="E695" s="166" t="s">
        <v>3</v>
      </c>
      <c r="F695" s="167" t="s">
        <v>238</v>
      </c>
      <c r="H695" s="166" t="s">
        <v>3</v>
      </c>
      <c r="I695" s="168"/>
      <c r="L695" s="165"/>
      <c r="M695" s="169"/>
      <c r="T695" s="170"/>
      <c r="AT695" s="166" t="s">
        <v>161</v>
      </c>
      <c r="AU695" s="166" t="s">
        <v>78</v>
      </c>
      <c r="AV695" s="14" t="s">
        <v>15</v>
      </c>
      <c r="AW695" s="14" t="s">
        <v>33</v>
      </c>
      <c r="AX695" s="14" t="s">
        <v>71</v>
      </c>
      <c r="AY695" s="166" t="s">
        <v>151</v>
      </c>
    </row>
    <row r="696" spans="2:65" s="12" customFormat="1" ht="12">
      <c r="B696" s="150"/>
      <c r="D696" s="151" t="s">
        <v>161</v>
      </c>
      <c r="E696" s="152" t="s">
        <v>3</v>
      </c>
      <c r="F696" s="153" t="s">
        <v>1183</v>
      </c>
      <c r="H696" s="154">
        <v>58.94</v>
      </c>
      <c r="I696" s="155"/>
      <c r="L696" s="150"/>
      <c r="M696" s="156"/>
      <c r="T696" s="157"/>
      <c r="AT696" s="152" t="s">
        <v>161</v>
      </c>
      <c r="AU696" s="152" t="s">
        <v>78</v>
      </c>
      <c r="AV696" s="12" t="s">
        <v>78</v>
      </c>
      <c r="AW696" s="12" t="s">
        <v>33</v>
      </c>
      <c r="AX696" s="12" t="s">
        <v>15</v>
      </c>
      <c r="AY696" s="152" t="s">
        <v>151</v>
      </c>
    </row>
    <row r="697" spans="2:65" s="1" customFormat="1" ht="24.25" customHeight="1">
      <c r="B697" s="132"/>
      <c r="C697" s="174" t="s">
        <v>1184</v>
      </c>
      <c r="D697" s="174" t="s">
        <v>601</v>
      </c>
      <c r="E697" s="175" t="s">
        <v>1185</v>
      </c>
      <c r="F697" s="176" t="s">
        <v>1186</v>
      </c>
      <c r="G697" s="177" t="s">
        <v>156</v>
      </c>
      <c r="H697" s="178">
        <v>61.887</v>
      </c>
      <c r="I697" s="179"/>
      <c r="J697" s="180">
        <f>ROUND(I697*H697,2)</f>
        <v>0</v>
      </c>
      <c r="K697" s="176" t="s">
        <v>157</v>
      </c>
      <c r="L697" s="181"/>
      <c r="M697" s="182" t="s">
        <v>3</v>
      </c>
      <c r="N697" s="183" t="s">
        <v>42</v>
      </c>
      <c r="P697" s="142">
        <f>O697*H697</f>
        <v>0</v>
      </c>
      <c r="Q697" s="142">
        <v>1.5E-3</v>
      </c>
      <c r="R697" s="142">
        <f>Q697*H697</f>
        <v>9.2830499999999996E-2</v>
      </c>
      <c r="S697" s="142">
        <v>0</v>
      </c>
      <c r="T697" s="143">
        <f>S697*H697</f>
        <v>0</v>
      </c>
      <c r="AR697" s="144" t="s">
        <v>353</v>
      </c>
      <c r="AT697" s="144" t="s">
        <v>601</v>
      </c>
      <c r="AU697" s="144" t="s">
        <v>78</v>
      </c>
      <c r="AY697" s="18" t="s">
        <v>151</v>
      </c>
      <c r="BE697" s="145">
        <f>IF(N697="základní",J697,0)</f>
        <v>0</v>
      </c>
      <c r="BF697" s="145">
        <f>IF(N697="snížená",J697,0)</f>
        <v>0</v>
      </c>
      <c r="BG697" s="145">
        <f>IF(N697="zákl. přenesená",J697,0)</f>
        <v>0</v>
      </c>
      <c r="BH697" s="145">
        <f>IF(N697="sníž. přenesená",J697,0)</f>
        <v>0</v>
      </c>
      <c r="BI697" s="145">
        <f>IF(N697="nulová",J697,0)</f>
        <v>0</v>
      </c>
      <c r="BJ697" s="18" t="s">
        <v>15</v>
      </c>
      <c r="BK697" s="145">
        <f>ROUND(I697*H697,2)</f>
        <v>0</v>
      </c>
      <c r="BL697" s="18" t="s">
        <v>257</v>
      </c>
      <c r="BM697" s="144" t="s">
        <v>1187</v>
      </c>
    </row>
    <row r="698" spans="2:65" s="12" customFormat="1" ht="12">
      <c r="B698" s="150"/>
      <c r="D698" s="151" t="s">
        <v>161</v>
      </c>
      <c r="F698" s="153" t="s">
        <v>1188</v>
      </c>
      <c r="H698" s="154">
        <v>61.887</v>
      </c>
      <c r="I698" s="155"/>
      <c r="L698" s="150"/>
      <c r="M698" s="156"/>
      <c r="T698" s="157"/>
      <c r="AT698" s="152" t="s">
        <v>161</v>
      </c>
      <c r="AU698" s="152" t="s">
        <v>78</v>
      </c>
      <c r="AV698" s="12" t="s">
        <v>78</v>
      </c>
      <c r="AW698" s="12" t="s">
        <v>4</v>
      </c>
      <c r="AX698" s="12" t="s">
        <v>15</v>
      </c>
      <c r="AY698" s="152" t="s">
        <v>151</v>
      </c>
    </row>
    <row r="699" spans="2:65" s="1" customFormat="1" ht="55.5" customHeight="1">
      <c r="B699" s="132"/>
      <c r="C699" s="133" t="s">
        <v>1189</v>
      </c>
      <c r="D699" s="133" t="s">
        <v>153</v>
      </c>
      <c r="E699" s="134" t="s">
        <v>1190</v>
      </c>
      <c r="F699" s="135" t="s">
        <v>1191</v>
      </c>
      <c r="G699" s="136" t="s">
        <v>362</v>
      </c>
      <c r="H699" s="137">
        <v>12.515000000000001</v>
      </c>
      <c r="I699" s="138"/>
      <c r="J699" s="139">
        <f>ROUND(I699*H699,2)</f>
        <v>0</v>
      </c>
      <c r="K699" s="135" t="s">
        <v>157</v>
      </c>
      <c r="L699" s="33"/>
      <c r="M699" s="140" t="s">
        <v>3</v>
      </c>
      <c r="N699" s="141" t="s">
        <v>42</v>
      </c>
      <c r="P699" s="142">
        <f>O699*H699</f>
        <v>0</v>
      </c>
      <c r="Q699" s="142">
        <v>0</v>
      </c>
      <c r="R699" s="142">
        <f>Q699*H699</f>
        <v>0</v>
      </c>
      <c r="S699" s="142">
        <v>0</v>
      </c>
      <c r="T699" s="143">
        <f>S699*H699</f>
        <v>0</v>
      </c>
      <c r="AR699" s="144" t="s">
        <v>257</v>
      </c>
      <c r="AT699" s="144" t="s">
        <v>153</v>
      </c>
      <c r="AU699" s="144" t="s">
        <v>78</v>
      </c>
      <c r="AY699" s="18" t="s">
        <v>151</v>
      </c>
      <c r="BE699" s="145">
        <f>IF(N699="základní",J699,0)</f>
        <v>0</v>
      </c>
      <c r="BF699" s="145">
        <f>IF(N699="snížená",J699,0)</f>
        <v>0</v>
      </c>
      <c r="BG699" s="145">
        <f>IF(N699="zákl. přenesená",J699,0)</f>
        <v>0</v>
      </c>
      <c r="BH699" s="145">
        <f>IF(N699="sníž. přenesená",J699,0)</f>
        <v>0</v>
      </c>
      <c r="BI699" s="145">
        <f>IF(N699="nulová",J699,0)</f>
        <v>0</v>
      </c>
      <c r="BJ699" s="18" t="s">
        <v>15</v>
      </c>
      <c r="BK699" s="145">
        <f>ROUND(I699*H699,2)</f>
        <v>0</v>
      </c>
      <c r="BL699" s="18" t="s">
        <v>257</v>
      </c>
      <c r="BM699" s="144" t="s">
        <v>1192</v>
      </c>
    </row>
    <row r="700" spans="2:65" s="1" customFormat="1">
      <c r="B700" s="33"/>
      <c r="D700" s="146" t="s">
        <v>159</v>
      </c>
      <c r="F700" s="147" t="s">
        <v>1193</v>
      </c>
      <c r="I700" s="148"/>
      <c r="L700" s="33"/>
      <c r="M700" s="149"/>
      <c r="T700" s="54"/>
      <c r="AT700" s="18" t="s">
        <v>159</v>
      </c>
      <c r="AU700" s="18" t="s">
        <v>78</v>
      </c>
    </row>
    <row r="701" spans="2:65" s="11" customFormat="1" ht="23" customHeight="1">
      <c r="B701" s="120"/>
      <c r="D701" s="121" t="s">
        <v>70</v>
      </c>
      <c r="E701" s="130" t="s">
        <v>1194</v>
      </c>
      <c r="F701" s="130" t="s">
        <v>1195</v>
      </c>
      <c r="I701" s="123"/>
      <c r="J701" s="131">
        <f>BK701</f>
        <v>0</v>
      </c>
      <c r="L701" s="120"/>
      <c r="M701" s="125"/>
      <c r="P701" s="126">
        <f>SUM(P702:P706)</f>
        <v>0</v>
      </c>
      <c r="R701" s="126">
        <f>SUM(R702:R706)</f>
        <v>1.3138742399999999</v>
      </c>
      <c r="T701" s="127">
        <f>SUM(T702:T706)</f>
        <v>0</v>
      </c>
      <c r="AR701" s="121" t="s">
        <v>78</v>
      </c>
      <c r="AT701" s="128" t="s">
        <v>70</v>
      </c>
      <c r="AU701" s="128" t="s">
        <v>15</v>
      </c>
      <c r="AY701" s="121" t="s">
        <v>151</v>
      </c>
      <c r="BK701" s="129">
        <f>SUM(BK702:BK706)</f>
        <v>0</v>
      </c>
    </row>
    <row r="702" spans="2:65" s="1" customFormat="1" ht="49.25" customHeight="1">
      <c r="B702" s="132"/>
      <c r="C702" s="133" t="s">
        <v>1196</v>
      </c>
      <c r="D702" s="133" t="s">
        <v>153</v>
      </c>
      <c r="E702" s="134" t="s">
        <v>1197</v>
      </c>
      <c r="F702" s="135" t="s">
        <v>1198</v>
      </c>
      <c r="G702" s="136" t="s">
        <v>156</v>
      </c>
      <c r="H702" s="137">
        <v>92.007999999999996</v>
      </c>
      <c r="I702" s="138"/>
      <c r="J702" s="139">
        <f>ROUND(I702*H702,2)</f>
        <v>0</v>
      </c>
      <c r="K702" s="135" t="s">
        <v>157</v>
      </c>
      <c r="L702" s="33"/>
      <c r="M702" s="140" t="s">
        <v>3</v>
      </c>
      <c r="N702" s="141" t="s">
        <v>42</v>
      </c>
      <c r="P702" s="142">
        <f>O702*H702</f>
        <v>0</v>
      </c>
      <c r="Q702" s="142">
        <v>1.4279999999999999E-2</v>
      </c>
      <c r="R702" s="142">
        <f>Q702*H702</f>
        <v>1.3138742399999999</v>
      </c>
      <c r="S702" s="142">
        <v>0</v>
      </c>
      <c r="T702" s="143">
        <f>S702*H702</f>
        <v>0</v>
      </c>
      <c r="AR702" s="144" t="s">
        <v>257</v>
      </c>
      <c r="AT702" s="144" t="s">
        <v>153</v>
      </c>
      <c r="AU702" s="144" t="s">
        <v>78</v>
      </c>
      <c r="AY702" s="18" t="s">
        <v>151</v>
      </c>
      <c r="BE702" s="145">
        <f>IF(N702="základní",J702,0)</f>
        <v>0</v>
      </c>
      <c r="BF702" s="145">
        <f>IF(N702="snížená",J702,0)</f>
        <v>0</v>
      </c>
      <c r="BG702" s="145">
        <f>IF(N702="zákl. přenesená",J702,0)</f>
        <v>0</v>
      </c>
      <c r="BH702" s="145">
        <f>IF(N702="sníž. přenesená",J702,0)</f>
        <v>0</v>
      </c>
      <c r="BI702" s="145">
        <f>IF(N702="nulová",J702,0)</f>
        <v>0</v>
      </c>
      <c r="BJ702" s="18" t="s">
        <v>15</v>
      </c>
      <c r="BK702" s="145">
        <f>ROUND(I702*H702,2)</f>
        <v>0</v>
      </c>
      <c r="BL702" s="18" t="s">
        <v>257</v>
      </c>
      <c r="BM702" s="144" t="s">
        <v>1199</v>
      </c>
    </row>
    <row r="703" spans="2:65" s="1" customFormat="1">
      <c r="B703" s="33"/>
      <c r="D703" s="146" t="s">
        <v>159</v>
      </c>
      <c r="F703" s="147" t="s">
        <v>1200</v>
      </c>
      <c r="I703" s="148"/>
      <c r="L703" s="33"/>
      <c r="M703" s="149"/>
      <c r="T703" s="54"/>
      <c r="AT703" s="18" t="s">
        <v>159</v>
      </c>
      <c r="AU703" s="18" t="s">
        <v>78</v>
      </c>
    </row>
    <row r="704" spans="2:65" s="12" customFormat="1" ht="12">
      <c r="B704" s="150"/>
      <c r="D704" s="151" t="s">
        <v>161</v>
      </c>
      <c r="E704" s="152" t="s">
        <v>3</v>
      </c>
      <c r="F704" s="153" t="s">
        <v>1201</v>
      </c>
      <c r="H704" s="154">
        <v>92.007999999999996</v>
      </c>
      <c r="I704" s="155"/>
      <c r="L704" s="150"/>
      <c r="M704" s="156"/>
      <c r="T704" s="157"/>
      <c r="AT704" s="152" t="s">
        <v>161</v>
      </c>
      <c r="AU704" s="152" t="s">
        <v>78</v>
      </c>
      <c r="AV704" s="12" t="s">
        <v>78</v>
      </c>
      <c r="AW704" s="12" t="s">
        <v>33</v>
      </c>
      <c r="AX704" s="12" t="s">
        <v>15</v>
      </c>
      <c r="AY704" s="152" t="s">
        <v>151</v>
      </c>
    </row>
    <row r="705" spans="2:65" s="1" customFormat="1" ht="55.5" customHeight="1">
      <c r="B705" s="132"/>
      <c r="C705" s="133" t="s">
        <v>1202</v>
      </c>
      <c r="D705" s="133" t="s">
        <v>153</v>
      </c>
      <c r="E705" s="134" t="s">
        <v>1203</v>
      </c>
      <c r="F705" s="135" t="s">
        <v>1204</v>
      </c>
      <c r="G705" s="136" t="s">
        <v>362</v>
      </c>
      <c r="H705" s="137">
        <v>1.3140000000000001</v>
      </c>
      <c r="I705" s="138"/>
      <c r="J705" s="139">
        <f>ROUND(I705*H705,2)</f>
        <v>0</v>
      </c>
      <c r="K705" s="135" t="s">
        <v>157</v>
      </c>
      <c r="L705" s="33"/>
      <c r="M705" s="140" t="s">
        <v>3</v>
      </c>
      <c r="N705" s="141" t="s">
        <v>42</v>
      </c>
      <c r="P705" s="142">
        <f>O705*H705</f>
        <v>0</v>
      </c>
      <c r="Q705" s="142">
        <v>0</v>
      </c>
      <c r="R705" s="142">
        <f>Q705*H705</f>
        <v>0</v>
      </c>
      <c r="S705" s="142">
        <v>0</v>
      </c>
      <c r="T705" s="143">
        <f>S705*H705</f>
        <v>0</v>
      </c>
      <c r="AR705" s="144" t="s">
        <v>257</v>
      </c>
      <c r="AT705" s="144" t="s">
        <v>153</v>
      </c>
      <c r="AU705" s="144" t="s">
        <v>78</v>
      </c>
      <c r="AY705" s="18" t="s">
        <v>151</v>
      </c>
      <c r="BE705" s="145">
        <f>IF(N705="základní",J705,0)</f>
        <v>0</v>
      </c>
      <c r="BF705" s="145">
        <f>IF(N705="snížená",J705,0)</f>
        <v>0</v>
      </c>
      <c r="BG705" s="145">
        <f>IF(N705="zákl. přenesená",J705,0)</f>
        <v>0</v>
      </c>
      <c r="BH705" s="145">
        <f>IF(N705="sníž. přenesená",J705,0)</f>
        <v>0</v>
      </c>
      <c r="BI705" s="145">
        <f>IF(N705="nulová",J705,0)</f>
        <v>0</v>
      </c>
      <c r="BJ705" s="18" t="s">
        <v>15</v>
      </c>
      <c r="BK705" s="145">
        <f>ROUND(I705*H705,2)</f>
        <v>0</v>
      </c>
      <c r="BL705" s="18" t="s">
        <v>257</v>
      </c>
      <c r="BM705" s="144" t="s">
        <v>1205</v>
      </c>
    </row>
    <row r="706" spans="2:65" s="1" customFormat="1">
      <c r="B706" s="33"/>
      <c r="D706" s="146" t="s">
        <v>159</v>
      </c>
      <c r="F706" s="147" t="s">
        <v>1206</v>
      </c>
      <c r="I706" s="148"/>
      <c r="L706" s="33"/>
      <c r="M706" s="149"/>
      <c r="T706" s="54"/>
      <c r="AT706" s="18" t="s">
        <v>159</v>
      </c>
      <c r="AU706" s="18" t="s">
        <v>78</v>
      </c>
    </row>
    <row r="707" spans="2:65" s="11" customFormat="1" ht="23" customHeight="1">
      <c r="B707" s="120"/>
      <c r="D707" s="121" t="s">
        <v>70</v>
      </c>
      <c r="E707" s="130" t="s">
        <v>1207</v>
      </c>
      <c r="F707" s="130" t="s">
        <v>1208</v>
      </c>
      <c r="I707" s="123"/>
      <c r="J707" s="131">
        <f>BK707</f>
        <v>0</v>
      </c>
      <c r="L707" s="120"/>
      <c r="M707" s="125"/>
      <c r="P707" s="126">
        <f>SUM(P708:P743)</f>
        <v>0</v>
      </c>
      <c r="R707" s="126">
        <f>SUM(R708:R743)</f>
        <v>3.3034779999999997</v>
      </c>
      <c r="T707" s="127">
        <f>SUM(T708:T743)</f>
        <v>0</v>
      </c>
      <c r="AR707" s="121" t="s">
        <v>78</v>
      </c>
      <c r="AT707" s="128" t="s">
        <v>70</v>
      </c>
      <c r="AU707" s="128" t="s">
        <v>15</v>
      </c>
      <c r="AY707" s="121" t="s">
        <v>151</v>
      </c>
      <c r="BK707" s="129">
        <f>SUM(BK708:BK743)</f>
        <v>0</v>
      </c>
    </row>
    <row r="708" spans="2:65" s="1" customFormat="1" ht="55.5" customHeight="1">
      <c r="B708" s="132"/>
      <c r="C708" s="133" t="s">
        <v>1209</v>
      </c>
      <c r="D708" s="133" t="s">
        <v>153</v>
      </c>
      <c r="E708" s="134" t="s">
        <v>1210</v>
      </c>
      <c r="F708" s="135" t="s">
        <v>1211</v>
      </c>
      <c r="G708" s="136" t="s">
        <v>156</v>
      </c>
      <c r="H708" s="137">
        <v>4.8</v>
      </c>
      <c r="I708" s="138"/>
      <c r="J708" s="139">
        <f>ROUND(I708*H708,2)</f>
        <v>0</v>
      </c>
      <c r="K708" s="135" t="s">
        <v>157</v>
      </c>
      <c r="L708" s="33"/>
      <c r="M708" s="140" t="s">
        <v>3</v>
      </c>
      <c r="N708" s="141" t="s">
        <v>42</v>
      </c>
      <c r="P708" s="142">
        <f>O708*H708</f>
        <v>0</v>
      </c>
      <c r="Q708" s="142">
        <v>2.5510000000000001E-2</v>
      </c>
      <c r="R708" s="142">
        <f>Q708*H708</f>
        <v>0.122448</v>
      </c>
      <c r="S708" s="142">
        <v>0</v>
      </c>
      <c r="T708" s="143">
        <f>S708*H708</f>
        <v>0</v>
      </c>
      <c r="AR708" s="144" t="s">
        <v>257</v>
      </c>
      <c r="AT708" s="144" t="s">
        <v>153</v>
      </c>
      <c r="AU708" s="144" t="s">
        <v>78</v>
      </c>
      <c r="AY708" s="18" t="s">
        <v>151</v>
      </c>
      <c r="BE708" s="145">
        <f>IF(N708="základní",J708,0)</f>
        <v>0</v>
      </c>
      <c r="BF708" s="145">
        <f>IF(N708="snížená",J708,0)</f>
        <v>0</v>
      </c>
      <c r="BG708" s="145">
        <f>IF(N708="zákl. přenesená",J708,0)</f>
        <v>0</v>
      </c>
      <c r="BH708" s="145">
        <f>IF(N708="sníž. přenesená",J708,0)</f>
        <v>0</v>
      </c>
      <c r="BI708" s="145">
        <f>IF(N708="nulová",J708,0)</f>
        <v>0</v>
      </c>
      <c r="BJ708" s="18" t="s">
        <v>15</v>
      </c>
      <c r="BK708" s="145">
        <f>ROUND(I708*H708,2)</f>
        <v>0</v>
      </c>
      <c r="BL708" s="18" t="s">
        <v>257</v>
      </c>
      <c r="BM708" s="144" t="s">
        <v>1212</v>
      </c>
    </row>
    <row r="709" spans="2:65" s="1" customFormat="1">
      <c r="B709" s="33"/>
      <c r="D709" s="146" t="s">
        <v>159</v>
      </c>
      <c r="F709" s="147" t="s">
        <v>1213</v>
      </c>
      <c r="I709" s="148"/>
      <c r="L709" s="33"/>
      <c r="M709" s="149"/>
      <c r="T709" s="54"/>
      <c r="AT709" s="18" t="s">
        <v>159</v>
      </c>
      <c r="AU709" s="18" t="s">
        <v>78</v>
      </c>
    </row>
    <row r="710" spans="2:65" s="14" customFormat="1" ht="12">
      <c r="B710" s="165"/>
      <c r="D710" s="151" t="s">
        <v>161</v>
      </c>
      <c r="E710" s="166" t="s">
        <v>3</v>
      </c>
      <c r="F710" s="167" t="s">
        <v>223</v>
      </c>
      <c r="H710" s="166" t="s">
        <v>3</v>
      </c>
      <c r="I710" s="168"/>
      <c r="L710" s="165"/>
      <c r="M710" s="169"/>
      <c r="T710" s="170"/>
      <c r="AT710" s="166" t="s">
        <v>161</v>
      </c>
      <c r="AU710" s="166" t="s">
        <v>78</v>
      </c>
      <c r="AV710" s="14" t="s">
        <v>15</v>
      </c>
      <c r="AW710" s="14" t="s">
        <v>33</v>
      </c>
      <c r="AX710" s="14" t="s">
        <v>71</v>
      </c>
      <c r="AY710" s="166" t="s">
        <v>151</v>
      </c>
    </row>
    <row r="711" spans="2:65" s="12" customFormat="1" ht="12">
      <c r="B711" s="150"/>
      <c r="D711" s="151" t="s">
        <v>161</v>
      </c>
      <c r="E711" s="152" t="s">
        <v>3</v>
      </c>
      <c r="F711" s="153" t="s">
        <v>1214</v>
      </c>
      <c r="H711" s="154">
        <v>4.8</v>
      </c>
      <c r="I711" s="155"/>
      <c r="L711" s="150"/>
      <c r="M711" s="156"/>
      <c r="T711" s="157"/>
      <c r="AT711" s="152" t="s">
        <v>161</v>
      </c>
      <c r="AU711" s="152" t="s">
        <v>78</v>
      </c>
      <c r="AV711" s="12" t="s">
        <v>78</v>
      </c>
      <c r="AW711" s="12" t="s">
        <v>33</v>
      </c>
      <c r="AX711" s="12" t="s">
        <v>15</v>
      </c>
      <c r="AY711" s="152" t="s">
        <v>151</v>
      </c>
    </row>
    <row r="712" spans="2:65" s="1" customFormat="1" ht="38" customHeight="1">
      <c r="B712" s="132"/>
      <c r="C712" s="133" t="s">
        <v>1215</v>
      </c>
      <c r="D712" s="133" t="s">
        <v>153</v>
      </c>
      <c r="E712" s="134" t="s">
        <v>1216</v>
      </c>
      <c r="F712" s="135" t="s">
        <v>1217</v>
      </c>
      <c r="G712" s="136" t="s">
        <v>156</v>
      </c>
      <c r="H712" s="137">
        <v>298.88</v>
      </c>
      <c r="I712" s="138"/>
      <c r="J712" s="139">
        <f>ROUND(I712*H712,2)</f>
        <v>0</v>
      </c>
      <c r="K712" s="135" t="s">
        <v>157</v>
      </c>
      <c r="L712" s="33"/>
      <c r="M712" s="140" t="s">
        <v>3</v>
      </c>
      <c r="N712" s="141" t="s">
        <v>42</v>
      </c>
      <c r="P712" s="142">
        <f>O712*H712</f>
        <v>0</v>
      </c>
      <c r="Q712" s="142">
        <v>1.25E-3</v>
      </c>
      <c r="R712" s="142">
        <f>Q712*H712</f>
        <v>0.37359999999999999</v>
      </c>
      <c r="S712" s="142">
        <v>0</v>
      </c>
      <c r="T712" s="143">
        <f>S712*H712</f>
        <v>0</v>
      </c>
      <c r="AR712" s="144" t="s">
        <v>257</v>
      </c>
      <c r="AT712" s="144" t="s">
        <v>153</v>
      </c>
      <c r="AU712" s="144" t="s">
        <v>78</v>
      </c>
      <c r="AY712" s="18" t="s">
        <v>151</v>
      </c>
      <c r="BE712" s="145">
        <f>IF(N712="základní",J712,0)</f>
        <v>0</v>
      </c>
      <c r="BF712" s="145">
        <f>IF(N712="snížená",J712,0)</f>
        <v>0</v>
      </c>
      <c r="BG712" s="145">
        <f>IF(N712="zákl. přenesená",J712,0)</f>
        <v>0</v>
      </c>
      <c r="BH712" s="145">
        <f>IF(N712="sníž. přenesená",J712,0)</f>
        <v>0</v>
      </c>
      <c r="BI712" s="145">
        <f>IF(N712="nulová",J712,0)</f>
        <v>0</v>
      </c>
      <c r="BJ712" s="18" t="s">
        <v>15</v>
      </c>
      <c r="BK712" s="145">
        <f>ROUND(I712*H712,2)</f>
        <v>0</v>
      </c>
      <c r="BL712" s="18" t="s">
        <v>257</v>
      </c>
      <c r="BM712" s="144" t="s">
        <v>1218</v>
      </c>
    </row>
    <row r="713" spans="2:65" s="1" customFormat="1">
      <c r="B713" s="33"/>
      <c r="D713" s="146" t="s">
        <v>159</v>
      </c>
      <c r="F713" s="147" t="s">
        <v>1219</v>
      </c>
      <c r="I713" s="148"/>
      <c r="L713" s="33"/>
      <c r="M713" s="149"/>
      <c r="T713" s="54"/>
      <c r="AT713" s="18" t="s">
        <v>159</v>
      </c>
      <c r="AU713" s="18" t="s">
        <v>78</v>
      </c>
    </row>
    <row r="714" spans="2:65" s="14" customFormat="1" ht="12">
      <c r="B714" s="165"/>
      <c r="D714" s="151" t="s">
        <v>161</v>
      </c>
      <c r="E714" s="166" t="s">
        <v>3</v>
      </c>
      <c r="F714" s="167" t="s">
        <v>223</v>
      </c>
      <c r="H714" s="166" t="s">
        <v>3</v>
      </c>
      <c r="I714" s="168"/>
      <c r="L714" s="165"/>
      <c r="M714" s="169"/>
      <c r="T714" s="170"/>
      <c r="AT714" s="166" t="s">
        <v>161</v>
      </c>
      <c r="AU714" s="166" t="s">
        <v>78</v>
      </c>
      <c r="AV714" s="14" t="s">
        <v>15</v>
      </c>
      <c r="AW714" s="14" t="s">
        <v>33</v>
      </c>
      <c r="AX714" s="14" t="s">
        <v>71</v>
      </c>
      <c r="AY714" s="166" t="s">
        <v>151</v>
      </c>
    </row>
    <row r="715" spans="2:65" s="14" customFormat="1" ht="12">
      <c r="B715" s="165"/>
      <c r="D715" s="151" t="s">
        <v>161</v>
      </c>
      <c r="E715" s="166" t="s">
        <v>3</v>
      </c>
      <c r="F715" s="167" t="s">
        <v>481</v>
      </c>
      <c r="H715" s="166" t="s">
        <v>3</v>
      </c>
      <c r="I715" s="168"/>
      <c r="L715" s="165"/>
      <c r="M715" s="169"/>
      <c r="T715" s="170"/>
      <c r="AT715" s="166" t="s">
        <v>161</v>
      </c>
      <c r="AU715" s="166" t="s">
        <v>78</v>
      </c>
      <c r="AV715" s="14" t="s">
        <v>15</v>
      </c>
      <c r="AW715" s="14" t="s">
        <v>33</v>
      </c>
      <c r="AX715" s="14" t="s">
        <v>71</v>
      </c>
      <c r="AY715" s="166" t="s">
        <v>151</v>
      </c>
    </row>
    <row r="716" spans="2:65" s="12" customFormat="1" ht="12">
      <c r="B716" s="150"/>
      <c r="D716" s="151" t="s">
        <v>161</v>
      </c>
      <c r="E716" s="152" t="s">
        <v>3</v>
      </c>
      <c r="F716" s="153" t="s">
        <v>454</v>
      </c>
      <c r="H716" s="154">
        <v>80.959999999999994</v>
      </c>
      <c r="I716" s="155"/>
      <c r="L716" s="150"/>
      <c r="M716" s="156"/>
      <c r="T716" s="157"/>
      <c r="AT716" s="152" t="s">
        <v>161</v>
      </c>
      <c r="AU716" s="152" t="s">
        <v>78</v>
      </c>
      <c r="AV716" s="12" t="s">
        <v>78</v>
      </c>
      <c r="AW716" s="12" t="s">
        <v>33</v>
      </c>
      <c r="AX716" s="12" t="s">
        <v>71</v>
      </c>
      <c r="AY716" s="152" t="s">
        <v>151</v>
      </c>
    </row>
    <row r="717" spans="2:65" s="14" customFormat="1" ht="12">
      <c r="B717" s="165"/>
      <c r="D717" s="151" t="s">
        <v>161</v>
      </c>
      <c r="E717" s="166" t="s">
        <v>3</v>
      </c>
      <c r="F717" s="167" t="s">
        <v>1220</v>
      </c>
      <c r="H717" s="166" t="s">
        <v>3</v>
      </c>
      <c r="I717" s="168"/>
      <c r="L717" s="165"/>
      <c r="M717" s="169"/>
      <c r="T717" s="170"/>
      <c r="AT717" s="166" t="s">
        <v>161</v>
      </c>
      <c r="AU717" s="166" t="s">
        <v>78</v>
      </c>
      <c r="AV717" s="14" t="s">
        <v>15</v>
      </c>
      <c r="AW717" s="14" t="s">
        <v>33</v>
      </c>
      <c r="AX717" s="14" t="s">
        <v>71</v>
      </c>
      <c r="AY717" s="166" t="s">
        <v>151</v>
      </c>
    </row>
    <row r="718" spans="2:65" s="12" customFormat="1" ht="24">
      <c r="B718" s="150"/>
      <c r="D718" s="151" t="s">
        <v>161</v>
      </c>
      <c r="E718" s="152" t="s">
        <v>3</v>
      </c>
      <c r="F718" s="153" t="s">
        <v>1221</v>
      </c>
      <c r="H718" s="154">
        <v>123.84</v>
      </c>
      <c r="I718" s="155"/>
      <c r="L718" s="150"/>
      <c r="M718" s="156"/>
      <c r="T718" s="157"/>
      <c r="AT718" s="152" t="s">
        <v>161</v>
      </c>
      <c r="AU718" s="152" t="s">
        <v>78</v>
      </c>
      <c r="AV718" s="12" t="s">
        <v>78</v>
      </c>
      <c r="AW718" s="12" t="s">
        <v>33</v>
      </c>
      <c r="AX718" s="12" t="s">
        <v>71</v>
      </c>
      <c r="AY718" s="152" t="s">
        <v>151</v>
      </c>
    </row>
    <row r="719" spans="2:65" s="14" customFormat="1" ht="12">
      <c r="B719" s="165"/>
      <c r="D719" s="151" t="s">
        <v>161</v>
      </c>
      <c r="E719" s="166" t="s">
        <v>3</v>
      </c>
      <c r="F719" s="167" t="s">
        <v>1222</v>
      </c>
      <c r="H719" s="166" t="s">
        <v>3</v>
      </c>
      <c r="I719" s="168"/>
      <c r="L719" s="165"/>
      <c r="M719" s="169"/>
      <c r="T719" s="170"/>
      <c r="AT719" s="166" t="s">
        <v>161</v>
      </c>
      <c r="AU719" s="166" t="s">
        <v>78</v>
      </c>
      <c r="AV719" s="14" t="s">
        <v>15</v>
      </c>
      <c r="AW719" s="14" t="s">
        <v>33</v>
      </c>
      <c r="AX719" s="14" t="s">
        <v>71</v>
      </c>
      <c r="AY719" s="166" t="s">
        <v>151</v>
      </c>
    </row>
    <row r="720" spans="2:65" s="12" customFormat="1" ht="12">
      <c r="B720" s="150"/>
      <c r="D720" s="151" t="s">
        <v>161</v>
      </c>
      <c r="E720" s="152" t="s">
        <v>3</v>
      </c>
      <c r="F720" s="153" t="s">
        <v>1223</v>
      </c>
      <c r="H720" s="154">
        <v>-14.56</v>
      </c>
      <c r="I720" s="155"/>
      <c r="L720" s="150"/>
      <c r="M720" s="156"/>
      <c r="T720" s="157"/>
      <c r="AT720" s="152" t="s">
        <v>161</v>
      </c>
      <c r="AU720" s="152" t="s">
        <v>78</v>
      </c>
      <c r="AV720" s="12" t="s">
        <v>78</v>
      </c>
      <c r="AW720" s="12" t="s">
        <v>33</v>
      </c>
      <c r="AX720" s="12" t="s">
        <v>71</v>
      </c>
      <c r="AY720" s="152" t="s">
        <v>151</v>
      </c>
    </row>
    <row r="721" spans="2:65" s="15" customFormat="1" ht="12">
      <c r="B721" s="184"/>
      <c r="D721" s="151" t="s">
        <v>161</v>
      </c>
      <c r="E721" s="185" t="s">
        <v>3</v>
      </c>
      <c r="F721" s="186" t="s">
        <v>1224</v>
      </c>
      <c r="H721" s="187">
        <v>190.24</v>
      </c>
      <c r="I721" s="188"/>
      <c r="L721" s="184"/>
      <c r="M721" s="189"/>
      <c r="T721" s="190"/>
      <c r="AT721" s="185" t="s">
        <v>161</v>
      </c>
      <c r="AU721" s="185" t="s">
        <v>78</v>
      </c>
      <c r="AV721" s="15" t="s">
        <v>87</v>
      </c>
      <c r="AW721" s="15" t="s">
        <v>33</v>
      </c>
      <c r="AX721" s="15" t="s">
        <v>71</v>
      </c>
      <c r="AY721" s="185" t="s">
        <v>151</v>
      </c>
    </row>
    <row r="722" spans="2:65" s="14" customFormat="1" ht="12">
      <c r="B722" s="165"/>
      <c r="D722" s="151" t="s">
        <v>161</v>
      </c>
      <c r="E722" s="166" t="s">
        <v>3</v>
      </c>
      <c r="F722" s="167" t="s">
        <v>225</v>
      </c>
      <c r="H722" s="166" t="s">
        <v>3</v>
      </c>
      <c r="I722" s="168"/>
      <c r="L722" s="165"/>
      <c r="M722" s="169"/>
      <c r="T722" s="170"/>
      <c r="AT722" s="166" t="s">
        <v>161</v>
      </c>
      <c r="AU722" s="166" t="s">
        <v>78</v>
      </c>
      <c r="AV722" s="14" t="s">
        <v>15</v>
      </c>
      <c r="AW722" s="14" t="s">
        <v>33</v>
      </c>
      <c r="AX722" s="14" t="s">
        <v>71</v>
      </c>
      <c r="AY722" s="166" t="s">
        <v>151</v>
      </c>
    </row>
    <row r="723" spans="2:65" s="14" customFormat="1" ht="12">
      <c r="B723" s="165"/>
      <c r="D723" s="151" t="s">
        <v>161</v>
      </c>
      <c r="E723" s="166" t="s">
        <v>3</v>
      </c>
      <c r="F723" s="167" t="s">
        <v>1220</v>
      </c>
      <c r="H723" s="166" t="s">
        <v>3</v>
      </c>
      <c r="I723" s="168"/>
      <c r="L723" s="165"/>
      <c r="M723" s="169"/>
      <c r="T723" s="170"/>
      <c r="AT723" s="166" t="s">
        <v>161</v>
      </c>
      <c r="AU723" s="166" t="s">
        <v>78</v>
      </c>
      <c r="AV723" s="14" t="s">
        <v>15</v>
      </c>
      <c r="AW723" s="14" t="s">
        <v>33</v>
      </c>
      <c r="AX723" s="14" t="s">
        <v>71</v>
      </c>
      <c r="AY723" s="166" t="s">
        <v>151</v>
      </c>
    </row>
    <row r="724" spans="2:65" s="12" customFormat="1" ht="24">
      <c r="B724" s="150"/>
      <c r="D724" s="151" t="s">
        <v>161</v>
      </c>
      <c r="E724" s="152" t="s">
        <v>3</v>
      </c>
      <c r="F724" s="153" t="s">
        <v>1225</v>
      </c>
      <c r="H724" s="154">
        <v>123.2</v>
      </c>
      <c r="I724" s="155"/>
      <c r="L724" s="150"/>
      <c r="M724" s="156"/>
      <c r="T724" s="157"/>
      <c r="AT724" s="152" t="s">
        <v>161</v>
      </c>
      <c r="AU724" s="152" t="s">
        <v>78</v>
      </c>
      <c r="AV724" s="12" t="s">
        <v>78</v>
      </c>
      <c r="AW724" s="12" t="s">
        <v>33</v>
      </c>
      <c r="AX724" s="12" t="s">
        <v>71</v>
      </c>
      <c r="AY724" s="152" t="s">
        <v>151</v>
      </c>
    </row>
    <row r="725" spans="2:65" s="14" customFormat="1" ht="12">
      <c r="B725" s="165"/>
      <c r="D725" s="151" t="s">
        <v>161</v>
      </c>
      <c r="E725" s="166" t="s">
        <v>3</v>
      </c>
      <c r="F725" s="167" t="s">
        <v>1226</v>
      </c>
      <c r="H725" s="166" t="s">
        <v>3</v>
      </c>
      <c r="I725" s="168"/>
      <c r="L725" s="165"/>
      <c r="M725" s="169"/>
      <c r="T725" s="170"/>
      <c r="AT725" s="166" t="s">
        <v>161</v>
      </c>
      <c r="AU725" s="166" t="s">
        <v>78</v>
      </c>
      <c r="AV725" s="14" t="s">
        <v>15</v>
      </c>
      <c r="AW725" s="14" t="s">
        <v>33</v>
      </c>
      <c r="AX725" s="14" t="s">
        <v>71</v>
      </c>
      <c r="AY725" s="166" t="s">
        <v>151</v>
      </c>
    </row>
    <row r="726" spans="2:65" s="12" customFormat="1" ht="12">
      <c r="B726" s="150"/>
      <c r="D726" s="151" t="s">
        <v>161</v>
      </c>
      <c r="E726" s="152" t="s">
        <v>3</v>
      </c>
      <c r="F726" s="153" t="s">
        <v>1223</v>
      </c>
      <c r="H726" s="154">
        <v>-14.56</v>
      </c>
      <c r="I726" s="155"/>
      <c r="L726" s="150"/>
      <c r="M726" s="156"/>
      <c r="T726" s="157"/>
      <c r="AT726" s="152" t="s">
        <v>161</v>
      </c>
      <c r="AU726" s="152" t="s">
        <v>78</v>
      </c>
      <c r="AV726" s="12" t="s">
        <v>78</v>
      </c>
      <c r="AW726" s="12" t="s">
        <v>33</v>
      </c>
      <c r="AX726" s="12" t="s">
        <v>71</v>
      </c>
      <c r="AY726" s="152" t="s">
        <v>151</v>
      </c>
    </row>
    <row r="727" spans="2:65" s="15" customFormat="1" ht="12">
      <c r="B727" s="184"/>
      <c r="D727" s="151" t="s">
        <v>161</v>
      </c>
      <c r="E727" s="185" t="s">
        <v>3</v>
      </c>
      <c r="F727" s="186" t="s">
        <v>1224</v>
      </c>
      <c r="H727" s="187">
        <v>108.64</v>
      </c>
      <c r="I727" s="188"/>
      <c r="L727" s="184"/>
      <c r="M727" s="189"/>
      <c r="T727" s="190"/>
      <c r="AT727" s="185" t="s">
        <v>161</v>
      </c>
      <c r="AU727" s="185" t="s">
        <v>78</v>
      </c>
      <c r="AV727" s="15" t="s">
        <v>87</v>
      </c>
      <c r="AW727" s="15" t="s">
        <v>33</v>
      </c>
      <c r="AX727" s="15" t="s">
        <v>71</v>
      </c>
      <c r="AY727" s="185" t="s">
        <v>151</v>
      </c>
    </row>
    <row r="728" spans="2:65" s="13" customFormat="1" ht="12">
      <c r="B728" s="158"/>
      <c r="D728" s="151" t="s">
        <v>161</v>
      </c>
      <c r="E728" s="159" t="s">
        <v>3</v>
      </c>
      <c r="F728" s="160" t="s">
        <v>178</v>
      </c>
      <c r="H728" s="161">
        <v>298.88</v>
      </c>
      <c r="I728" s="162"/>
      <c r="L728" s="158"/>
      <c r="M728" s="163"/>
      <c r="T728" s="164"/>
      <c r="AT728" s="159" t="s">
        <v>161</v>
      </c>
      <c r="AU728" s="159" t="s">
        <v>78</v>
      </c>
      <c r="AV728" s="13" t="s">
        <v>90</v>
      </c>
      <c r="AW728" s="13" t="s">
        <v>33</v>
      </c>
      <c r="AX728" s="13" t="s">
        <v>15</v>
      </c>
      <c r="AY728" s="159" t="s">
        <v>151</v>
      </c>
    </row>
    <row r="729" spans="2:65" s="1" customFormat="1" ht="24.25" customHeight="1">
      <c r="B729" s="132"/>
      <c r="C729" s="174" t="s">
        <v>1227</v>
      </c>
      <c r="D729" s="174" t="s">
        <v>601</v>
      </c>
      <c r="E729" s="175" t="s">
        <v>1228</v>
      </c>
      <c r="F729" s="176" t="s">
        <v>1229</v>
      </c>
      <c r="G729" s="177" t="s">
        <v>156</v>
      </c>
      <c r="H729" s="178">
        <v>313.82400000000001</v>
      </c>
      <c r="I729" s="179"/>
      <c r="J729" s="180">
        <f>ROUND(I729*H729,2)</f>
        <v>0</v>
      </c>
      <c r="K729" s="176" t="s">
        <v>3</v>
      </c>
      <c r="L729" s="181"/>
      <c r="M729" s="182" t="s">
        <v>3</v>
      </c>
      <c r="N729" s="183" t="s">
        <v>42</v>
      </c>
      <c r="P729" s="142">
        <f>O729*H729</f>
        <v>0</v>
      </c>
      <c r="Q729" s="142">
        <v>8.0000000000000002E-3</v>
      </c>
      <c r="R729" s="142">
        <f>Q729*H729</f>
        <v>2.5105919999999999</v>
      </c>
      <c r="S729" s="142">
        <v>0</v>
      </c>
      <c r="T729" s="143">
        <f>S729*H729</f>
        <v>0</v>
      </c>
      <c r="AR729" s="144" t="s">
        <v>353</v>
      </c>
      <c r="AT729" s="144" t="s">
        <v>601</v>
      </c>
      <c r="AU729" s="144" t="s">
        <v>78</v>
      </c>
      <c r="AY729" s="18" t="s">
        <v>151</v>
      </c>
      <c r="BE729" s="145">
        <f>IF(N729="základní",J729,0)</f>
        <v>0</v>
      </c>
      <c r="BF729" s="145">
        <f>IF(N729="snížená",J729,0)</f>
        <v>0</v>
      </c>
      <c r="BG729" s="145">
        <f>IF(N729="zákl. přenesená",J729,0)</f>
        <v>0</v>
      </c>
      <c r="BH729" s="145">
        <f>IF(N729="sníž. přenesená",J729,0)</f>
        <v>0</v>
      </c>
      <c r="BI729" s="145">
        <f>IF(N729="nulová",J729,0)</f>
        <v>0</v>
      </c>
      <c r="BJ729" s="18" t="s">
        <v>15</v>
      </c>
      <c r="BK729" s="145">
        <f>ROUND(I729*H729,2)</f>
        <v>0</v>
      </c>
      <c r="BL729" s="18" t="s">
        <v>257</v>
      </c>
      <c r="BM729" s="144" t="s">
        <v>1230</v>
      </c>
    </row>
    <row r="730" spans="2:65" s="12" customFormat="1" ht="12">
      <c r="B730" s="150"/>
      <c r="D730" s="151" t="s">
        <v>161</v>
      </c>
      <c r="F730" s="153" t="s">
        <v>1231</v>
      </c>
      <c r="H730" s="154">
        <v>313.82400000000001</v>
      </c>
      <c r="I730" s="155"/>
      <c r="L730" s="150"/>
      <c r="M730" s="156"/>
      <c r="T730" s="157"/>
      <c r="AT730" s="152" t="s">
        <v>161</v>
      </c>
      <c r="AU730" s="152" t="s">
        <v>78</v>
      </c>
      <c r="AV730" s="12" t="s">
        <v>78</v>
      </c>
      <c r="AW730" s="12" t="s">
        <v>4</v>
      </c>
      <c r="AX730" s="12" t="s">
        <v>15</v>
      </c>
      <c r="AY730" s="152" t="s">
        <v>151</v>
      </c>
    </row>
    <row r="731" spans="2:65" s="1" customFormat="1" ht="38" customHeight="1">
      <c r="B731" s="132"/>
      <c r="C731" s="133" t="s">
        <v>1232</v>
      </c>
      <c r="D731" s="133" t="s">
        <v>153</v>
      </c>
      <c r="E731" s="134" t="s">
        <v>1216</v>
      </c>
      <c r="F731" s="135" t="s">
        <v>1217</v>
      </c>
      <c r="G731" s="136" t="s">
        <v>156</v>
      </c>
      <c r="H731" s="137">
        <v>29.12</v>
      </c>
      <c r="I731" s="138"/>
      <c r="J731" s="139">
        <f>ROUND(I731*H731,2)</f>
        <v>0</v>
      </c>
      <c r="K731" s="135" t="s">
        <v>157</v>
      </c>
      <c r="L731" s="33"/>
      <c r="M731" s="140" t="s">
        <v>3</v>
      </c>
      <c r="N731" s="141" t="s">
        <v>42</v>
      </c>
      <c r="P731" s="142">
        <f>O731*H731</f>
        <v>0</v>
      </c>
      <c r="Q731" s="142">
        <v>1.25E-3</v>
      </c>
      <c r="R731" s="142">
        <f>Q731*H731</f>
        <v>3.6400000000000002E-2</v>
      </c>
      <c r="S731" s="142">
        <v>0</v>
      </c>
      <c r="T731" s="143">
        <f>S731*H731</f>
        <v>0</v>
      </c>
      <c r="AR731" s="144" t="s">
        <v>257</v>
      </c>
      <c r="AT731" s="144" t="s">
        <v>153</v>
      </c>
      <c r="AU731" s="144" t="s">
        <v>78</v>
      </c>
      <c r="AY731" s="18" t="s">
        <v>151</v>
      </c>
      <c r="BE731" s="145">
        <f>IF(N731="základní",J731,0)</f>
        <v>0</v>
      </c>
      <c r="BF731" s="145">
        <f>IF(N731="snížená",J731,0)</f>
        <v>0</v>
      </c>
      <c r="BG731" s="145">
        <f>IF(N731="zákl. přenesená",J731,0)</f>
        <v>0</v>
      </c>
      <c r="BH731" s="145">
        <f>IF(N731="sníž. přenesená",J731,0)</f>
        <v>0</v>
      </c>
      <c r="BI731" s="145">
        <f>IF(N731="nulová",J731,0)</f>
        <v>0</v>
      </c>
      <c r="BJ731" s="18" t="s">
        <v>15</v>
      </c>
      <c r="BK731" s="145">
        <f>ROUND(I731*H731,2)</f>
        <v>0</v>
      </c>
      <c r="BL731" s="18" t="s">
        <v>257</v>
      </c>
      <c r="BM731" s="144" t="s">
        <v>1233</v>
      </c>
    </row>
    <row r="732" spans="2:65" s="1" customFormat="1">
      <c r="B732" s="33"/>
      <c r="D732" s="146" t="s">
        <v>159</v>
      </c>
      <c r="F732" s="147" t="s">
        <v>1219</v>
      </c>
      <c r="I732" s="148"/>
      <c r="L732" s="33"/>
      <c r="M732" s="149"/>
      <c r="T732" s="54"/>
      <c r="AT732" s="18" t="s">
        <v>159</v>
      </c>
      <c r="AU732" s="18" t="s">
        <v>78</v>
      </c>
    </row>
    <row r="733" spans="2:65" s="14" customFormat="1" ht="12">
      <c r="B733" s="165"/>
      <c r="D733" s="151" t="s">
        <v>161</v>
      </c>
      <c r="E733" s="166" t="s">
        <v>3</v>
      </c>
      <c r="F733" s="167" t="s">
        <v>1234</v>
      </c>
      <c r="H733" s="166" t="s">
        <v>3</v>
      </c>
      <c r="I733" s="168"/>
      <c r="L733" s="165"/>
      <c r="M733" s="169"/>
      <c r="T733" s="170"/>
      <c r="AT733" s="166" t="s">
        <v>161</v>
      </c>
      <c r="AU733" s="166" t="s">
        <v>78</v>
      </c>
      <c r="AV733" s="14" t="s">
        <v>15</v>
      </c>
      <c r="AW733" s="14" t="s">
        <v>33</v>
      </c>
      <c r="AX733" s="14" t="s">
        <v>71</v>
      </c>
      <c r="AY733" s="166" t="s">
        <v>151</v>
      </c>
    </row>
    <row r="734" spans="2:65" s="12" customFormat="1" ht="12">
      <c r="B734" s="150"/>
      <c r="D734" s="151" t="s">
        <v>161</v>
      </c>
      <c r="E734" s="152" t="s">
        <v>3</v>
      </c>
      <c r="F734" s="153" t="s">
        <v>1235</v>
      </c>
      <c r="H734" s="154">
        <v>14.56</v>
      </c>
      <c r="I734" s="155"/>
      <c r="L734" s="150"/>
      <c r="M734" s="156"/>
      <c r="T734" s="157"/>
      <c r="AT734" s="152" t="s">
        <v>161</v>
      </c>
      <c r="AU734" s="152" t="s">
        <v>78</v>
      </c>
      <c r="AV734" s="12" t="s">
        <v>78</v>
      </c>
      <c r="AW734" s="12" t="s">
        <v>33</v>
      </c>
      <c r="AX734" s="12" t="s">
        <v>71</v>
      </c>
      <c r="AY734" s="152" t="s">
        <v>151</v>
      </c>
    </row>
    <row r="735" spans="2:65" s="14" customFormat="1" ht="12">
      <c r="B735" s="165"/>
      <c r="D735" s="151" t="s">
        <v>161</v>
      </c>
      <c r="E735" s="166" t="s">
        <v>3</v>
      </c>
      <c r="F735" s="167" t="s">
        <v>1236</v>
      </c>
      <c r="H735" s="166" t="s">
        <v>3</v>
      </c>
      <c r="I735" s="168"/>
      <c r="L735" s="165"/>
      <c r="M735" s="169"/>
      <c r="T735" s="170"/>
      <c r="AT735" s="166" t="s">
        <v>161</v>
      </c>
      <c r="AU735" s="166" t="s">
        <v>78</v>
      </c>
      <c r="AV735" s="14" t="s">
        <v>15</v>
      </c>
      <c r="AW735" s="14" t="s">
        <v>33</v>
      </c>
      <c r="AX735" s="14" t="s">
        <v>71</v>
      </c>
      <c r="AY735" s="166" t="s">
        <v>151</v>
      </c>
    </row>
    <row r="736" spans="2:65" s="12" customFormat="1" ht="12">
      <c r="B736" s="150"/>
      <c r="D736" s="151" t="s">
        <v>161</v>
      </c>
      <c r="E736" s="152" t="s">
        <v>3</v>
      </c>
      <c r="F736" s="153" t="s">
        <v>1235</v>
      </c>
      <c r="H736" s="154">
        <v>14.56</v>
      </c>
      <c r="I736" s="155"/>
      <c r="L736" s="150"/>
      <c r="M736" s="156"/>
      <c r="T736" s="157"/>
      <c r="AT736" s="152" t="s">
        <v>161</v>
      </c>
      <c r="AU736" s="152" t="s">
        <v>78</v>
      </c>
      <c r="AV736" s="12" t="s">
        <v>78</v>
      </c>
      <c r="AW736" s="12" t="s">
        <v>33</v>
      </c>
      <c r="AX736" s="12" t="s">
        <v>71</v>
      </c>
      <c r="AY736" s="152" t="s">
        <v>151</v>
      </c>
    </row>
    <row r="737" spans="2:65" s="13" customFormat="1" ht="12">
      <c r="B737" s="158"/>
      <c r="D737" s="151" t="s">
        <v>161</v>
      </c>
      <c r="E737" s="159" t="s">
        <v>3</v>
      </c>
      <c r="F737" s="160" t="s">
        <v>178</v>
      </c>
      <c r="H737" s="161">
        <v>29.12</v>
      </c>
      <c r="I737" s="162"/>
      <c r="L737" s="158"/>
      <c r="M737" s="163"/>
      <c r="T737" s="164"/>
      <c r="AT737" s="159" t="s">
        <v>161</v>
      </c>
      <c r="AU737" s="159" t="s">
        <v>78</v>
      </c>
      <c r="AV737" s="13" t="s">
        <v>90</v>
      </c>
      <c r="AW737" s="13" t="s">
        <v>33</v>
      </c>
      <c r="AX737" s="13" t="s">
        <v>15</v>
      </c>
      <c r="AY737" s="159" t="s">
        <v>151</v>
      </c>
    </row>
    <row r="738" spans="2:65" s="1" customFormat="1" ht="24.25" customHeight="1">
      <c r="B738" s="132"/>
      <c r="C738" s="174" t="s">
        <v>1237</v>
      </c>
      <c r="D738" s="174" t="s">
        <v>601</v>
      </c>
      <c r="E738" s="175" t="s">
        <v>1238</v>
      </c>
      <c r="F738" s="176" t="s">
        <v>1239</v>
      </c>
      <c r="G738" s="177" t="s">
        <v>156</v>
      </c>
      <c r="H738" s="178">
        <v>30.576000000000001</v>
      </c>
      <c r="I738" s="179"/>
      <c r="J738" s="180">
        <f>ROUND(I738*H738,2)</f>
        <v>0</v>
      </c>
      <c r="K738" s="176" t="s">
        <v>3</v>
      </c>
      <c r="L738" s="181"/>
      <c r="M738" s="182" t="s">
        <v>3</v>
      </c>
      <c r="N738" s="183" t="s">
        <v>42</v>
      </c>
      <c r="P738" s="142">
        <f>O738*H738</f>
        <v>0</v>
      </c>
      <c r="Q738" s="142">
        <v>8.0000000000000002E-3</v>
      </c>
      <c r="R738" s="142">
        <f>Q738*H738</f>
        <v>0.24460800000000002</v>
      </c>
      <c r="S738" s="142">
        <v>0</v>
      </c>
      <c r="T738" s="143">
        <f>S738*H738</f>
        <v>0</v>
      </c>
      <c r="AR738" s="144" t="s">
        <v>353</v>
      </c>
      <c r="AT738" s="144" t="s">
        <v>601</v>
      </c>
      <c r="AU738" s="144" t="s">
        <v>78</v>
      </c>
      <c r="AY738" s="18" t="s">
        <v>151</v>
      </c>
      <c r="BE738" s="145">
        <f>IF(N738="základní",J738,0)</f>
        <v>0</v>
      </c>
      <c r="BF738" s="145">
        <f>IF(N738="snížená",J738,0)</f>
        <v>0</v>
      </c>
      <c r="BG738" s="145">
        <f>IF(N738="zákl. přenesená",J738,0)</f>
        <v>0</v>
      </c>
      <c r="BH738" s="145">
        <f>IF(N738="sníž. přenesená",J738,0)</f>
        <v>0</v>
      </c>
      <c r="BI738" s="145">
        <f>IF(N738="nulová",J738,0)</f>
        <v>0</v>
      </c>
      <c r="BJ738" s="18" t="s">
        <v>15</v>
      </c>
      <c r="BK738" s="145">
        <f>ROUND(I738*H738,2)</f>
        <v>0</v>
      </c>
      <c r="BL738" s="18" t="s">
        <v>257</v>
      </c>
      <c r="BM738" s="144" t="s">
        <v>1240</v>
      </c>
    </row>
    <row r="739" spans="2:65" s="12" customFormat="1" ht="12">
      <c r="B739" s="150"/>
      <c r="D739" s="151" t="s">
        <v>161</v>
      </c>
      <c r="F739" s="153" t="s">
        <v>1241</v>
      </c>
      <c r="H739" s="154">
        <v>30.576000000000001</v>
      </c>
      <c r="I739" s="155"/>
      <c r="L739" s="150"/>
      <c r="M739" s="156"/>
      <c r="T739" s="157"/>
      <c r="AT739" s="152" t="s">
        <v>161</v>
      </c>
      <c r="AU739" s="152" t="s">
        <v>78</v>
      </c>
      <c r="AV739" s="12" t="s">
        <v>78</v>
      </c>
      <c r="AW739" s="12" t="s">
        <v>4</v>
      </c>
      <c r="AX739" s="12" t="s">
        <v>15</v>
      </c>
      <c r="AY739" s="152" t="s">
        <v>151</v>
      </c>
    </row>
    <row r="740" spans="2:65" s="1" customFormat="1" ht="38" customHeight="1">
      <c r="B740" s="132"/>
      <c r="C740" s="133" t="s">
        <v>1242</v>
      </c>
      <c r="D740" s="133" t="s">
        <v>153</v>
      </c>
      <c r="E740" s="134" t="s">
        <v>1243</v>
      </c>
      <c r="F740" s="135" t="s">
        <v>1244</v>
      </c>
      <c r="G740" s="136" t="s">
        <v>213</v>
      </c>
      <c r="H740" s="137">
        <v>1</v>
      </c>
      <c r="I740" s="138"/>
      <c r="J740" s="139">
        <f>ROUND(I740*H740,2)</f>
        <v>0</v>
      </c>
      <c r="K740" s="135" t="s">
        <v>157</v>
      </c>
      <c r="L740" s="33"/>
      <c r="M740" s="140" t="s">
        <v>3</v>
      </c>
      <c r="N740" s="141" t="s">
        <v>42</v>
      </c>
      <c r="P740" s="142">
        <f>O740*H740</f>
        <v>0</v>
      </c>
      <c r="Q740" s="142">
        <v>1.583E-2</v>
      </c>
      <c r="R740" s="142">
        <f>Q740*H740</f>
        <v>1.583E-2</v>
      </c>
      <c r="S740" s="142">
        <v>0</v>
      </c>
      <c r="T740" s="143">
        <f>S740*H740</f>
        <v>0</v>
      </c>
      <c r="AR740" s="144" t="s">
        <v>257</v>
      </c>
      <c r="AT740" s="144" t="s">
        <v>153</v>
      </c>
      <c r="AU740" s="144" t="s">
        <v>78</v>
      </c>
      <c r="AY740" s="18" t="s">
        <v>151</v>
      </c>
      <c r="BE740" s="145">
        <f>IF(N740="základní",J740,0)</f>
        <v>0</v>
      </c>
      <c r="BF740" s="145">
        <f>IF(N740="snížená",J740,0)</f>
        <v>0</v>
      </c>
      <c r="BG740" s="145">
        <f>IF(N740="zákl. přenesená",J740,0)</f>
        <v>0</v>
      </c>
      <c r="BH740" s="145">
        <f>IF(N740="sníž. přenesená",J740,0)</f>
        <v>0</v>
      </c>
      <c r="BI740" s="145">
        <f>IF(N740="nulová",J740,0)</f>
        <v>0</v>
      </c>
      <c r="BJ740" s="18" t="s">
        <v>15</v>
      </c>
      <c r="BK740" s="145">
        <f>ROUND(I740*H740,2)</f>
        <v>0</v>
      </c>
      <c r="BL740" s="18" t="s">
        <v>257</v>
      </c>
      <c r="BM740" s="144" t="s">
        <v>1245</v>
      </c>
    </row>
    <row r="741" spans="2:65" s="1" customFormat="1">
      <c r="B741" s="33"/>
      <c r="D741" s="146" t="s">
        <v>159</v>
      </c>
      <c r="F741" s="147" t="s">
        <v>1246</v>
      </c>
      <c r="I741" s="148"/>
      <c r="L741" s="33"/>
      <c r="M741" s="149"/>
      <c r="T741" s="54"/>
      <c r="AT741" s="18" t="s">
        <v>159</v>
      </c>
      <c r="AU741" s="18" t="s">
        <v>78</v>
      </c>
    </row>
    <row r="742" spans="2:65" s="1" customFormat="1" ht="78" customHeight="1">
      <c r="B742" s="132"/>
      <c r="C742" s="133" t="s">
        <v>1247</v>
      </c>
      <c r="D742" s="133" t="s">
        <v>153</v>
      </c>
      <c r="E742" s="134" t="s">
        <v>1248</v>
      </c>
      <c r="F742" s="135" t="s">
        <v>1249</v>
      </c>
      <c r="G742" s="136" t="s">
        <v>362</v>
      </c>
      <c r="H742" s="137">
        <v>3.3029999999999999</v>
      </c>
      <c r="I742" s="138"/>
      <c r="J742" s="139">
        <f>ROUND(I742*H742,2)</f>
        <v>0</v>
      </c>
      <c r="K742" s="135" t="s">
        <v>157</v>
      </c>
      <c r="L742" s="33"/>
      <c r="M742" s="140" t="s">
        <v>3</v>
      </c>
      <c r="N742" s="141" t="s">
        <v>42</v>
      </c>
      <c r="P742" s="142">
        <f>O742*H742</f>
        <v>0</v>
      </c>
      <c r="Q742" s="142">
        <v>0</v>
      </c>
      <c r="R742" s="142">
        <f>Q742*H742</f>
        <v>0</v>
      </c>
      <c r="S742" s="142">
        <v>0</v>
      </c>
      <c r="T742" s="143">
        <f>S742*H742</f>
        <v>0</v>
      </c>
      <c r="AR742" s="144" t="s">
        <v>257</v>
      </c>
      <c r="AT742" s="144" t="s">
        <v>153</v>
      </c>
      <c r="AU742" s="144" t="s">
        <v>78</v>
      </c>
      <c r="AY742" s="18" t="s">
        <v>151</v>
      </c>
      <c r="BE742" s="145">
        <f>IF(N742="základní",J742,0)</f>
        <v>0</v>
      </c>
      <c r="BF742" s="145">
        <f>IF(N742="snížená",J742,0)</f>
        <v>0</v>
      </c>
      <c r="BG742" s="145">
        <f>IF(N742="zákl. přenesená",J742,0)</f>
        <v>0</v>
      </c>
      <c r="BH742" s="145">
        <f>IF(N742="sníž. přenesená",J742,0)</f>
        <v>0</v>
      </c>
      <c r="BI742" s="145">
        <f>IF(N742="nulová",J742,0)</f>
        <v>0</v>
      </c>
      <c r="BJ742" s="18" t="s">
        <v>15</v>
      </c>
      <c r="BK742" s="145">
        <f>ROUND(I742*H742,2)</f>
        <v>0</v>
      </c>
      <c r="BL742" s="18" t="s">
        <v>257</v>
      </c>
      <c r="BM742" s="144" t="s">
        <v>1250</v>
      </c>
    </row>
    <row r="743" spans="2:65" s="1" customFormat="1">
      <c r="B743" s="33"/>
      <c r="D743" s="146" t="s">
        <v>159</v>
      </c>
      <c r="F743" s="147" t="s">
        <v>1251</v>
      </c>
      <c r="I743" s="148"/>
      <c r="L743" s="33"/>
      <c r="M743" s="149"/>
      <c r="T743" s="54"/>
      <c r="AT743" s="18" t="s">
        <v>159</v>
      </c>
      <c r="AU743" s="18" t="s">
        <v>78</v>
      </c>
    </row>
    <row r="744" spans="2:65" s="11" customFormat="1" ht="23" customHeight="1">
      <c r="B744" s="120"/>
      <c r="D744" s="121" t="s">
        <v>70</v>
      </c>
      <c r="E744" s="130" t="s">
        <v>392</v>
      </c>
      <c r="F744" s="130" t="s">
        <v>393</v>
      </c>
      <c r="I744" s="123"/>
      <c r="J744" s="131">
        <f>BK744</f>
        <v>0</v>
      </c>
      <c r="L744" s="120"/>
      <c r="M744" s="125"/>
      <c r="P744" s="126">
        <f>SUM(P745:P763)</f>
        <v>0</v>
      </c>
      <c r="R744" s="126">
        <f>SUM(R745:R763)</f>
        <v>0</v>
      </c>
      <c r="T744" s="127">
        <f>SUM(T745:T763)</f>
        <v>0</v>
      </c>
      <c r="AR744" s="121" t="s">
        <v>78</v>
      </c>
      <c r="AT744" s="128" t="s">
        <v>70</v>
      </c>
      <c r="AU744" s="128" t="s">
        <v>15</v>
      </c>
      <c r="AY744" s="121" t="s">
        <v>151</v>
      </c>
      <c r="BK744" s="129">
        <f>SUM(BK745:BK763)</f>
        <v>0</v>
      </c>
    </row>
    <row r="745" spans="2:65" s="1" customFormat="1" ht="21.75" customHeight="1">
      <c r="B745" s="132"/>
      <c r="C745" s="133" t="s">
        <v>1252</v>
      </c>
      <c r="D745" s="133" t="s">
        <v>153</v>
      </c>
      <c r="E745" s="134" t="s">
        <v>1253</v>
      </c>
      <c r="F745" s="135" t="s">
        <v>1254</v>
      </c>
      <c r="G745" s="136" t="s">
        <v>213</v>
      </c>
      <c r="H745" s="137">
        <v>10</v>
      </c>
      <c r="I745" s="138"/>
      <c r="J745" s="139">
        <f t="shared" ref="J745:J762" si="10">ROUND(I745*H745,2)</f>
        <v>0</v>
      </c>
      <c r="K745" s="135" t="s">
        <v>3</v>
      </c>
      <c r="L745" s="33"/>
      <c r="M745" s="140" t="s">
        <v>3</v>
      </c>
      <c r="N745" s="141" t="s">
        <v>42</v>
      </c>
      <c r="P745" s="142">
        <f t="shared" ref="P745:P762" si="11">O745*H745</f>
        <v>0</v>
      </c>
      <c r="Q745" s="142">
        <v>0</v>
      </c>
      <c r="R745" s="142">
        <f t="shared" ref="R745:R762" si="12">Q745*H745</f>
        <v>0</v>
      </c>
      <c r="S745" s="142">
        <v>0</v>
      </c>
      <c r="T745" s="143">
        <f t="shared" ref="T745:T762" si="13">S745*H745</f>
        <v>0</v>
      </c>
      <c r="AR745" s="144" t="s">
        <v>257</v>
      </c>
      <c r="AT745" s="144" t="s">
        <v>153</v>
      </c>
      <c r="AU745" s="144" t="s">
        <v>78</v>
      </c>
      <c r="AY745" s="18" t="s">
        <v>151</v>
      </c>
      <c r="BE745" s="145">
        <f t="shared" ref="BE745:BE762" si="14">IF(N745="základní",J745,0)</f>
        <v>0</v>
      </c>
      <c r="BF745" s="145">
        <f t="shared" ref="BF745:BF762" si="15">IF(N745="snížená",J745,0)</f>
        <v>0</v>
      </c>
      <c r="BG745" s="145">
        <f t="shared" ref="BG745:BG762" si="16">IF(N745="zákl. přenesená",J745,0)</f>
        <v>0</v>
      </c>
      <c r="BH745" s="145">
        <f t="shared" ref="BH745:BH762" si="17">IF(N745="sníž. přenesená",J745,0)</f>
        <v>0</v>
      </c>
      <c r="BI745" s="145">
        <f t="shared" ref="BI745:BI762" si="18">IF(N745="nulová",J745,0)</f>
        <v>0</v>
      </c>
      <c r="BJ745" s="18" t="s">
        <v>15</v>
      </c>
      <c r="BK745" s="145">
        <f t="shared" ref="BK745:BK762" si="19">ROUND(I745*H745,2)</f>
        <v>0</v>
      </c>
      <c r="BL745" s="18" t="s">
        <v>257</v>
      </c>
      <c r="BM745" s="144" t="s">
        <v>1255</v>
      </c>
    </row>
    <row r="746" spans="2:65" s="1" customFormat="1" ht="21.75" customHeight="1">
      <c r="B746" s="132"/>
      <c r="C746" s="133" t="s">
        <v>1256</v>
      </c>
      <c r="D746" s="133" t="s">
        <v>153</v>
      </c>
      <c r="E746" s="134" t="s">
        <v>1257</v>
      </c>
      <c r="F746" s="135" t="s">
        <v>1258</v>
      </c>
      <c r="G746" s="136" t="s">
        <v>213</v>
      </c>
      <c r="H746" s="137">
        <v>36</v>
      </c>
      <c r="I746" s="138"/>
      <c r="J746" s="139">
        <f t="shared" si="10"/>
        <v>0</v>
      </c>
      <c r="K746" s="135" t="s">
        <v>3</v>
      </c>
      <c r="L746" s="33"/>
      <c r="M746" s="140" t="s">
        <v>3</v>
      </c>
      <c r="N746" s="141" t="s">
        <v>42</v>
      </c>
      <c r="P746" s="142">
        <f t="shared" si="11"/>
        <v>0</v>
      </c>
      <c r="Q746" s="142">
        <v>0</v>
      </c>
      <c r="R746" s="142">
        <f t="shared" si="12"/>
        <v>0</v>
      </c>
      <c r="S746" s="142">
        <v>0</v>
      </c>
      <c r="T746" s="143">
        <f t="shared" si="13"/>
        <v>0</v>
      </c>
      <c r="AR746" s="144" t="s">
        <v>257</v>
      </c>
      <c r="AT746" s="144" t="s">
        <v>153</v>
      </c>
      <c r="AU746" s="144" t="s">
        <v>78</v>
      </c>
      <c r="AY746" s="18" t="s">
        <v>151</v>
      </c>
      <c r="BE746" s="145">
        <f t="shared" si="14"/>
        <v>0</v>
      </c>
      <c r="BF746" s="145">
        <f t="shared" si="15"/>
        <v>0</v>
      </c>
      <c r="BG746" s="145">
        <f t="shared" si="16"/>
        <v>0</v>
      </c>
      <c r="BH746" s="145">
        <f t="shared" si="17"/>
        <v>0</v>
      </c>
      <c r="BI746" s="145">
        <f t="shared" si="18"/>
        <v>0</v>
      </c>
      <c r="BJ746" s="18" t="s">
        <v>15</v>
      </c>
      <c r="BK746" s="145">
        <f t="shared" si="19"/>
        <v>0</v>
      </c>
      <c r="BL746" s="18" t="s">
        <v>257</v>
      </c>
      <c r="BM746" s="144" t="s">
        <v>1259</v>
      </c>
    </row>
    <row r="747" spans="2:65" s="1" customFormat="1" ht="21.75" customHeight="1">
      <c r="B747" s="132"/>
      <c r="C747" s="133" t="s">
        <v>1260</v>
      </c>
      <c r="D747" s="133" t="s">
        <v>153</v>
      </c>
      <c r="E747" s="134" t="s">
        <v>1261</v>
      </c>
      <c r="F747" s="135" t="s">
        <v>1262</v>
      </c>
      <c r="G747" s="136" t="s">
        <v>213</v>
      </c>
      <c r="H747" s="137">
        <v>14</v>
      </c>
      <c r="I747" s="138"/>
      <c r="J747" s="139">
        <f t="shared" si="10"/>
        <v>0</v>
      </c>
      <c r="K747" s="135" t="s">
        <v>3</v>
      </c>
      <c r="L747" s="33"/>
      <c r="M747" s="140" t="s">
        <v>3</v>
      </c>
      <c r="N747" s="141" t="s">
        <v>42</v>
      </c>
      <c r="P747" s="142">
        <f t="shared" si="11"/>
        <v>0</v>
      </c>
      <c r="Q747" s="142">
        <v>0</v>
      </c>
      <c r="R747" s="142">
        <f t="shared" si="12"/>
        <v>0</v>
      </c>
      <c r="S747" s="142">
        <v>0</v>
      </c>
      <c r="T747" s="143">
        <f t="shared" si="13"/>
        <v>0</v>
      </c>
      <c r="AR747" s="144" t="s">
        <v>257</v>
      </c>
      <c r="AT747" s="144" t="s">
        <v>153</v>
      </c>
      <c r="AU747" s="144" t="s">
        <v>78</v>
      </c>
      <c r="AY747" s="18" t="s">
        <v>151</v>
      </c>
      <c r="BE747" s="145">
        <f t="shared" si="14"/>
        <v>0</v>
      </c>
      <c r="BF747" s="145">
        <f t="shared" si="15"/>
        <v>0</v>
      </c>
      <c r="BG747" s="145">
        <f t="shared" si="16"/>
        <v>0</v>
      </c>
      <c r="BH747" s="145">
        <f t="shared" si="17"/>
        <v>0</v>
      </c>
      <c r="BI747" s="145">
        <f t="shared" si="18"/>
        <v>0</v>
      </c>
      <c r="BJ747" s="18" t="s">
        <v>15</v>
      </c>
      <c r="BK747" s="145">
        <f t="shared" si="19"/>
        <v>0</v>
      </c>
      <c r="BL747" s="18" t="s">
        <v>257</v>
      </c>
      <c r="BM747" s="144" t="s">
        <v>1263</v>
      </c>
    </row>
    <row r="748" spans="2:65" s="1" customFormat="1" ht="21.75" customHeight="1">
      <c r="B748" s="132"/>
      <c r="C748" s="133" t="s">
        <v>1264</v>
      </c>
      <c r="D748" s="133" t="s">
        <v>153</v>
      </c>
      <c r="E748" s="134" t="s">
        <v>1265</v>
      </c>
      <c r="F748" s="135" t="s">
        <v>1266</v>
      </c>
      <c r="G748" s="136" t="s">
        <v>213</v>
      </c>
      <c r="H748" s="137">
        <v>36</v>
      </c>
      <c r="I748" s="138"/>
      <c r="J748" s="139">
        <f t="shared" si="10"/>
        <v>0</v>
      </c>
      <c r="K748" s="135" t="s">
        <v>3</v>
      </c>
      <c r="L748" s="33"/>
      <c r="M748" s="140" t="s">
        <v>3</v>
      </c>
      <c r="N748" s="141" t="s">
        <v>42</v>
      </c>
      <c r="P748" s="142">
        <f t="shared" si="11"/>
        <v>0</v>
      </c>
      <c r="Q748" s="142">
        <v>0</v>
      </c>
      <c r="R748" s="142">
        <f t="shared" si="12"/>
        <v>0</v>
      </c>
      <c r="S748" s="142">
        <v>0</v>
      </c>
      <c r="T748" s="143">
        <f t="shared" si="13"/>
        <v>0</v>
      </c>
      <c r="AR748" s="144" t="s">
        <v>257</v>
      </c>
      <c r="AT748" s="144" t="s">
        <v>153</v>
      </c>
      <c r="AU748" s="144" t="s">
        <v>78</v>
      </c>
      <c r="AY748" s="18" t="s">
        <v>151</v>
      </c>
      <c r="BE748" s="145">
        <f t="shared" si="14"/>
        <v>0</v>
      </c>
      <c r="BF748" s="145">
        <f t="shared" si="15"/>
        <v>0</v>
      </c>
      <c r="BG748" s="145">
        <f t="shared" si="16"/>
        <v>0</v>
      </c>
      <c r="BH748" s="145">
        <f t="shared" si="17"/>
        <v>0</v>
      </c>
      <c r="BI748" s="145">
        <f t="shared" si="18"/>
        <v>0</v>
      </c>
      <c r="BJ748" s="18" t="s">
        <v>15</v>
      </c>
      <c r="BK748" s="145">
        <f t="shared" si="19"/>
        <v>0</v>
      </c>
      <c r="BL748" s="18" t="s">
        <v>257</v>
      </c>
      <c r="BM748" s="144" t="s">
        <v>1267</v>
      </c>
    </row>
    <row r="749" spans="2:65" s="1" customFormat="1" ht="21.75" customHeight="1">
      <c r="B749" s="132"/>
      <c r="C749" s="133" t="s">
        <v>1268</v>
      </c>
      <c r="D749" s="133" t="s">
        <v>153</v>
      </c>
      <c r="E749" s="134" t="s">
        <v>1269</v>
      </c>
      <c r="F749" s="135" t="s">
        <v>1270</v>
      </c>
      <c r="G749" s="136" t="s">
        <v>213</v>
      </c>
      <c r="H749" s="137">
        <v>2</v>
      </c>
      <c r="I749" s="138"/>
      <c r="J749" s="139">
        <f t="shared" si="10"/>
        <v>0</v>
      </c>
      <c r="K749" s="135" t="s">
        <v>3</v>
      </c>
      <c r="L749" s="33"/>
      <c r="M749" s="140" t="s">
        <v>3</v>
      </c>
      <c r="N749" s="141" t="s">
        <v>42</v>
      </c>
      <c r="P749" s="142">
        <f t="shared" si="11"/>
        <v>0</v>
      </c>
      <c r="Q749" s="142">
        <v>0</v>
      </c>
      <c r="R749" s="142">
        <f t="shared" si="12"/>
        <v>0</v>
      </c>
      <c r="S749" s="142">
        <v>0</v>
      </c>
      <c r="T749" s="143">
        <f t="shared" si="13"/>
        <v>0</v>
      </c>
      <c r="AR749" s="144" t="s">
        <v>257</v>
      </c>
      <c r="AT749" s="144" t="s">
        <v>153</v>
      </c>
      <c r="AU749" s="144" t="s">
        <v>78</v>
      </c>
      <c r="AY749" s="18" t="s">
        <v>151</v>
      </c>
      <c r="BE749" s="145">
        <f t="shared" si="14"/>
        <v>0</v>
      </c>
      <c r="BF749" s="145">
        <f t="shared" si="15"/>
        <v>0</v>
      </c>
      <c r="BG749" s="145">
        <f t="shared" si="16"/>
        <v>0</v>
      </c>
      <c r="BH749" s="145">
        <f t="shared" si="17"/>
        <v>0</v>
      </c>
      <c r="BI749" s="145">
        <f t="shared" si="18"/>
        <v>0</v>
      </c>
      <c r="BJ749" s="18" t="s">
        <v>15</v>
      </c>
      <c r="BK749" s="145">
        <f t="shared" si="19"/>
        <v>0</v>
      </c>
      <c r="BL749" s="18" t="s">
        <v>257</v>
      </c>
      <c r="BM749" s="144" t="s">
        <v>1271</v>
      </c>
    </row>
    <row r="750" spans="2:65" s="1" customFormat="1" ht="21.75" customHeight="1">
      <c r="B750" s="132"/>
      <c r="C750" s="133" t="s">
        <v>1272</v>
      </c>
      <c r="D750" s="133" t="s">
        <v>153</v>
      </c>
      <c r="E750" s="134" t="s">
        <v>1273</v>
      </c>
      <c r="F750" s="135" t="s">
        <v>1274</v>
      </c>
      <c r="G750" s="136" t="s">
        <v>213</v>
      </c>
      <c r="H750" s="137">
        <v>1</v>
      </c>
      <c r="I750" s="138"/>
      <c r="J750" s="139">
        <f t="shared" si="10"/>
        <v>0</v>
      </c>
      <c r="K750" s="135" t="s">
        <v>3</v>
      </c>
      <c r="L750" s="33"/>
      <c r="M750" s="140" t="s">
        <v>3</v>
      </c>
      <c r="N750" s="141" t="s">
        <v>42</v>
      </c>
      <c r="P750" s="142">
        <f t="shared" si="11"/>
        <v>0</v>
      </c>
      <c r="Q750" s="142">
        <v>0</v>
      </c>
      <c r="R750" s="142">
        <f t="shared" si="12"/>
        <v>0</v>
      </c>
      <c r="S750" s="142">
        <v>0</v>
      </c>
      <c r="T750" s="143">
        <f t="shared" si="13"/>
        <v>0</v>
      </c>
      <c r="AR750" s="144" t="s">
        <v>257</v>
      </c>
      <c r="AT750" s="144" t="s">
        <v>153</v>
      </c>
      <c r="AU750" s="144" t="s">
        <v>78</v>
      </c>
      <c r="AY750" s="18" t="s">
        <v>151</v>
      </c>
      <c r="BE750" s="145">
        <f t="shared" si="14"/>
        <v>0</v>
      </c>
      <c r="BF750" s="145">
        <f t="shared" si="15"/>
        <v>0</v>
      </c>
      <c r="BG750" s="145">
        <f t="shared" si="16"/>
        <v>0</v>
      </c>
      <c r="BH750" s="145">
        <f t="shared" si="17"/>
        <v>0</v>
      </c>
      <c r="BI750" s="145">
        <f t="shared" si="18"/>
        <v>0</v>
      </c>
      <c r="BJ750" s="18" t="s">
        <v>15</v>
      </c>
      <c r="BK750" s="145">
        <f t="shared" si="19"/>
        <v>0</v>
      </c>
      <c r="BL750" s="18" t="s">
        <v>257</v>
      </c>
      <c r="BM750" s="144" t="s">
        <v>1275</v>
      </c>
    </row>
    <row r="751" spans="2:65" s="1" customFormat="1" ht="21.75" customHeight="1">
      <c r="B751" s="132"/>
      <c r="C751" s="133" t="s">
        <v>1276</v>
      </c>
      <c r="D751" s="133" t="s">
        <v>153</v>
      </c>
      <c r="E751" s="134" t="s">
        <v>1277</v>
      </c>
      <c r="F751" s="135" t="s">
        <v>1278</v>
      </c>
      <c r="G751" s="136" t="s">
        <v>229</v>
      </c>
      <c r="H751" s="137">
        <v>6.5</v>
      </c>
      <c r="I751" s="138"/>
      <c r="J751" s="139">
        <f t="shared" si="10"/>
        <v>0</v>
      </c>
      <c r="K751" s="135" t="s">
        <v>3</v>
      </c>
      <c r="L751" s="33"/>
      <c r="M751" s="140" t="s">
        <v>3</v>
      </c>
      <c r="N751" s="141" t="s">
        <v>42</v>
      </c>
      <c r="P751" s="142">
        <f t="shared" si="11"/>
        <v>0</v>
      </c>
      <c r="Q751" s="142">
        <v>0</v>
      </c>
      <c r="R751" s="142">
        <f t="shared" si="12"/>
        <v>0</v>
      </c>
      <c r="S751" s="142">
        <v>0</v>
      </c>
      <c r="T751" s="143">
        <f t="shared" si="13"/>
        <v>0</v>
      </c>
      <c r="AR751" s="144" t="s">
        <v>257</v>
      </c>
      <c r="AT751" s="144" t="s">
        <v>153</v>
      </c>
      <c r="AU751" s="144" t="s">
        <v>78</v>
      </c>
      <c r="AY751" s="18" t="s">
        <v>151</v>
      </c>
      <c r="BE751" s="145">
        <f t="shared" si="14"/>
        <v>0</v>
      </c>
      <c r="BF751" s="145">
        <f t="shared" si="15"/>
        <v>0</v>
      </c>
      <c r="BG751" s="145">
        <f t="shared" si="16"/>
        <v>0</v>
      </c>
      <c r="BH751" s="145">
        <f t="shared" si="17"/>
        <v>0</v>
      </c>
      <c r="BI751" s="145">
        <f t="shared" si="18"/>
        <v>0</v>
      </c>
      <c r="BJ751" s="18" t="s">
        <v>15</v>
      </c>
      <c r="BK751" s="145">
        <f t="shared" si="19"/>
        <v>0</v>
      </c>
      <c r="BL751" s="18" t="s">
        <v>257</v>
      </c>
      <c r="BM751" s="144" t="s">
        <v>1279</v>
      </c>
    </row>
    <row r="752" spans="2:65" s="1" customFormat="1" ht="24.25" customHeight="1">
      <c r="B752" s="132"/>
      <c r="C752" s="133" t="s">
        <v>1280</v>
      </c>
      <c r="D752" s="133" t="s">
        <v>153</v>
      </c>
      <c r="E752" s="134" t="s">
        <v>1281</v>
      </c>
      <c r="F752" s="135" t="s">
        <v>1282</v>
      </c>
      <c r="G752" s="136" t="s">
        <v>213</v>
      </c>
      <c r="H752" s="137">
        <v>2</v>
      </c>
      <c r="I752" s="138"/>
      <c r="J752" s="139">
        <f t="shared" si="10"/>
        <v>0</v>
      </c>
      <c r="K752" s="135" t="s">
        <v>3</v>
      </c>
      <c r="L752" s="33"/>
      <c r="M752" s="140" t="s">
        <v>3</v>
      </c>
      <c r="N752" s="141" t="s">
        <v>42</v>
      </c>
      <c r="P752" s="142">
        <f t="shared" si="11"/>
        <v>0</v>
      </c>
      <c r="Q752" s="142">
        <v>0</v>
      </c>
      <c r="R752" s="142">
        <f t="shared" si="12"/>
        <v>0</v>
      </c>
      <c r="S752" s="142">
        <v>0</v>
      </c>
      <c r="T752" s="143">
        <f t="shared" si="13"/>
        <v>0</v>
      </c>
      <c r="AR752" s="144" t="s">
        <v>257</v>
      </c>
      <c r="AT752" s="144" t="s">
        <v>153</v>
      </c>
      <c r="AU752" s="144" t="s">
        <v>78</v>
      </c>
      <c r="AY752" s="18" t="s">
        <v>151</v>
      </c>
      <c r="BE752" s="145">
        <f t="shared" si="14"/>
        <v>0</v>
      </c>
      <c r="BF752" s="145">
        <f t="shared" si="15"/>
        <v>0</v>
      </c>
      <c r="BG752" s="145">
        <f t="shared" si="16"/>
        <v>0</v>
      </c>
      <c r="BH752" s="145">
        <f t="shared" si="17"/>
        <v>0</v>
      </c>
      <c r="BI752" s="145">
        <f t="shared" si="18"/>
        <v>0</v>
      </c>
      <c r="BJ752" s="18" t="s">
        <v>15</v>
      </c>
      <c r="BK752" s="145">
        <f t="shared" si="19"/>
        <v>0</v>
      </c>
      <c r="BL752" s="18" t="s">
        <v>257</v>
      </c>
      <c r="BM752" s="144" t="s">
        <v>1283</v>
      </c>
    </row>
    <row r="753" spans="2:65" s="1" customFormat="1" ht="24.25" customHeight="1">
      <c r="B753" s="132"/>
      <c r="C753" s="133" t="s">
        <v>1284</v>
      </c>
      <c r="D753" s="133" t="s">
        <v>153</v>
      </c>
      <c r="E753" s="134" t="s">
        <v>1285</v>
      </c>
      <c r="F753" s="135" t="s">
        <v>1286</v>
      </c>
      <c r="G753" s="136" t="s">
        <v>213</v>
      </c>
      <c r="H753" s="137">
        <v>2</v>
      </c>
      <c r="I753" s="138"/>
      <c r="J753" s="139">
        <f t="shared" si="10"/>
        <v>0</v>
      </c>
      <c r="K753" s="135" t="s">
        <v>3</v>
      </c>
      <c r="L753" s="33"/>
      <c r="M753" s="140" t="s">
        <v>3</v>
      </c>
      <c r="N753" s="141" t="s">
        <v>42</v>
      </c>
      <c r="P753" s="142">
        <f t="shared" si="11"/>
        <v>0</v>
      </c>
      <c r="Q753" s="142">
        <v>0</v>
      </c>
      <c r="R753" s="142">
        <f t="shared" si="12"/>
        <v>0</v>
      </c>
      <c r="S753" s="142">
        <v>0</v>
      </c>
      <c r="T753" s="143">
        <f t="shared" si="13"/>
        <v>0</v>
      </c>
      <c r="AR753" s="144" t="s">
        <v>257</v>
      </c>
      <c r="AT753" s="144" t="s">
        <v>153</v>
      </c>
      <c r="AU753" s="144" t="s">
        <v>78</v>
      </c>
      <c r="AY753" s="18" t="s">
        <v>151</v>
      </c>
      <c r="BE753" s="145">
        <f t="shared" si="14"/>
        <v>0</v>
      </c>
      <c r="BF753" s="145">
        <f t="shared" si="15"/>
        <v>0</v>
      </c>
      <c r="BG753" s="145">
        <f t="shared" si="16"/>
        <v>0</v>
      </c>
      <c r="BH753" s="145">
        <f t="shared" si="17"/>
        <v>0</v>
      </c>
      <c r="BI753" s="145">
        <f t="shared" si="18"/>
        <v>0</v>
      </c>
      <c r="BJ753" s="18" t="s">
        <v>15</v>
      </c>
      <c r="BK753" s="145">
        <f t="shared" si="19"/>
        <v>0</v>
      </c>
      <c r="BL753" s="18" t="s">
        <v>257</v>
      </c>
      <c r="BM753" s="144" t="s">
        <v>1287</v>
      </c>
    </row>
    <row r="754" spans="2:65" s="1" customFormat="1" ht="24.25" customHeight="1">
      <c r="B754" s="132"/>
      <c r="C754" s="133" t="s">
        <v>1288</v>
      </c>
      <c r="D754" s="133" t="s">
        <v>153</v>
      </c>
      <c r="E754" s="134" t="s">
        <v>1289</v>
      </c>
      <c r="F754" s="135" t="s">
        <v>1290</v>
      </c>
      <c r="G754" s="136" t="s">
        <v>213</v>
      </c>
      <c r="H754" s="137">
        <v>2</v>
      </c>
      <c r="I754" s="138"/>
      <c r="J754" s="139">
        <f t="shared" si="10"/>
        <v>0</v>
      </c>
      <c r="K754" s="135" t="s">
        <v>3</v>
      </c>
      <c r="L754" s="33"/>
      <c r="M754" s="140" t="s">
        <v>3</v>
      </c>
      <c r="N754" s="141" t="s">
        <v>42</v>
      </c>
      <c r="P754" s="142">
        <f t="shared" si="11"/>
        <v>0</v>
      </c>
      <c r="Q754" s="142">
        <v>0</v>
      </c>
      <c r="R754" s="142">
        <f t="shared" si="12"/>
        <v>0</v>
      </c>
      <c r="S754" s="142">
        <v>0</v>
      </c>
      <c r="T754" s="143">
        <f t="shared" si="13"/>
        <v>0</v>
      </c>
      <c r="AR754" s="144" t="s">
        <v>257</v>
      </c>
      <c r="AT754" s="144" t="s">
        <v>153</v>
      </c>
      <c r="AU754" s="144" t="s">
        <v>78</v>
      </c>
      <c r="AY754" s="18" t="s">
        <v>151</v>
      </c>
      <c r="BE754" s="145">
        <f t="shared" si="14"/>
        <v>0</v>
      </c>
      <c r="BF754" s="145">
        <f t="shared" si="15"/>
        <v>0</v>
      </c>
      <c r="BG754" s="145">
        <f t="shared" si="16"/>
        <v>0</v>
      </c>
      <c r="BH754" s="145">
        <f t="shared" si="17"/>
        <v>0</v>
      </c>
      <c r="BI754" s="145">
        <f t="shared" si="18"/>
        <v>0</v>
      </c>
      <c r="BJ754" s="18" t="s">
        <v>15</v>
      </c>
      <c r="BK754" s="145">
        <f t="shared" si="19"/>
        <v>0</v>
      </c>
      <c r="BL754" s="18" t="s">
        <v>257</v>
      </c>
      <c r="BM754" s="144" t="s">
        <v>1291</v>
      </c>
    </row>
    <row r="755" spans="2:65" s="1" customFormat="1" ht="24.25" customHeight="1">
      <c r="B755" s="132"/>
      <c r="C755" s="133" t="s">
        <v>1292</v>
      </c>
      <c r="D755" s="133" t="s">
        <v>153</v>
      </c>
      <c r="E755" s="134" t="s">
        <v>1293</v>
      </c>
      <c r="F755" s="135" t="s">
        <v>1294</v>
      </c>
      <c r="G755" s="136" t="s">
        <v>213</v>
      </c>
      <c r="H755" s="137">
        <v>1</v>
      </c>
      <c r="I755" s="138"/>
      <c r="J755" s="139">
        <f t="shared" si="10"/>
        <v>0</v>
      </c>
      <c r="K755" s="135" t="s">
        <v>3</v>
      </c>
      <c r="L755" s="33"/>
      <c r="M755" s="140" t="s">
        <v>3</v>
      </c>
      <c r="N755" s="141" t="s">
        <v>42</v>
      </c>
      <c r="P755" s="142">
        <f t="shared" si="11"/>
        <v>0</v>
      </c>
      <c r="Q755" s="142">
        <v>0</v>
      </c>
      <c r="R755" s="142">
        <f t="shared" si="12"/>
        <v>0</v>
      </c>
      <c r="S755" s="142">
        <v>0</v>
      </c>
      <c r="T755" s="143">
        <f t="shared" si="13"/>
        <v>0</v>
      </c>
      <c r="AR755" s="144" t="s">
        <v>257</v>
      </c>
      <c r="AT755" s="144" t="s">
        <v>153</v>
      </c>
      <c r="AU755" s="144" t="s">
        <v>78</v>
      </c>
      <c r="AY755" s="18" t="s">
        <v>151</v>
      </c>
      <c r="BE755" s="145">
        <f t="shared" si="14"/>
        <v>0</v>
      </c>
      <c r="BF755" s="145">
        <f t="shared" si="15"/>
        <v>0</v>
      </c>
      <c r="BG755" s="145">
        <f t="shared" si="16"/>
        <v>0</v>
      </c>
      <c r="BH755" s="145">
        <f t="shared" si="17"/>
        <v>0</v>
      </c>
      <c r="BI755" s="145">
        <f t="shared" si="18"/>
        <v>0</v>
      </c>
      <c r="BJ755" s="18" t="s">
        <v>15</v>
      </c>
      <c r="BK755" s="145">
        <f t="shared" si="19"/>
        <v>0</v>
      </c>
      <c r="BL755" s="18" t="s">
        <v>257</v>
      </c>
      <c r="BM755" s="144" t="s">
        <v>1295</v>
      </c>
    </row>
    <row r="756" spans="2:65" s="1" customFormat="1" ht="24.25" customHeight="1">
      <c r="B756" s="132"/>
      <c r="C756" s="133" t="s">
        <v>1296</v>
      </c>
      <c r="D756" s="133" t="s">
        <v>153</v>
      </c>
      <c r="E756" s="134" t="s">
        <v>1297</v>
      </c>
      <c r="F756" s="135" t="s">
        <v>1298</v>
      </c>
      <c r="G756" s="136" t="s">
        <v>213</v>
      </c>
      <c r="H756" s="137">
        <v>1</v>
      </c>
      <c r="I756" s="138"/>
      <c r="J756" s="139">
        <f t="shared" si="10"/>
        <v>0</v>
      </c>
      <c r="K756" s="135" t="s">
        <v>3</v>
      </c>
      <c r="L756" s="33"/>
      <c r="M756" s="140" t="s">
        <v>3</v>
      </c>
      <c r="N756" s="141" t="s">
        <v>42</v>
      </c>
      <c r="P756" s="142">
        <f t="shared" si="11"/>
        <v>0</v>
      </c>
      <c r="Q756" s="142">
        <v>0</v>
      </c>
      <c r="R756" s="142">
        <f t="shared" si="12"/>
        <v>0</v>
      </c>
      <c r="S756" s="142">
        <v>0</v>
      </c>
      <c r="T756" s="143">
        <f t="shared" si="13"/>
        <v>0</v>
      </c>
      <c r="AR756" s="144" t="s">
        <v>257</v>
      </c>
      <c r="AT756" s="144" t="s">
        <v>153</v>
      </c>
      <c r="AU756" s="144" t="s">
        <v>78</v>
      </c>
      <c r="AY756" s="18" t="s">
        <v>151</v>
      </c>
      <c r="BE756" s="145">
        <f t="shared" si="14"/>
        <v>0</v>
      </c>
      <c r="BF756" s="145">
        <f t="shared" si="15"/>
        <v>0</v>
      </c>
      <c r="BG756" s="145">
        <f t="shared" si="16"/>
        <v>0</v>
      </c>
      <c r="BH756" s="145">
        <f t="shared" si="17"/>
        <v>0</v>
      </c>
      <c r="BI756" s="145">
        <f t="shared" si="18"/>
        <v>0</v>
      </c>
      <c r="BJ756" s="18" t="s">
        <v>15</v>
      </c>
      <c r="BK756" s="145">
        <f t="shared" si="19"/>
        <v>0</v>
      </c>
      <c r="BL756" s="18" t="s">
        <v>257</v>
      </c>
      <c r="BM756" s="144" t="s">
        <v>1299</v>
      </c>
    </row>
    <row r="757" spans="2:65" s="1" customFormat="1" ht="24.25" customHeight="1">
      <c r="B757" s="132"/>
      <c r="C757" s="133" t="s">
        <v>1300</v>
      </c>
      <c r="D757" s="133" t="s">
        <v>153</v>
      </c>
      <c r="E757" s="134" t="s">
        <v>1301</v>
      </c>
      <c r="F757" s="135" t="s">
        <v>1302</v>
      </c>
      <c r="G757" s="136" t="s">
        <v>213</v>
      </c>
      <c r="H757" s="137">
        <v>1</v>
      </c>
      <c r="I757" s="138"/>
      <c r="J757" s="139">
        <f t="shared" si="10"/>
        <v>0</v>
      </c>
      <c r="K757" s="135" t="s">
        <v>3</v>
      </c>
      <c r="L757" s="33"/>
      <c r="M757" s="140" t="s">
        <v>3</v>
      </c>
      <c r="N757" s="141" t="s">
        <v>42</v>
      </c>
      <c r="P757" s="142">
        <f t="shared" si="11"/>
        <v>0</v>
      </c>
      <c r="Q757" s="142">
        <v>0</v>
      </c>
      <c r="R757" s="142">
        <f t="shared" si="12"/>
        <v>0</v>
      </c>
      <c r="S757" s="142">
        <v>0</v>
      </c>
      <c r="T757" s="143">
        <f t="shared" si="13"/>
        <v>0</v>
      </c>
      <c r="AR757" s="144" t="s">
        <v>257</v>
      </c>
      <c r="AT757" s="144" t="s">
        <v>153</v>
      </c>
      <c r="AU757" s="144" t="s">
        <v>78</v>
      </c>
      <c r="AY757" s="18" t="s">
        <v>151</v>
      </c>
      <c r="BE757" s="145">
        <f t="shared" si="14"/>
        <v>0</v>
      </c>
      <c r="BF757" s="145">
        <f t="shared" si="15"/>
        <v>0</v>
      </c>
      <c r="BG757" s="145">
        <f t="shared" si="16"/>
        <v>0</v>
      </c>
      <c r="BH757" s="145">
        <f t="shared" si="17"/>
        <v>0</v>
      </c>
      <c r="BI757" s="145">
        <f t="shared" si="18"/>
        <v>0</v>
      </c>
      <c r="BJ757" s="18" t="s">
        <v>15</v>
      </c>
      <c r="BK757" s="145">
        <f t="shared" si="19"/>
        <v>0</v>
      </c>
      <c r="BL757" s="18" t="s">
        <v>257</v>
      </c>
      <c r="BM757" s="144" t="s">
        <v>1303</v>
      </c>
    </row>
    <row r="758" spans="2:65" s="1" customFormat="1" ht="24.25" customHeight="1">
      <c r="B758" s="132"/>
      <c r="C758" s="133" t="s">
        <v>1304</v>
      </c>
      <c r="D758" s="133" t="s">
        <v>153</v>
      </c>
      <c r="E758" s="134" t="s">
        <v>1305</v>
      </c>
      <c r="F758" s="135" t="s">
        <v>1306</v>
      </c>
      <c r="G758" s="136" t="s">
        <v>213</v>
      </c>
      <c r="H758" s="137">
        <v>1</v>
      </c>
      <c r="I758" s="138"/>
      <c r="J758" s="139">
        <f t="shared" si="10"/>
        <v>0</v>
      </c>
      <c r="K758" s="135" t="s">
        <v>3</v>
      </c>
      <c r="L758" s="33"/>
      <c r="M758" s="140" t="s">
        <v>3</v>
      </c>
      <c r="N758" s="141" t="s">
        <v>42</v>
      </c>
      <c r="P758" s="142">
        <f t="shared" si="11"/>
        <v>0</v>
      </c>
      <c r="Q758" s="142">
        <v>0</v>
      </c>
      <c r="R758" s="142">
        <f t="shared" si="12"/>
        <v>0</v>
      </c>
      <c r="S758" s="142">
        <v>0</v>
      </c>
      <c r="T758" s="143">
        <f t="shared" si="13"/>
        <v>0</v>
      </c>
      <c r="AR758" s="144" t="s">
        <v>257</v>
      </c>
      <c r="AT758" s="144" t="s">
        <v>153</v>
      </c>
      <c r="AU758" s="144" t="s">
        <v>78</v>
      </c>
      <c r="AY758" s="18" t="s">
        <v>151</v>
      </c>
      <c r="BE758" s="145">
        <f t="shared" si="14"/>
        <v>0</v>
      </c>
      <c r="BF758" s="145">
        <f t="shared" si="15"/>
        <v>0</v>
      </c>
      <c r="BG758" s="145">
        <f t="shared" si="16"/>
        <v>0</v>
      </c>
      <c r="BH758" s="145">
        <f t="shared" si="17"/>
        <v>0</v>
      </c>
      <c r="BI758" s="145">
        <f t="shared" si="18"/>
        <v>0</v>
      </c>
      <c r="BJ758" s="18" t="s">
        <v>15</v>
      </c>
      <c r="BK758" s="145">
        <f t="shared" si="19"/>
        <v>0</v>
      </c>
      <c r="BL758" s="18" t="s">
        <v>257</v>
      </c>
      <c r="BM758" s="144" t="s">
        <v>1307</v>
      </c>
    </row>
    <row r="759" spans="2:65" s="1" customFormat="1" ht="24.25" customHeight="1">
      <c r="B759" s="132"/>
      <c r="C759" s="133" t="s">
        <v>1308</v>
      </c>
      <c r="D759" s="133" t="s">
        <v>153</v>
      </c>
      <c r="E759" s="134" t="s">
        <v>1309</v>
      </c>
      <c r="F759" s="135" t="s">
        <v>1310</v>
      </c>
      <c r="G759" s="136" t="s">
        <v>213</v>
      </c>
      <c r="H759" s="137">
        <v>1</v>
      </c>
      <c r="I759" s="138"/>
      <c r="J759" s="139">
        <f t="shared" si="10"/>
        <v>0</v>
      </c>
      <c r="K759" s="135" t="s">
        <v>3</v>
      </c>
      <c r="L759" s="33"/>
      <c r="M759" s="140" t="s">
        <v>3</v>
      </c>
      <c r="N759" s="141" t="s">
        <v>42</v>
      </c>
      <c r="P759" s="142">
        <f t="shared" si="11"/>
        <v>0</v>
      </c>
      <c r="Q759" s="142">
        <v>0</v>
      </c>
      <c r="R759" s="142">
        <f t="shared" si="12"/>
        <v>0</v>
      </c>
      <c r="S759" s="142">
        <v>0</v>
      </c>
      <c r="T759" s="143">
        <f t="shared" si="13"/>
        <v>0</v>
      </c>
      <c r="AR759" s="144" t="s">
        <v>257</v>
      </c>
      <c r="AT759" s="144" t="s">
        <v>153</v>
      </c>
      <c r="AU759" s="144" t="s">
        <v>78</v>
      </c>
      <c r="AY759" s="18" t="s">
        <v>151</v>
      </c>
      <c r="BE759" s="145">
        <f t="shared" si="14"/>
        <v>0</v>
      </c>
      <c r="BF759" s="145">
        <f t="shared" si="15"/>
        <v>0</v>
      </c>
      <c r="BG759" s="145">
        <f t="shared" si="16"/>
        <v>0</v>
      </c>
      <c r="BH759" s="145">
        <f t="shared" si="17"/>
        <v>0</v>
      </c>
      <c r="BI759" s="145">
        <f t="shared" si="18"/>
        <v>0</v>
      </c>
      <c r="BJ759" s="18" t="s">
        <v>15</v>
      </c>
      <c r="BK759" s="145">
        <f t="shared" si="19"/>
        <v>0</v>
      </c>
      <c r="BL759" s="18" t="s">
        <v>257</v>
      </c>
      <c r="BM759" s="144" t="s">
        <v>1311</v>
      </c>
    </row>
    <row r="760" spans="2:65" s="1" customFormat="1" ht="24.25" customHeight="1">
      <c r="B760" s="132"/>
      <c r="C760" s="133" t="s">
        <v>1312</v>
      </c>
      <c r="D760" s="133" t="s">
        <v>153</v>
      </c>
      <c r="E760" s="134" t="s">
        <v>1313</v>
      </c>
      <c r="F760" s="135" t="s">
        <v>1314</v>
      </c>
      <c r="G760" s="136" t="s">
        <v>229</v>
      </c>
      <c r="H760" s="137">
        <v>179</v>
      </c>
      <c r="I760" s="138"/>
      <c r="J760" s="139">
        <f t="shared" si="10"/>
        <v>0</v>
      </c>
      <c r="K760" s="135" t="s">
        <v>3</v>
      </c>
      <c r="L760" s="33"/>
      <c r="M760" s="140" t="s">
        <v>3</v>
      </c>
      <c r="N760" s="141" t="s">
        <v>42</v>
      </c>
      <c r="P760" s="142">
        <f t="shared" si="11"/>
        <v>0</v>
      </c>
      <c r="Q760" s="142">
        <v>0</v>
      </c>
      <c r="R760" s="142">
        <f t="shared" si="12"/>
        <v>0</v>
      </c>
      <c r="S760" s="142">
        <v>0</v>
      </c>
      <c r="T760" s="143">
        <f t="shared" si="13"/>
        <v>0</v>
      </c>
      <c r="AR760" s="144" t="s">
        <v>257</v>
      </c>
      <c r="AT760" s="144" t="s">
        <v>153</v>
      </c>
      <c r="AU760" s="144" t="s">
        <v>78</v>
      </c>
      <c r="AY760" s="18" t="s">
        <v>151</v>
      </c>
      <c r="BE760" s="145">
        <f t="shared" si="14"/>
        <v>0</v>
      </c>
      <c r="BF760" s="145">
        <f t="shared" si="15"/>
        <v>0</v>
      </c>
      <c r="BG760" s="145">
        <f t="shared" si="16"/>
        <v>0</v>
      </c>
      <c r="BH760" s="145">
        <f t="shared" si="17"/>
        <v>0</v>
      </c>
      <c r="BI760" s="145">
        <f t="shared" si="18"/>
        <v>0</v>
      </c>
      <c r="BJ760" s="18" t="s">
        <v>15</v>
      </c>
      <c r="BK760" s="145">
        <f t="shared" si="19"/>
        <v>0</v>
      </c>
      <c r="BL760" s="18" t="s">
        <v>257</v>
      </c>
      <c r="BM760" s="144" t="s">
        <v>1315</v>
      </c>
    </row>
    <row r="761" spans="2:65" s="1" customFormat="1" ht="21.75" customHeight="1">
      <c r="B761" s="132"/>
      <c r="C761" s="133" t="s">
        <v>1316</v>
      </c>
      <c r="D761" s="133" t="s">
        <v>153</v>
      </c>
      <c r="E761" s="134" t="s">
        <v>1317</v>
      </c>
      <c r="F761" s="135" t="s">
        <v>1318</v>
      </c>
      <c r="G761" s="136" t="s">
        <v>229</v>
      </c>
      <c r="H761" s="137">
        <v>43.5</v>
      </c>
      <c r="I761" s="138"/>
      <c r="J761" s="139">
        <f t="shared" si="10"/>
        <v>0</v>
      </c>
      <c r="K761" s="135" t="s">
        <v>3</v>
      </c>
      <c r="L761" s="33"/>
      <c r="M761" s="140" t="s">
        <v>3</v>
      </c>
      <c r="N761" s="141" t="s">
        <v>42</v>
      </c>
      <c r="P761" s="142">
        <f t="shared" si="11"/>
        <v>0</v>
      </c>
      <c r="Q761" s="142">
        <v>0</v>
      </c>
      <c r="R761" s="142">
        <f t="shared" si="12"/>
        <v>0</v>
      </c>
      <c r="S761" s="142">
        <v>0</v>
      </c>
      <c r="T761" s="143">
        <f t="shared" si="13"/>
        <v>0</v>
      </c>
      <c r="AR761" s="144" t="s">
        <v>257</v>
      </c>
      <c r="AT761" s="144" t="s">
        <v>153</v>
      </c>
      <c r="AU761" s="144" t="s">
        <v>78</v>
      </c>
      <c r="AY761" s="18" t="s">
        <v>151</v>
      </c>
      <c r="BE761" s="145">
        <f t="shared" si="14"/>
        <v>0</v>
      </c>
      <c r="BF761" s="145">
        <f t="shared" si="15"/>
        <v>0</v>
      </c>
      <c r="BG761" s="145">
        <f t="shared" si="16"/>
        <v>0</v>
      </c>
      <c r="BH761" s="145">
        <f t="shared" si="17"/>
        <v>0</v>
      </c>
      <c r="BI761" s="145">
        <f t="shared" si="18"/>
        <v>0</v>
      </c>
      <c r="BJ761" s="18" t="s">
        <v>15</v>
      </c>
      <c r="BK761" s="145">
        <f t="shared" si="19"/>
        <v>0</v>
      </c>
      <c r="BL761" s="18" t="s">
        <v>257</v>
      </c>
      <c r="BM761" s="144" t="s">
        <v>1319</v>
      </c>
    </row>
    <row r="762" spans="2:65" s="1" customFormat="1" ht="55.5" customHeight="1">
      <c r="B762" s="132"/>
      <c r="C762" s="133" t="s">
        <v>1320</v>
      </c>
      <c r="D762" s="133" t="s">
        <v>153</v>
      </c>
      <c r="E762" s="134" t="s">
        <v>1321</v>
      </c>
      <c r="F762" s="135" t="s">
        <v>1322</v>
      </c>
      <c r="G762" s="136" t="s">
        <v>1323</v>
      </c>
      <c r="H762" s="191"/>
      <c r="I762" s="138"/>
      <c r="J762" s="139">
        <f t="shared" si="10"/>
        <v>0</v>
      </c>
      <c r="K762" s="135" t="s">
        <v>157</v>
      </c>
      <c r="L762" s="33"/>
      <c r="M762" s="140" t="s">
        <v>3</v>
      </c>
      <c r="N762" s="141" t="s">
        <v>42</v>
      </c>
      <c r="P762" s="142">
        <f t="shared" si="11"/>
        <v>0</v>
      </c>
      <c r="Q762" s="142">
        <v>0</v>
      </c>
      <c r="R762" s="142">
        <f t="shared" si="12"/>
        <v>0</v>
      </c>
      <c r="S762" s="142">
        <v>0</v>
      </c>
      <c r="T762" s="143">
        <f t="shared" si="13"/>
        <v>0</v>
      </c>
      <c r="AR762" s="144" t="s">
        <v>257</v>
      </c>
      <c r="AT762" s="144" t="s">
        <v>153</v>
      </c>
      <c r="AU762" s="144" t="s">
        <v>78</v>
      </c>
      <c r="AY762" s="18" t="s">
        <v>151</v>
      </c>
      <c r="BE762" s="145">
        <f t="shared" si="14"/>
        <v>0</v>
      </c>
      <c r="BF762" s="145">
        <f t="shared" si="15"/>
        <v>0</v>
      </c>
      <c r="BG762" s="145">
        <f t="shared" si="16"/>
        <v>0</v>
      </c>
      <c r="BH762" s="145">
        <f t="shared" si="17"/>
        <v>0</v>
      </c>
      <c r="BI762" s="145">
        <f t="shared" si="18"/>
        <v>0</v>
      </c>
      <c r="BJ762" s="18" t="s">
        <v>15</v>
      </c>
      <c r="BK762" s="145">
        <f t="shared" si="19"/>
        <v>0</v>
      </c>
      <c r="BL762" s="18" t="s">
        <v>257</v>
      </c>
      <c r="BM762" s="144" t="s">
        <v>1324</v>
      </c>
    </row>
    <row r="763" spans="2:65" s="1" customFormat="1">
      <c r="B763" s="33"/>
      <c r="D763" s="146" t="s">
        <v>159</v>
      </c>
      <c r="F763" s="147" t="s">
        <v>1325</v>
      </c>
      <c r="I763" s="148"/>
      <c r="L763" s="33"/>
      <c r="M763" s="149"/>
      <c r="T763" s="54"/>
      <c r="AT763" s="18" t="s">
        <v>159</v>
      </c>
      <c r="AU763" s="18" t="s">
        <v>78</v>
      </c>
    </row>
    <row r="764" spans="2:65" s="11" customFormat="1" ht="23" customHeight="1">
      <c r="B764" s="120"/>
      <c r="D764" s="121" t="s">
        <v>70</v>
      </c>
      <c r="E764" s="130" t="s">
        <v>423</v>
      </c>
      <c r="F764" s="130" t="s">
        <v>424</v>
      </c>
      <c r="I764" s="123"/>
      <c r="J764" s="131">
        <f>BK764</f>
        <v>0</v>
      </c>
      <c r="L764" s="120"/>
      <c r="M764" s="125"/>
      <c r="P764" s="126">
        <f>SUM(P765:P791)</f>
        <v>0</v>
      </c>
      <c r="R764" s="126">
        <f>SUM(R765:R791)</f>
        <v>0</v>
      </c>
      <c r="T764" s="127">
        <f>SUM(T765:T791)</f>
        <v>0</v>
      </c>
      <c r="AR764" s="121" t="s">
        <v>78</v>
      </c>
      <c r="AT764" s="128" t="s">
        <v>70</v>
      </c>
      <c r="AU764" s="128" t="s">
        <v>15</v>
      </c>
      <c r="AY764" s="121" t="s">
        <v>151</v>
      </c>
      <c r="BK764" s="129">
        <f>SUM(BK765:BK791)</f>
        <v>0</v>
      </c>
    </row>
    <row r="765" spans="2:65" s="1" customFormat="1" ht="44.25" customHeight="1">
      <c r="B765" s="132"/>
      <c r="C765" s="133" t="s">
        <v>1326</v>
      </c>
      <c r="D765" s="133" t="s">
        <v>153</v>
      </c>
      <c r="E765" s="134" t="s">
        <v>1327</v>
      </c>
      <c r="F765" s="135" t="s">
        <v>2977</v>
      </c>
      <c r="G765" s="136" t="s">
        <v>213</v>
      </c>
      <c r="H765" s="137">
        <v>2</v>
      </c>
      <c r="I765" s="138"/>
      <c r="J765" s="139">
        <f t="shared" ref="J765:J790" si="20">ROUND(I765*H765,2)</f>
        <v>0</v>
      </c>
      <c r="K765" s="135" t="s">
        <v>3</v>
      </c>
      <c r="L765" s="33"/>
      <c r="M765" s="140" t="s">
        <v>3</v>
      </c>
      <c r="N765" s="141" t="s">
        <v>42</v>
      </c>
      <c r="P765" s="142">
        <f t="shared" ref="P765:P790" si="21">O765*H765</f>
        <v>0</v>
      </c>
      <c r="Q765" s="142">
        <v>0</v>
      </c>
      <c r="R765" s="142">
        <f t="shared" ref="R765:R790" si="22">Q765*H765</f>
        <v>0</v>
      </c>
      <c r="S765" s="142">
        <v>0</v>
      </c>
      <c r="T765" s="143">
        <f t="shared" ref="T765:T790" si="23">S765*H765</f>
        <v>0</v>
      </c>
      <c r="AR765" s="144" t="s">
        <v>257</v>
      </c>
      <c r="AT765" s="144" t="s">
        <v>153</v>
      </c>
      <c r="AU765" s="144" t="s">
        <v>78</v>
      </c>
      <c r="AY765" s="18" t="s">
        <v>151</v>
      </c>
      <c r="BE765" s="145">
        <f t="shared" ref="BE765:BE790" si="24">IF(N765="základní",J765,0)</f>
        <v>0</v>
      </c>
      <c r="BF765" s="145">
        <f t="shared" ref="BF765:BF790" si="25">IF(N765="snížená",J765,0)</f>
        <v>0</v>
      </c>
      <c r="BG765" s="145">
        <f t="shared" ref="BG765:BG790" si="26">IF(N765="zákl. přenesená",J765,0)</f>
        <v>0</v>
      </c>
      <c r="BH765" s="145">
        <f t="shared" ref="BH765:BH790" si="27">IF(N765="sníž. přenesená",J765,0)</f>
        <v>0</v>
      </c>
      <c r="BI765" s="145">
        <f t="shared" ref="BI765:BI790" si="28">IF(N765="nulová",J765,0)</f>
        <v>0</v>
      </c>
      <c r="BJ765" s="18" t="s">
        <v>15</v>
      </c>
      <c r="BK765" s="145">
        <f t="shared" ref="BK765:BK790" si="29">ROUND(I765*H765,2)</f>
        <v>0</v>
      </c>
      <c r="BL765" s="18" t="s">
        <v>257</v>
      </c>
      <c r="BM765" s="144" t="s">
        <v>1328</v>
      </c>
    </row>
    <row r="766" spans="2:65" s="1" customFormat="1" ht="44.25" customHeight="1">
      <c r="B766" s="132"/>
      <c r="C766" s="133" t="s">
        <v>1329</v>
      </c>
      <c r="D766" s="133" t="s">
        <v>153</v>
      </c>
      <c r="E766" s="134" t="s">
        <v>1330</v>
      </c>
      <c r="F766" s="135" t="s">
        <v>1331</v>
      </c>
      <c r="G766" s="136" t="s">
        <v>213</v>
      </c>
      <c r="H766" s="137">
        <v>6</v>
      </c>
      <c r="I766" s="138"/>
      <c r="J766" s="139">
        <f t="shared" si="20"/>
        <v>0</v>
      </c>
      <c r="K766" s="135" t="s">
        <v>3</v>
      </c>
      <c r="L766" s="33"/>
      <c r="M766" s="140" t="s">
        <v>3</v>
      </c>
      <c r="N766" s="141" t="s">
        <v>42</v>
      </c>
      <c r="P766" s="142">
        <f t="shared" si="21"/>
        <v>0</v>
      </c>
      <c r="Q766" s="142">
        <v>0</v>
      </c>
      <c r="R766" s="142">
        <f t="shared" si="22"/>
        <v>0</v>
      </c>
      <c r="S766" s="142">
        <v>0</v>
      </c>
      <c r="T766" s="143">
        <f t="shared" si="23"/>
        <v>0</v>
      </c>
      <c r="AR766" s="144" t="s">
        <v>257</v>
      </c>
      <c r="AT766" s="144" t="s">
        <v>153</v>
      </c>
      <c r="AU766" s="144" t="s">
        <v>78</v>
      </c>
      <c r="AY766" s="18" t="s">
        <v>151</v>
      </c>
      <c r="BE766" s="145">
        <f t="shared" si="24"/>
        <v>0</v>
      </c>
      <c r="BF766" s="145">
        <f t="shared" si="25"/>
        <v>0</v>
      </c>
      <c r="BG766" s="145">
        <f t="shared" si="26"/>
        <v>0</v>
      </c>
      <c r="BH766" s="145">
        <f t="shared" si="27"/>
        <v>0</v>
      </c>
      <c r="BI766" s="145">
        <f t="shared" si="28"/>
        <v>0</v>
      </c>
      <c r="BJ766" s="18" t="s">
        <v>15</v>
      </c>
      <c r="BK766" s="145">
        <f t="shared" si="29"/>
        <v>0</v>
      </c>
      <c r="BL766" s="18" t="s">
        <v>257</v>
      </c>
      <c r="BM766" s="144" t="s">
        <v>1332</v>
      </c>
    </row>
    <row r="767" spans="2:65" s="1" customFormat="1" ht="38" customHeight="1">
      <c r="B767" s="132"/>
      <c r="C767" s="133" t="s">
        <v>1333</v>
      </c>
      <c r="D767" s="133" t="s">
        <v>153</v>
      </c>
      <c r="E767" s="134" t="s">
        <v>1334</v>
      </c>
      <c r="F767" s="135" t="s">
        <v>1335</v>
      </c>
      <c r="G767" s="136" t="s">
        <v>213</v>
      </c>
      <c r="H767" s="137">
        <v>4</v>
      </c>
      <c r="I767" s="138"/>
      <c r="J767" s="139">
        <f t="shared" si="20"/>
        <v>0</v>
      </c>
      <c r="K767" s="135" t="s">
        <v>3</v>
      </c>
      <c r="L767" s="33"/>
      <c r="M767" s="140" t="s">
        <v>3</v>
      </c>
      <c r="N767" s="141" t="s">
        <v>42</v>
      </c>
      <c r="P767" s="142">
        <f t="shared" si="21"/>
        <v>0</v>
      </c>
      <c r="Q767" s="142">
        <v>0</v>
      </c>
      <c r="R767" s="142">
        <f t="shared" si="22"/>
        <v>0</v>
      </c>
      <c r="S767" s="142">
        <v>0</v>
      </c>
      <c r="T767" s="143">
        <f t="shared" si="23"/>
        <v>0</v>
      </c>
      <c r="AR767" s="144" t="s">
        <v>257</v>
      </c>
      <c r="AT767" s="144" t="s">
        <v>153</v>
      </c>
      <c r="AU767" s="144" t="s">
        <v>78</v>
      </c>
      <c r="AY767" s="18" t="s">
        <v>151</v>
      </c>
      <c r="BE767" s="145">
        <f t="shared" si="24"/>
        <v>0</v>
      </c>
      <c r="BF767" s="145">
        <f t="shared" si="25"/>
        <v>0</v>
      </c>
      <c r="BG767" s="145">
        <f t="shared" si="26"/>
        <v>0</v>
      </c>
      <c r="BH767" s="145">
        <f t="shared" si="27"/>
        <v>0</v>
      </c>
      <c r="BI767" s="145">
        <f t="shared" si="28"/>
        <v>0</v>
      </c>
      <c r="BJ767" s="18" t="s">
        <v>15</v>
      </c>
      <c r="BK767" s="145">
        <f t="shared" si="29"/>
        <v>0</v>
      </c>
      <c r="BL767" s="18" t="s">
        <v>257</v>
      </c>
      <c r="BM767" s="144" t="s">
        <v>1336</v>
      </c>
    </row>
    <row r="768" spans="2:65" s="1" customFormat="1" ht="44.25" customHeight="1">
      <c r="B768" s="132"/>
      <c r="C768" s="133" t="s">
        <v>1337</v>
      </c>
      <c r="D768" s="133" t="s">
        <v>153</v>
      </c>
      <c r="E768" s="134" t="s">
        <v>1338</v>
      </c>
      <c r="F768" s="135" t="s">
        <v>1339</v>
      </c>
      <c r="G768" s="136" t="s">
        <v>213</v>
      </c>
      <c r="H768" s="137">
        <v>8</v>
      </c>
      <c r="I768" s="138"/>
      <c r="J768" s="139">
        <f t="shared" si="20"/>
        <v>0</v>
      </c>
      <c r="K768" s="135" t="s">
        <v>3</v>
      </c>
      <c r="L768" s="33"/>
      <c r="M768" s="140" t="s">
        <v>3</v>
      </c>
      <c r="N768" s="141" t="s">
        <v>42</v>
      </c>
      <c r="P768" s="142">
        <f t="shared" si="21"/>
        <v>0</v>
      </c>
      <c r="Q768" s="142">
        <v>0</v>
      </c>
      <c r="R768" s="142">
        <f t="shared" si="22"/>
        <v>0</v>
      </c>
      <c r="S768" s="142">
        <v>0</v>
      </c>
      <c r="T768" s="143">
        <f t="shared" si="23"/>
        <v>0</v>
      </c>
      <c r="AR768" s="144" t="s">
        <v>257</v>
      </c>
      <c r="AT768" s="144" t="s">
        <v>153</v>
      </c>
      <c r="AU768" s="144" t="s">
        <v>78</v>
      </c>
      <c r="AY768" s="18" t="s">
        <v>151</v>
      </c>
      <c r="BE768" s="145">
        <f t="shared" si="24"/>
        <v>0</v>
      </c>
      <c r="BF768" s="145">
        <f t="shared" si="25"/>
        <v>0</v>
      </c>
      <c r="BG768" s="145">
        <f t="shared" si="26"/>
        <v>0</v>
      </c>
      <c r="BH768" s="145">
        <f t="shared" si="27"/>
        <v>0</v>
      </c>
      <c r="BI768" s="145">
        <f t="shared" si="28"/>
        <v>0</v>
      </c>
      <c r="BJ768" s="18" t="s">
        <v>15</v>
      </c>
      <c r="BK768" s="145">
        <f t="shared" si="29"/>
        <v>0</v>
      </c>
      <c r="BL768" s="18" t="s">
        <v>257</v>
      </c>
      <c r="BM768" s="144" t="s">
        <v>1340</v>
      </c>
    </row>
    <row r="769" spans="2:65" s="1" customFormat="1" ht="38" customHeight="1">
      <c r="B769" s="132"/>
      <c r="C769" s="133" t="s">
        <v>1341</v>
      </c>
      <c r="D769" s="133" t="s">
        <v>153</v>
      </c>
      <c r="E769" s="134" t="s">
        <v>1342</v>
      </c>
      <c r="F769" s="135" t="s">
        <v>1343</v>
      </c>
      <c r="G769" s="136" t="s">
        <v>213</v>
      </c>
      <c r="H769" s="137">
        <v>1</v>
      </c>
      <c r="I769" s="138"/>
      <c r="J769" s="139">
        <f t="shared" si="20"/>
        <v>0</v>
      </c>
      <c r="K769" s="135" t="s">
        <v>3</v>
      </c>
      <c r="L769" s="33"/>
      <c r="M769" s="140" t="s">
        <v>3</v>
      </c>
      <c r="N769" s="141" t="s">
        <v>42</v>
      </c>
      <c r="P769" s="142">
        <f t="shared" si="21"/>
        <v>0</v>
      </c>
      <c r="Q769" s="142">
        <v>0</v>
      </c>
      <c r="R769" s="142">
        <f t="shared" si="22"/>
        <v>0</v>
      </c>
      <c r="S769" s="142">
        <v>0</v>
      </c>
      <c r="T769" s="143">
        <f t="shared" si="23"/>
        <v>0</v>
      </c>
      <c r="AR769" s="144" t="s">
        <v>257</v>
      </c>
      <c r="AT769" s="144" t="s">
        <v>153</v>
      </c>
      <c r="AU769" s="144" t="s">
        <v>78</v>
      </c>
      <c r="AY769" s="18" t="s">
        <v>151</v>
      </c>
      <c r="BE769" s="145">
        <f t="shared" si="24"/>
        <v>0</v>
      </c>
      <c r="BF769" s="145">
        <f t="shared" si="25"/>
        <v>0</v>
      </c>
      <c r="BG769" s="145">
        <f t="shared" si="26"/>
        <v>0</v>
      </c>
      <c r="BH769" s="145">
        <f t="shared" si="27"/>
        <v>0</v>
      </c>
      <c r="BI769" s="145">
        <f t="shared" si="28"/>
        <v>0</v>
      </c>
      <c r="BJ769" s="18" t="s">
        <v>15</v>
      </c>
      <c r="BK769" s="145">
        <f t="shared" si="29"/>
        <v>0</v>
      </c>
      <c r="BL769" s="18" t="s">
        <v>257</v>
      </c>
      <c r="BM769" s="144" t="s">
        <v>1344</v>
      </c>
    </row>
    <row r="770" spans="2:65" s="1" customFormat="1" ht="38" customHeight="1">
      <c r="B770" s="132"/>
      <c r="C770" s="133" t="s">
        <v>1345</v>
      </c>
      <c r="D770" s="133" t="s">
        <v>153</v>
      </c>
      <c r="E770" s="134" t="s">
        <v>1346</v>
      </c>
      <c r="F770" s="135" t="s">
        <v>1347</v>
      </c>
      <c r="G770" s="136" t="s">
        <v>213</v>
      </c>
      <c r="H770" s="137">
        <v>7</v>
      </c>
      <c r="I770" s="138"/>
      <c r="J770" s="139">
        <f t="shared" si="20"/>
        <v>0</v>
      </c>
      <c r="K770" s="135" t="s">
        <v>3</v>
      </c>
      <c r="L770" s="33"/>
      <c r="M770" s="140" t="s">
        <v>3</v>
      </c>
      <c r="N770" s="141" t="s">
        <v>42</v>
      </c>
      <c r="P770" s="142">
        <f t="shared" si="21"/>
        <v>0</v>
      </c>
      <c r="Q770" s="142">
        <v>0</v>
      </c>
      <c r="R770" s="142">
        <f t="shared" si="22"/>
        <v>0</v>
      </c>
      <c r="S770" s="142">
        <v>0</v>
      </c>
      <c r="T770" s="143">
        <f t="shared" si="23"/>
        <v>0</v>
      </c>
      <c r="AR770" s="144" t="s">
        <v>257</v>
      </c>
      <c r="AT770" s="144" t="s">
        <v>153</v>
      </c>
      <c r="AU770" s="144" t="s">
        <v>78</v>
      </c>
      <c r="AY770" s="18" t="s">
        <v>151</v>
      </c>
      <c r="BE770" s="145">
        <f t="shared" si="24"/>
        <v>0</v>
      </c>
      <c r="BF770" s="145">
        <f t="shared" si="25"/>
        <v>0</v>
      </c>
      <c r="BG770" s="145">
        <f t="shared" si="26"/>
        <v>0</v>
      </c>
      <c r="BH770" s="145">
        <f t="shared" si="27"/>
        <v>0</v>
      </c>
      <c r="BI770" s="145">
        <f t="shared" si="28"/>
        <v>0</v>
      </c>
      <c r="BJ770" s="18" t="s">
        <v>15</v>
      </c>
      <c r="BK770" s="145">
        <f t="shared" si="29"/>
        <v>0</v>
      </c>
      <c r="BL770" s="18" t="s">
        <v>257</v>
      </c>
      <c r="BM770" s="144" t="s">
        <v>1348</v>
      </c>
    </row>
    <row r="771" spans="2:65" s="1" customFormat="1" ht="44.25" customHeight="1">
      <c r="B771" s="132"/>
      <c r="C771" s="133" t="s">
        <v>1349</v>
      </c>
      <c r="D771" s="133" t="s">
        <v>153</v>
      </c>
      <c r="E771" s="134" t="s">
        <v>1350</v>
      </c>
      <c r="F771" s="135" t="s">
        <v>2976</v>
      </c>
      <c r="G771" s="136" t="s">
        <v>213</v>
      </c>
      <c r="H771" s="137">
        <v>21</v>
      </c>
      <c r="I771" s="138"/>
      <c r="J771" s="139">
        <f t="shared" si="20"/>
        <v>0</v>
      </c>
      <c r="K771" s="135" t="s">
        <v>3</v>
      </c>
      <c r="L771" s="33"/>
      <c r="M771" s="140" t="s">
        <v>3</v>
      </c>
      <c r="N771" s="141" t="s">
        <v>42</v>
      </c>
      <c r="P771" s="142">
        <f t="shared" si="21"/>
        <v>0</v>
      </c>
      <c r="Q771" s="142">
        <v>0</v>
      </c>
      <c r="R771" s="142">
        <f t="shared" si="22"/>
        <v>0</v>
      </c>
      <c r="S771" s="142">
        <v>0</v>
      </c>
      <c r="T771" s="143">
        <f t="shared" si="23"/>
        <v>0</v>
      </c>
      <c r="AR771" s="144" t="s">
        <v>257</v>
      </c>
      <c r="AT771" s="144" t="s">
        <v>153</v>
      </c>
      <c r="AU771" s="144" t="s">
        <v>78</v>
      </c>
      <c r="AY771" s="18" t="s">
        <v>151</v>
      </c>
      <c r="BE771" s="145">
        <f t="shared" si="24"/>
        <v>0</v>
      </c>
      <c r="BF771" s="145">
        <f t="shared" si="25"/>
        <v>0</v>
      </c>
      <c r="BG771" s="145">
        <f t="shared" si="26"/>
        <v>0</v>
      </c>
      <c r="BH771" s="145">
        <f t="shared" si="27"/>
        <v>0</v>
      </c>
      <c r="BI771" s="145">
        <f t="shared" si="28"/>
        <v>0</v>
      </c>
      <c r="BJ771" s="18" t="s">
        <v>15</v>
      </c>
      <c r="BK771" s="145">
        <f t="shared" si="29"/>
        <v>0</v>
      </c>
      <c r="BL771" s="18" t="s">
        <v>257</v>
      </c>
      <c r="BM771" s="144" t="s">
        <v>1351</v>
      </c>
    </row>
    <row r="772" spans="2:65" s="1" customFormat="1" ht="44.25" customHeight="1">
      <c r="B772" s="132"/>
      <c r="C772" s="133" t="s">
        <v>1352</v>
      </c>
      <c r="D772" s="133" t="s">
        <v>153</v>
      </c>
      <c r="E772" s="134" t="s">
        <v>1353</v>
      </c>
      <c r="F772" s="135" t="s">
        <v>1354</v>
      </c>
      <c r="G772" s="136" t="s">
        <v>213</v>
      </c>
      <c r="H772" s="137">
        <v>6</v>
      </c>
      <c r="I772" s="138"/>
      <c r="J772" s="139">
        <f t="shared" si="20"/>
        <v>0</v>
      </c>
      <c r="K772" s="135" t="s">
        <v>3</v>
      </c>
      <c r="L772" s="33"/>
      <c r="M772" s="140" t="s">
        <v>3</v>
      </c>
      <c r="N772" s="141" t="s">
        <v>42</v>
      </c>
      <c r="P772" s="142">
        <f t="shared" si="21"/>
        <v>0</v>
      </c>
      <c r="Q772" s="142">
        <v>0</v>
      </c>
      <c r="R772" s="142">
        <f t="shared" si="22"/>
        <v>0</v>
      </c>
      <c r="S772" s="142">
        <v>0</v>
      </c>
      <c r="T772" s="143">
        <f t="shared" si="23"/>
        <v>0</v>
      </c>
      <c r="AR772" s="144" t="s">
        <v>257</v>
      </c>
      <c r="AT772" s="144" t="s">
        <v>153</v>
      </c>
      <c r="AU772" s="144" t="s">
        <v>78</v>
      </c>
      <c r="AY772" s="18" t="s">
        <v>151</v>
      </c>
      <c r="BE772" s="145">
        <f t="shared" si="24"/>
        <v>0</v>
      </c>
      <c r="BF772" s="145">
        <f t="shared" si="25"/>
        <v>0</v>
      </c>
      <c r="BG772" s="145">
        <f t="shared" si="26"/>
        <v>0</v>
      </c>
      <c r="BH772" s="145">
        <f t="shared" si="27"/>
        <v>0</v>
      </c>
      <c r="BI772" s="145">
        <f t="shared" si="28"/>
        <v>0</v>
      </c>
      <c r="BJ772" s="18" t="s">
        <v>15</v>
      </c>
      <c r="BK772" s="145">
        <f t="shared" si="29"/>
        <v>0</v>
      </c>
      <c r="BL772" s="18" t="s">
        <v>257</v>
      </c>
      <c r="BM772" s="144" t="s">
        <v>1355</v>
      </c>
    </row>
    <row r="773" spans="2:65" s="1" customFormat="1" ht="38" customHeight="1">
      <c r="B773" s="132"/>
      <c r="C773" s="133" t="s">
        <v>1356</v>
      </c>
      <c r="D773" s="133" t="s">
        <v>153</v>
      </c>
      <c r="E773" s="134" t="s">
        <v>1357</v>
      </c>
      <c r="F773" s="135" t="s">
        <v>1358</v>
      </c>
      <c r="G773" s="136" t="s">
        <v>213</v>
      </c>
      <c r="H773" s="137">
        <v>4</v>
      </c>
      <c r="I773" s="138"/>
      <c r="J773" s="139">
        <f t="shared" si="20"/>
        <v>0</v>
      </c>
      <c r="K773" s="135" t="s">
        <v>3</v>
      </c>
      <c r="L773" s="33"/>
      <c r="M773" s="140" t="s">
        <v>3</v>
      </c>
      <c r="N773" s="141" t="s">
        <v>42</v>
      </c>
      <c r="P773" s="142">
        <f t="shared" si="21"/>
        <v>0</v>
      </c>
      <c r="Q773" s="142">
        <v>0</v>
      </c>
      <c r="R773" s="142">
        <f t="shared" si="22"/>
        <v>0</v>
      </c>
      <c r="S773" s="142">
        <v>0</v>
      </c>
      <c r="T773" s="143">
        <f t="shared" si="23"/>
        <v>0</v>
      </c>
      <c r="AR773" s="144" t="s">
        <v>257</v>
      </c>
      <c r="AT773" s="144" t="s">
        <v>153</v>
      </c>
      <c r="AU773" s="144" t="s">
        <v>78</v>
      </c>
      <c r="AY773" s="18" t="s">
        <v>151</v>
      </c>
      <c r="BE773" s="145">
        <f t="shared" si="24"/>
        <v>0</v>
      </c>
      <c r="BF773" s="145">
        <f t="shared" si="25"/>
        <v>0</v>
      </c>
      <c r="BG773" s="145">
        <f t="shared" si="26"/>
        <v>0</v>
      </c>
      <c r="BH773" s="145">
        <f t="shared" si="27"/>
        <v>0</v>
      </c>
      <c r="BI773" s="145">
        <f t="shared" si="28"/>
        <v>0</v>
      </c>
      <c r="BJ773" s="18" t="s">
        <v>15</v>
      </c>
      <c r="BK773" s="145">
        <f t="shared" si="29"/>
        <v>0</v>
      </c>
      <c r="BL773" s="18" t="s">
        <v>257</v>
      </c>
      <c r="BM773" s="144" t="s">
        <v>1359</v>
      </c>
    </row>
    <row r="774" spans="2:65" s="1" customFormat="1" ht="44.25" customHeight="1">
      <c r="B774" s="132"/>
      <c r="C774" s="133" t="s">
        <v>1360</v>
      </c>
      <c r="D774" s="133" t="s">
        <v>153</v>
      </c>
      <c r="E774" s="134" t="s">
        <v>1361</v>
      </c>
      <c r="F774" s="135" t="s">
        <v>1362</v>
      </c>
      <c r="G774" s="136" t="s">
        <v>213</v>
      </c>
      <c r="H774" s="137">
        <v>28</v>
      </c>
      <c r="I774" s="138"/>
      <c r="J774" s="139">
        <f t="shared" si="20"/>
        <v>0</v>
      </c>
      <c r="K774" s="135" t="s">
        <v>3</v>
      </c>
      <c r="L774" s="33"/>
      <c r="M774" s="140" t="s">
        <v>3</v>
      </c>
      <c r="N774" s="141" t="s">
        <v>42</v>
      </c>
      <c r="P774" s="142">
        <f t="shared" si="21"/>
        <v>0</v>
      </c>
      <c r="Q774" s="142">
        <v>0</v>
      </c>
      <c r="R774" s="142">
        <f t="shared" si="22"/>
        <v>0</v>
      </c>
      <c r="S774" s="142">
        <v>0</v>
      </c>
      <c r="T774" s="143">
        <f t="shared" si="23"/>
        <v>0</v>
      </c>
      <c r="AR774" s="144" t="s">
        <v>257</v>
      </c>
      <c r="AT774" s="144" t="s">
        <v>153</v>
      </c>
      <c r="AU774" s="144" t="s">
        <v>78</v>
      </c>
      <c r="AY774" s="18" t="s">
        <v>151</v>
      </c>
      <c r="BE774" s="145">
        <f t="shared" si="24"/>
        <v>0</v>
      </c>
      <c r="BF774" s="145">
        <f t="shared" si="25"/>
        <v>0</v>
      </c>
      <c r="BG774" s="145">
        <f t="shared" si="26"/>
        <v>0</v>
      </c>
      <c r="BH774" s="145">
        <f t="shared" si="27"/>
        <v>0</v>
      </c>
      <c r="BI774" s="145">
        <f t="shared" si="28"/>
        <v>0</v>
      </c>
      <c r="BJ774" s="18" t="s">
        <v>15</v>
      </c>
      <c r="BK774" s="145">
        <f t="shared" si="29"/>
        <v>0</v>
      </c>
      <c r="BL774" s="18" t="s">
        <v>257</v>
      </c>
      <c r="BM774" s="144" t="s">
        <v>1363</v>
      </c>
    </row>
    <row r="775" spans="2:65" s="1" customFormat="1" ht="44.25" customHeight="1">
      <c r="B775" s="132"/>
      <c r="C775" s="133" t="s">
        <v>1364</v>
      </c>
      <c r="D775" s="133" t="s">
        <v>153</v>
      </c>
      <c r="E775" s="134" t="s">
        <v>1365</v>
      </c>
      <c r="F775" s="135" t="s">
        <v>1366</v>
      </c>
      <c r="G775" s="136" t="s">
        <v>213</v>
      </c>
      <c r="H775" s="137">
        <v>2</v>
      </c>
      <c r="I775" s="138"/>
      <c r="J775" s="139">
        <f t="shared" si="20"/>
        <v>0</v>
      </c>
      <c r="K775" s="135" t="s">
        <v>3</v>
      </c>
      <c r="L775" s="33"/>
      <c r="M775" s="140" t="s">
        <v>3</v>
      </c>
      <c r="N775" s="141" t="s">
        <v>42</v>
      </c>
      <c r="P775" s="142">
        <f t="shared" si="21"/>
        <v>0</v>
      </c>
      <c r="Q775" s="142">
        <v>0</v>
      </c>
      <c r="R775" s="142">
        <f t="shared" si="22"/>
        <v>0</v>
      </c>
      <c r="S775" s="142">
        <v>0</v>
      </c>
      <c r="T775" s="143">
        <f t="shared" si="23"/>
        <v>0</v>
      </c>
      <c r="AR775" s="144" t="s">
        <v>257</v>
      </c>
      <c r="AT775" s="144" t="s">
        <v>153</v>
      </c>
      <c r="AU775" s="144" t="s">
        <v>78</v>
      </c>
      <c r="AY775" s="18" t="s">
        <v>151</v>
      </c>
      <c r="BE775" s="145">
        <f t="shared" si="24"/>
        <v>0</v>
      </c>
      <c r="BF775" s="145">
        <f t="shared" si="25"/>
        <v>0</v>
      </c>
      <c r="BG775" s="145">
        <f t="shared" si="26"/>
        <v>0</v>
      </c>
      <c r="BH775" s="145">
        <f t="shared" si="27"/>
        <v>0</v>
      </c>
      <c r="BI775" s="145">
        <f t="shared" si="28"/>
        <v>0</v>
      </c>
      <c r="BJ775" s="18" t="s">
        <v>15</v>
      </c>
      <c r="BK775" s="145">
        <f t="shared" si="29"/>
        <v>0</v>
      </c>
      <c r="BL775" s="18" t="s">
        <v>257</v>
      </c>
      <c r="BM775" s="144" t="s">
        <v>1367</v>
      </c>
    </row>
    <row r="776" spans="2:65" s="1" customFormat="1" ht="44.25" customHeight="1">
      <c r="B776" s="132"/>
      <c r="C776" s="133" t="s">
        <v>1368</v>
      </c>
      <c r="D776" s="133" t="s">
        <v>153</v>
      </c>
      <c r="E776" s="134" t="s">
        <v>1369</v>
      </c>
      <c r="F776" s="135" t="s">
        <v>1370</v>
      </c>
      <c r="G776" s="136" t="s">
        <v>213</v>
      </c>
      <c r="H776" s="137">
        <v>1</v>
      </c>
      <c r="I776" s="138"/>
      <c r="J776" s="139">
        <f t="shared" si="20"/>
        <v>0</v>
      </c>
      <c r="K776" s="135" t="s">
        <v>3</v>
      </c>
      <c r="L776" s="33"/>
      <c r="M776" s="140" t="s">
        <v>3</v>
      </c>
      <c r="N776" s="141" t="s">
        <v>42</v>
      </c>
      <c r="P776" s="142">
        <f t="shared" si="21"/>
        <v>0</v>
      </c>
      <c r="Q776" s="142">
        <v>0</v>
      </c>
      <c r="R776" s="142">
        <f t="shared" si="22"/>
        <v>0</v>
      </c>
      <c r="S776" s="142">
        <v>0</v>
      </c>
      <c r="T776" s="143">
        <f t="shared" si="23"/>
        <v>0</v>
      </c>
      <c r="AR776" s="144" t="s">
        <v>257</v>
      </c>
      <c r="AT776" s="144" t="s">
        <v>153</v>
      </c>
      <c r="AU776" s="144" t="s">
        <v>78</v>
      </c>
      <c r="AY776" s="18" t="s">
        <v>151</v>
      </c>
      <c r="BE776" s="145">
        <f t="shared" si="24"/>
        <v>0</v>
      </c>
      <c r="BF776" s="145">
        <f t="shared" si="25"/>
        <v>0</v>
      </c>
      <c r="BG776" s="145">
        <f t="shared" si="26"/>
        <v>0</v>
      </c>
      <c r="BH776" s="145">
        <f t="shared" si="27"/>
        <v>0</v>
      </c>
      <c r="BI776" s="145">
        <f t="shared" si="28"/>
        <v>0</v>
      </c>
      <c r="BJ776" s="18" t="s">
        <v>15</v>
      </c>
      <c r="BK776" s="145">
        <f t="shared" si="29"/>
        <v>0</v>
      </c>
      <c r="BL776" s="18" t="s">
        <v>257</v>
      </c>
      <c r="BM776" s="144" t="s">
        <v>1371</v>
      </c>
    </row>
    <row r="777" spans="2:65" s="1" customFormat="1" ht="44.25" customHeight="1">
      <c r="B777" s="132"/>
      <c r="C777" s="133" t="s">
        <v>1372</v>
      </c>
      <c r="D777" s="133" t="s">
        <v>153</v>
      </c>
      <c r="E777" s="134" t="s">
        <v>1373</v>
      </c>
      <c r="F777" s="135" t="s">
        <v>1374</v>
      </c>
      <c r="G777" s="136" t="s">
        <v>213</v>
      </c>
      <c r="H777" s="137">
        <v>9</v>
      </c>
      <c r="I777" s="138"/>
      <c r="J777" s="139">
        <f t="shared" si="20"/>
        <v>0</v>
      </c>
      <c r="K777" s="135" t="s">
        <v>3</v>
      </c>
      <c r="L777" s="33"/>
      <c r="M777" s="140" t="s">
        <v>3</v>
      </c>
      <c r="N777" s="141" t="s">
        <v>42</v>
      </c>
      <c r="P777" s="142">
        <f t="shared" si="21"/>
        <v>0</v>
      </c>
      <c r="Q777" s="142">
        <v>0</v>
      </c>
      <c r="R777" s="142">
        <f t="shared" si="22"/>
        <v>0</v>
      </c>
      <c r="S777" s="142">
        <v>0</v>
      </c>
      <c r="T777" s="143">
        <f t="shared" si="23"/>
        <v>0</v>
      </c>
      <c r="AR777" s="144" t="s">
        <v>257</v>
      </c>
      <c r="AT777" s="144" t="s">
        <v>153</v>
      </c>
      <c r="AU777" s="144" t="s">
        <v>78</v>
      </c>
      <c r="AY777" s="18" t="s">
        <v>151</v>
      </c>
      <c r="BE777" s="145">
        <f t="shared" si="24"/>
        <v>0</v>
      </c>
      <c r="BF777" s="145">
        <f t="shared" si="25"/>
        <v>0</v>
      </c>
      <c r="BG777" s="145">
        <f t="shared" si="26"/>
        <v>0</v>
      </c>
      <c r="BH777" s="145">
        <f t="shared" si="27"/>
        <v>0</v>
      </c>
      <c r="BI777" s="145">
        <f t="shared" si="28"/>
        <v>0</v>
      </c>
      <c r="BJ777" s="18" t="s">
        <v>15</v>
      </c>
      <c r="BK777" s="145">
        <f t="shared" si="29"/>
        <v>0</v>
      </c>
      <c r="BL777" s="18" t="s">
        <v>257</v>
      </c>
      <c r="BM777" s="144" t="s">
        <v>1375</v>
      </c>
    </row>
    <row r="778" spans="2:65" s="1" customFormat="1" ht="38" customHeight="1">
      <c r="B778" s="132"/>
      <c r="C778" s="133" t="s">
        <v>1376</v>
      </c>
      <c r="D778" s="133" t="s">
        <v>153</v>
      </c>
      <c r="E778" s="134" t="s">
        <v>1377</v>
      </c>
      <c r="F778" s="135" t="s">
        <v>1378</v>
      </c>
      <c r="G778" s="136" t="s">
        <v>213</v>
      </c>
      <c r="H778" s="137">
        <v>2</v>
      </c>
      <c r="I778" s="138"/>
      <c r="J778" s="139">
        <f t="shared" si="20"/>
        <v>0</v>
      </c>
      <c r="K778" s="135" t="s">
        <v>3</v>
      </c>
      <c r="L778" s="33"/>
      <c r="M778" s="140" t="s">
        <v>3</v>
      </c>
      <c r="N778" s="141" t="s">
        <v>42</v>
      </c>
      <c r="P778" s="142">
        <f t="shared" si="21"/>
        <v>0</v>
      </c>
      <c r="Q778" s="142">
        <v>0</v>
      </c>
      <c r="R778" s="142">
        <f t="shared" si="22"/>
        <v>0</v>
      </c>
      <c r="S778" s="142">
        <v>0</v>
      </c>
      <c r="T778" s="143">
        <f t="shared" si="23"/>
        <v>0</v>
      </c>
      <c r="AR778" s="144" t="s">
        <v>257</v>
      </c>
      <c r="AT778" s="144" t="s">
        <v>153</v>
      </c>
      <c r="AU778" s="144" t="s">
        <v>78</v>
      </c>
      <c r="AY778" s="18" t="s">
        <v>151</v>
      </c>
      <c r="BE778" s="145">
        <f t="shared" si="24"/>
        <v>0</v>
      </c>
      <c r="BF778" s="145">
        <f t="shared" si="25"/>
        <v>0</v>
      </c>
      <c r="BG778" s="145">
        <f t="shared" si="26"/>
        <v>0</v>
      </c>
      <c r="BH778" s="145">
        <f t="shared" si="27"/>
        <v>0</v>
      </c>
      <c r="BI778" s="145">
        <f t="shared" si="28"/>
        <v>0</v>
      </c>
      <c r="BJ778" s="18" t="s">
        <v>15</v>
      </c>
      <c r="BK778" s="145">
        <f t="shared" si="29"/>
        <v>0</v>
      </c>
      <c r="BL778" s="18" t="s">
        <v>257</v>
      </c>
      <c r="BM778" s="144" t="s">
        <v>1379</v>
      </c>
    </row>
    <row r="779" spans="2:65" s="1" customFormat="1" ht="38" customHeight="1">
      <c r="B779" s="132"/>
      <c r="C779" s="133" t="s">
        <v>1380</v>
      </c>
      <c r="D779" s="133" t="s">
        <v>153</v>
      </c>
      <c r="E779" s="134" t="s">
        <v>1381</v>
      </c>
      <c r="F779" s="135" t="s">
        <v>1382</v>
      </c>
      <c r="G779" s="136" t="s">
        <v>213</v>
      </c>
      <c r="H779" s="137">
        <v>1</v>
      </c>
      <c r="I779" s="138"/>
      <c r="J779" s="139">
        <f t="shared" si="20"/>
        <v>0</v>
      </c>
      <c r="K779" s="135" t="s">
        <v>3</v>
      </c>
      <c r="L779" s="33"/>
      <c r="M779" s="140" t="s">
        <v>3</v>
      </c>
      <c r="N779" s="141" t="s">
        <v>42</v>
      </c>
      <c r="P779" s="142">
        <f t="shared" si="21"/>
        <v>0</v>
      </c>
      <c r="Q779" s="142">
        <v>0</v>
      </c>
      <c r="R779" s="142">
        <f t="shared" si="22"/>
        <v>0</v>
      </c>
      <c r="S779" s="142">
        <v>0</v>
      </c>
      <c r="T779" s="143">
        <f t="shared" si="23"/>
        <v>0</v>
      </c>
      <c r="AR779" s="144" t="s">
        <v>257</v>
      </c>
      <c r="AT779" s="144" t="s">
        <v>153</v>
      </c>
      <c r="AU779" s="144" t="s">
        <v>78</v>
      </c>
      <c r="AY779" s="18" t="s">
        <v>151</v>
      </c>
      <c r="BE779" s="145">
        <f t="shared" si="24"/>
        <v>0</v>
      </c>
      <c r="BF779" s="145">
        <f t="shared" si="25"/>
        <v>0</v>
      </c>
      <c r="BG779" s="145">
        <f t="shared" si="26"/>
        <v>0</v>
      </c>
      <c r="BH779" s="145">
        <f t="shared" si="27"/>
        <v>0</v>
      </c>
      <c r="BI779" s="145">
        <f t="shared" si="28"/>
        <v>0</v>
      </c>
      <c r="BJ779" s="18" t="s">
        <v>15</v>
      </c>
      <c r="BK779" s="145">
        <f t="shared" si="29"/>
        <v>0</v>
      </c>
      <c r="BL779" s="18" t="s">
        <v>257</v>
      </c>
      <c r="BM779" s="144" t="s">
        <v>1383</v>
      </c>
    </row>
    <row r="780" spans="2:65" s="1" customFormat="1" ht="38" customHeight="1">
      <c r="B780" s="132"/>
      <c r="C780" s="133" t="s">
        <v>1384</v>
      </c>
      <c r="D780" s="133" t="s">
        <v>153</v>
      </c>
      <c r="E780" s="134" t="s">
        <v>1385</v>
      </c>
      <c r="F780" s="135" t="s">
        <v>1386</v>
      </c>
      <c r="G780" s="136" t="s">
        <v>213</v>
      </c>
      <c r="H780" s="137">
        <v>1</v>
      </c>
      <c r="I780" s="138"/>
      <c r="J780" s="139">
        <f t="shared" si="20"/>
        <v>0</v>
      </c>
      <c r="K780" s="135" t="s">
        <v>3</v>
      </c>
      <c r="L780" s="33"/>
      <c r="M780" s="140" t="s">
        <v>3</v>
      </c>
      <c r="N780" s="141" t="s">
        <v>42</v>
      </c>
      <c r="P780" s="142">
        <f t="shared" si="21"/>
        <v>0</v>
      </c>
      <c r="Q780" s="142">
        <v>0</v>
      </c>
      <c r="R780" s="142">
        <f t="shared" si="22"/>
        <v>0</v>
      </c>
      <c r="S780" s="142">
        <v>0</v>
      </c>
      <c r="T780" s="143">
        <f t="shared" si="23"/>
        <v>0</v>
      </c>
      <c r="AR780" s="144" t="s">
        <v>257</v>
      </c>
      <c r="AT780" s="144" t="s">
        <v>153</v>
      </c>
      <c r="AU780" s="144" t="s">
        <v>78</v>
      </c>
      <c r="AY780" s="18" t="s">
        <v>151</v>
      </c>
      <c r="BE780" s="145">
        <f t="shared" si="24"/>
        <v>0</v>
      </c>
      <c r="BF780" s="145">
        <f t="shared" si="25"/>
        <v>0</v>
      </c>
      <c r="BG780" s="145">
        <f t="shared" si="26"/>
        <v>0</v>
      </c>
      <c r="BH780" s="145">
        <f t="shared" si="27"/>
        <v>0</v>
      </c>
      <c r="BI780" s="145">
        <f t="shared" si="28"/>
        <v>0</v>
      </c>
      <c r="BJ780" s="18" t="s">
        <v>15</v>
      </c>
      <c r="BK780" s="145">
        <f t="shared" si="29"/>
        <v>0</v>
      </c>
      <c r="BL780" s="18" t="s">
        <v>257</v>
      </c>
      <c r="BM780" s="144" t="s">
        <v>1387</v>
      </c>
    </row>
    <row r="781" spans="2:65" s="1" customFormat="1" ht="38" customHeight="1">
      <c r="B781" s="132"/>
      <c r="C781" s="133" t="s">
        <v>1388</v>
      </c>
      <c r="D781" s="133" t="s">
        <v>153</v>
      </c>
      <c r="E781" s="134" t="s">
        <v>1389</v>
      </c>
      <c r="F781" s="135" t="s">
        <v>1390</v>
      </c>
      <c r="G781" s="136" t="s">
        <v>213</v>
      </c>
      <c r="H781" s="137">
        <v>1</v>
      </c>
      <c r="I781" s="138"/>
      <c r="J781" s="139">
        <f t="shared" si="20"/>
        <v>0</v>
      </c>
      <c r="K781" s="135" t="s">
        <v>3</v>
      </c>
      <c r="L781" s="33"/>
      <c r="M781" s="140" t="s">
        <v>3</v>
      </c>
      <c r="N781" s="141" t="s">
        <v>42</v>
      </c>
      <c r="P781" s="142">
        <f t="shared" si="21"/>
        <v>0</v>
      </c>
      <c r="Q781" s="142">
        <v>0</v>
      </c>
      <c r="R781" s="142">
        <f t="shared" si="22"/>
        <v>0</v>
      </c>
      <c r="S781" s="142">
        <v>0</v>
      </c>
      <c r="T781" s="143">
        <f t="shared" si="23"/>
        <v>0</v>
      </c>
      <c r="AR781" s="144" t="s">
        <v>257</v>
      </c>
      <c r="AT781" s="144" t="s">
        <v>153</v>
      </c>
      <c r="AU781" s="144" t="s">
        <v>78</v>
      </c>
      <c r="AY781" s="18" t="s">
        <v>151</v>
      </c>
      <c r="BE781" s="145">
        <f t="shared" si="24"/>
        <v>0</v>
      </c>
      <c r="BF781" s="145">
        <f t="shared" si="25"/>
        <v>0</v>
      </c>
      <c r="BG781" s="145">
        <f t="shared" si="26"/>
        <v>0</v>
      </c>
      <c r="BH781" s="145">
        <f t="shared" si="27"/>
        <v>0</v>
      </c>
      <c r="BI781" s="145">
        <f t="shared" si="28"/>
        <v>0</v>
      </c>
      <c r="BJ781" s="18" t="s">
        <v>15</v>
      </c>
      <c r="BK781" s="145">
        <f t="shared" si="29"/>
        <v>0</v>
      </c>
      <c r="BL781" s="18" t="s">
        <v>257</v>
      </c>
      <c r="BM781" s="144" t="s">
        <v>1391</v>
      </c>
    </row>
    <row r="782" spans="2:65" s="1" customFormat="1" ht="38" customHeight="1">
      <c r="B782" s="132"/>
      <c r="C782" s="133" t="s">
        <v>1392</v>
      </c>
      <c r="D782" s="133" t="s">
        <v>153</v>
      </c>
      <c r="E782" s="134" t="s">
        <v>1393</v>
      </c>
      <c r="F782" s="135" t="s">
        <v>1394</v>
      </c>
      <c r="G782" s="136" t="s">
        <v>213</v>
      </c>
      <c r="H782" s="137">
        <v>1</v>
      </c>
      <c r="I782" s="138"/>
      <c r="J782" s="139">
        <f t="shared" si="20"/>
        <v>0</v>
      </c>
      <c r="K782" s="135" t="s">
        <v>3</v>
      </c>
      <c r="L782" s="33"/>
      <c r="M782" s="140" t="s">
        <v>3</v>
      </c>
      <c r="N782" s="141" t="s">
        <v>42</v>
      </c>
      <c r="P782" s="142">
        <f t="shared" si="21"/>
        <v>0</v>
      </c>
      <c r="Q782" s="142">
        <v>0</v>
      </c>
      <c r="R782" s="142">
        <f t="shared" si="22"/>
        <v>0</v>
      </c>
      <c r="S782" s="142">
        <v>0</v>
      </c>
      <c r="T782" s="143">
        <f t="shared" si="23"/>
        <v>0</v>
      </c>
      <c r="AR782" s="144" t="s">
        <v>257</v>
      </c>
      <c r="AT782" s="144" t="s">
        <v>153</v>
      </c>
      <c r="AU782" s="144" t="s">
        <v>78</v>
      </c>
      <c r="AY782" s="18" t="s">
        <v>151</v>
      </c>
      <c r="BE782" s="145">
        <f t="shared" si="24"/>
        <v>0</v>
      </c>
      <c r="BF782" s="145">
        <f t="shared" si="25"/>
        <v>0</v>
      </c>
      <c r="BG782" s="145">
        <f t="shared" si="26"/>
        <v>0</v>
      </c>
      <c r="BH782" s="145">
        <f t="shared" si="27"/>
        <v>0</v>
      </c>
      <c r="BI782" s="145">
        <f t="shared" si="28"/>
        <v>0</v>
      </c>
      <c r="BJ782" s="18" t="s">
        <v>15</v>
      </c>
      <c r="BK782" s="145">
        <f t="shared" si="29"/>
        <v>0</v>
      </c>
      <c r="BL782" s="18" t="s">
        <v>257</v>
      </c>
      <c r="BM782" s="144" t="s">
        <v>1395</v>
      </c>
    </row>
    <row r="783" spans="2:65" s="1" customFormat="1" ht="24.25" customHeight="1">
      <c r="B783" s="132"/>
      <c r="C783" s="133" t="s">
        <v>1396</v>
      </c>
      <c r="D783" s="133" t="s">
        <v>153</v>
      </c>
      <c r="E783" s="134" t="s">
        <v>1397</v>
      </c>
      <c r="F783" s="135" t="s">
        <v>1398</v>
      </c>
      <c r="G783" s="136" t="s">
        <v>213</v>
      </c>
      <c r="H783" s="137">
        <v>1</v>
      </c>
      <c r="I783" s="138"/>
      <c r="J783" s="139">
        <f t="shared" si="20"/>
        <v>0</v>
      </c>
      <c r="K783" s="135" t="s">
        <v>3</v>
      </c>
      <c r="L783" s="33"/>
      <c r="M783" s="140" t="s">
        <v>3</v>
      </c>
      <c r="N783" s="141" t="s">
        <v>42</v>
      </c>
      <c r="P783" s="142">
        <f t="shared" si="21"/>
        <v>0</v>
      </c>
      <c r="Q783" s="142">
        <v>0</v>
      </c>
      <c r="R783" s="142">
        <f t="shared" si="22"/>
        <v>0</v>
      </c>
      <c r="S783" s="142">
        <v>0</v>
      </c>
      <c r="T783" s="143">
        <f t="shared" si="23"/>
        <v>0</v>
      </c>
      <c r="AR783" s="144" t="s">
        <v>257</v>
      </c>
      <c r="AT783" s="144" t="s">
        <v>153</v>
      </c>
      <c r="AU783" s="144" t="s">
        <v>78</v>
      </c>
      <c r="AY783" s="18" t="s">
        <v>151</v>
      </c>
      <c r="BE783" s="145">
        <f t="shared" si="24"/>
        <v>0</v>
      </c>
      <c r="BF783" s="145">
        <f t="shared" si="25"/>
        <v>0</v>
      </c>
      <c r="BG783" s="145">
        <f t="shared" si="26"/>
        <v>0</v>
      </c>
      <c r="BH783" s="145">
        <f t="shared" si="27"/>
        <v>0</v>
      </c>
      <c r="BI783" s="145">
        <f t="shared" si="28"/>
        <v>0</v>
      </c>
      <c r="BJ783" s="18" t="s">
        <v>15</v>
      </c>
      <c r="BK783" s="145">
        <f t="shared" si="29"/>
        <v>0</v>
      </c>
      <c r="BL783" s="18" t="s">
        <v>257</v>
      </c>
      <c r="BM783" s="144" t="s">
        <v>1399</v>
      </c>
    </row>
    <row r="784" spans="2:65" s="1" customFormat="1" ht="24.25" customHeight="1">
      <c r="B784" s="132"/>
      <c r="C784" s="133" t="s">
        <v>1400</v>
      </c>
      <c r="D784" s="133" t="s">
        <v>153</v>
      </c>
      <c r="E784" s="134" t="s">
        <v>1401</v>
      </c>
      <c r="F784" s="135" t="s">
        <v>1402</v>
      </c>
      <c r="G784" s="136" t="s">
        <v>213</v>
      </c>
      <c r="H784" s="137">
        <v>1</v>
      </c>
      <c r="I784" s="138"/>
      <c r="J784" s="139">
        <f t="shared" si="20"/>
        <v>0</v>
      </c>
      <c r="K784" s="135" t="s">
        <v>3</v>
      </c>
      <c r="L784" s="33"/>
      <c r="M784" s="140" t="s">
        <v>3</v>
      </c>
      <c r="N784" s="141" t="s">
        <v>42</v>
      </c>
      <c r="P784" s="142">
        <f t="shared" si="21"/>
        <v>0</v>
      </c>
      <c r="Q784" s="142">
        <v>0</v>
      </c>
      <c r="R784" s="142">
        <f t="shared" si="22"/>
        <v>0</v>
      </c>
      <c r="S784" s="142">
        <v>0</v>
      </c>
      <c r="T784" s="143">
        <f t="shared" si="23"/>
        <v>0</v>
      </c>
      <c r="AR784" s="144" t="s">
        <v>257</v>
      </c>
      <c r="AT784" s="144" t="s">
        <v>153</v>
      </c>
      <c r="AU784" s="144" t="s">
        <v>78</v>
      </c>
      <c r="AY784" s="18" t="s">
        <v>151</v>
      </c>
      <c r="BE784" s="145">
        <f t="shared" si="24"/>
        <v>0</v>
      </c>
      <c r="BF784" s="145">
        <f t="shared" si="25"/>
        <v>0</v>
      </c>
      <c r="BG784" s="145">
        <f t="shared" si="26"/>
        <v>0</v>
      </c>
      <c r="BH784" s="145">
        <f t="shared" si="27"/>
        <v>0</v>
      </c>
      <c r="BI784" s="145">
        <f t="shared" si="28"/>
        <v>0</v>
      </c>
      <c r="BJ784" s="18" t="s">
        <v>15</v>
      </c>
      <c r="BK784" s="145">
        <f t="shared" si="29"/>
        <v>0</v>
      </c>
      <c r="BL784" s="18" t="s">
        <v>257</v>
      </c>
      <c r="BM784" s="144" t="s">
        <v>1403</v>
      </c>
    </row>
    <row r="785" spans="2:65" s="1" customFormat="1" ht="24.25" customHeight="1">
      <c r="B785" s="132"/>
      <c r="C785" s="133" t="s">
        <v>1404</v>
      </c>
      <c r="D785" s="133" t="s">
        <v>153</v>
      </c>
      <c r="E785" s="134" t="s">
        <v>1405</v>
      </c>
      <c r="F785" s="135" t="s">
        <v>1406</v>
      </c>
      <c r="G785" s="136" t="s">
        <v>213</v>
      </c>
      <c r="H785" s="137">
        <v>1</v>
      </c>
      <c r="I785" s="138"/>
      <c r="J785" s="139">
        <f t="shared" si="20"/>
        <v>0</v>
      </c>
      <c r="K785" s="135" t="s">
        <v>3</v>
      </c>
      <c r="L785" s="33"/>
      <c r="M785" s="140" t="s">
        <v>3</v>
      </c>
      <c r="N785" s="141" t="s">
        <v>42</v>
      </c>
      <c r="P785" s="142">
        <f t="shared" si="21"/>
        <v>0</v>
      </c>
      <c r="Q785" s="142">
        <v>0</v>
      </c>
      <c r="R785" s="142">
        <f t="shared" si="22"/>
        <v>0</v>
      </c>
      <c r="S785" s="142">
        <v>0</v>
      </c>
      <c r="T785" s="143">
        <f t="shared" si="23"/>
        <v>0</v>
      </c>
      <c r="AR785" s="144" t="s">
        <v>257</v>
      </c>
      <c r="AT785" s="144" t="s">
        <v>153</v>
      </c>
      <c r="AU785" s="144" t="s">
        <v>78</v>
      </c>
      <c r="AY785" s="18" t="s">
        <v>151</v>
      </c>
      <c r="BE785" s="145">
        <f t="shared" si="24"/>
        <v>0</v>
      </c>
      <c r="BF785" s="145">
        <f t="shared" si="25"/>
        <v>0</v>
      </c>
      <c r="BG785" s="145">
        <f t="shared" si="26"/>
        <v>0</v>
      </c>
      <c r="BH785" s="145">
        <f t="shared" si="27"/>
        <v>0</v>
      </c>
      <c r="BI785" s="145">
        <f t="shared" si="28"/>
        <v>0</v>
      </c>
      <c r="BJ785" s="18" t="s">
        <v>15</v>
      </c>
      <c r="BK785" s="145">
        <f t="shared" si="29"/>
        <v>0</v>
      </c>
      <c r="BL785" s="18" t="s">
        <v>257</v>
      </c>
      <c r="BM785" s="144" t="s">
        <v>1407</v>
      </c>
    </row>
    <row r="786" spans="2:65" s="1" customFormat="1" ht="24.25" customHeight="1">
      <c r="B786" s="132"/>
      <c r="C786" s="133" t="s">
        <v>1408</v>
      </c>
      <c r="D786" s="133" t="s">
        <v>153</v>
      </c>
      <c r="E786" s="134" t="s">
        <v>1409</v>
      </c>
      <c r="F786" s="135" t="s">
        <v>1410</v>
      </c>
      <c r="G786" s="136" t="s">
        <v>213</v>
      </c>
      <c r="H786" s="137">
        <v>1</v>
      </c>
      <c r="I786" s="138"/>
      <c r="J786" s="139">
        <f t="shared" si="20"/>
        <v>0</v>
      </c>
      <c r="K786" s="135" t="s">
        <v>3</v>
      </c>
      <c r="L786" s="33"/>
      <c r="M786" s="140" t="s">
        <v>3</v>
      </c>
      <c r="N786" s="141" t="s">
        <v>42</v>
      </c>
      <c r="P786" s="142">
        <f t="shared" si="21"/>
        <v>0</v>
      </c>
      <c r="Q786" s="142">
        <v>0</v>
      </c>
      <c r="R786" s="142">
        <f t="shared" si="22"/>
        <v>0</v>
      </c>
      <c r="S786" s="142">
        <v>0</v>
      </c>
      <c r="T786" s="143">
        <f t="shared" si="23"/>
        <v>0</v>
      </c>
      <c r="AR786" s="144" t="s">
        <v>257</v>
      </c>
      <c r="AT786" s="144" t="s">
        <v>153</v>
      </c>
      <c r="AU786" s="144" t="s">
        <v>78</v>
      </c>
      <c r="AY786" s="18" t="s">
        <v>151</v>
      </c>
      <c r="BE786" s="145">
        <f t="shared" si="24"/>
        <v>0</v>
      </c>
      <c r="BF786" s="145">
        <f t="shared" si="25"/>
        <v>0</v>
      </c>
      <c r="BG786" s="145">
        <f t="shared" si="26"/>
        <v>0</v>
      </c>
      <c r="BH786" s="145">
        <f t="shared" si="27"/>
        <v>0</v>
      </c>
      <c r="BI786" s="145">
        <f t="shared" si="28"/>
        <v>0</v>
      </c>
      <c r="BJ786" s="18" t="s">
        <v>15</v>
      </c>
      <c r="BK786" s="145">
        <f t="shared" si="29"/>
        <v>0</v>
      </c>
      <c r="BL786" s="18" t="s">
        <v>257</v>
      </c>
      <c r="BM786" s="144" t="s">
        <v>1411</v>
      </c>
    </row>
    <row r="787" spans="2:65" s="1" customFormat="1" ht="24.25" customHeight="1">
      <c r="B787" s="132"/>
      <c r="C787" s="133" t="s">
        <v>1412</v>
      </c>
      <c r="D787" s="133" t="s">
        <v>153</v>
      </c>
      <c r="E787" s="134" t="s">
        <v>1413</v>
      </c>
      <c r="F787" s="135" t="s">
        <v>1414</v>
      </c>
      <c r="G787" s="136" t="s">
        <v>213</v>
      </c>
      <c r="H787" s="137">
        <v>2</v>
      </c>
      <c r="I787" s="138"/>
      <c r="J787" s="139">
        <f t="shared" si="20"/>
        <v>0</v>
      </c>
      <c r="K787" s="135" t="s">
        <v>3</v>
      </c>
      <c r="L787" s="33"/>
      <c r="M787" s="140" t="s">
        <v>3</v>
      </c>
      <c r="N787" s="141" t="s">
        <v>42</v>
      </c>
      <c r="P787" s="142">
        <f t="shared" si="21"/>
        <v>0</v>
      </c>
      <c r="Q787" s="142">
        <v>0</v>
      </c>
      <c r="R787" s="142">
        <f t="shared" si="22"/>
        <v>0</v>
      </c>
      <c r="S787" s="142">
        <v>0</v>
      </c>
      <c r="T787" s="143">
        <f t="shared" si="23"/>
        <v>0</v>
      </c>
      <c r="AR787" s="144" t="s">
        <v>257</v>
      </c>
      <c r="AT787" s="144" t="s">
        <v>153</v>
      </c>
      <c r="AU787" s="144" t="s">
        <v>78</v>
      </c>
      <c r="AY787" s="18" t="s">
        <v>151</v>
      </c>
      <c r="BE787" s="145">
        <f t="shared" si="24"/>
        <v>0</v>
      </c>
      <c r="BF787" s="145">
        <f t="shared" si="25"/>
        <v>0</v>
      </c>
      <c r="BG787" s="145">
        <f t="shared" si="26"/>
        <v>0</v>
      </c>
      <c r="BH787" s="145">
        <f t="shared" si="27"/>
        <v>0</v>
      </c>
      <c r="BI787" s="145">
        <f t="shared" si="28"/>
        <v>0</v>
      </c>
      <c r="BJ787" s="18" t="s">
        <v>15</v>
      </c>
      <c r="BK787" s="145">
        <f t="shared" si="29"/>
        <v>0</v>
      </c>
      <c r="BL787" s="18" t="s">
        <v>257</v>
      </c>
      <c r="BM787" s="144" t="s">
        <v>1415</v>
      </c>
    </row>
    <row r="788" spans="2:65" s="1" customFormat="1" ht="24.25" customHeight="1">
      <c r="B788" s="132"/>
      <c r="C788" s="133" t="s">
        <v>1416</v>
      </c>
      <c r="D788" s="133" t="s">
        <v>153</v>
      </c>
      <c r="E788" s="134" t="s">
        <v>1417</v>
      </c>
      <c r="F788" s="135" t="s">
        <v>1418</v>
      </c>
      <c r="G788" s="136" t="s">
        <v>213</v>
      </c>
      <c r="H788" s="137">
        <v>1</v>
      </c>
      <c r="I788" s="138"/>
      <c r="J788" s="139">
        <f t="shared" si="20"/>
        <v>0</v>
      </c>
      <c r="K788" s="135" t="s">
        <v>3</v>
      </c>
      <c r="L788" s="33"/>
      <c r="M788" s="140" t="s">
        <v>3</v>
      </c>
      <c r="N788" s="141" t="s">
        <v>42</v>
      </c>
      <c r="P788" s="142">
        <f t="shared" si="21"/>
        <v>0</v>
      </c>
      <c r="Q788" s="142">
        <v>0</v>
      </c>
      <c r="R788" s="142">
        <f t="shared" si="22"/>
        <v>0</v>
      </c>
      <c r="S788" s="142">
        <v>0</v>
      </c>
      <c r="T788" s="143">
        <f t="shared" si="23"/>
        <v>0</v>
      </c>
      <c r="AR788" s="144" t="s">
        <v>257</v>
      </c>
      <c r="AT788" s="144" t="s">
        <v>153</v>
      </c>
      <c r="AU788" s="144" t="s">
        <v>78</v>
      </c>
      <c r="AY788" s="18" t="s">
        <v>151</v>
      </c>
      <c r="BE788" s="145">
        <f t="shared" si="24"/>
        <v>0</v>
      </c>
      <c r="BF788" s="145">
        <f t="shared" si="25"/>
        <v>0</v>
      </c>
      <c r="BG788" s="145">
        <f t="shared" si="26"/>
        <v>0</v>
      </c>
      <c r="BH788" s="145">
        <f t="shared" si="27"/>
        <v>0</v>
      </c>
      <c r="BI788" s="145">
        <f t="shared" si="28"/>
        <v>0</v>
      </c>
      <c r="BJ788" s="18" t="s">
        <v>15</v>
      </c>
      <c r="BK788" s="145">
        <f t="shared" si="29"/>
        <v>0</v>
      </c>
      <c r="BL788" s="18" t="s">
        <v>257</v>
      </c>
      <c r="BM788" s="144" t="s">
        <v>1419</v>
      </c>
    </row>
    <row r="789" spans="2:65" s="1" customFormat="1" ht="24.25" customHeight="1">
      <c r="B789" s="132"/>
      <c r="C789" s="133" t="s">
        <v>1420</v>
      </c>
      <c r="D789" s="133" t="s">
        <v>153</v>
      </c>
      <c r="E789" s="134" t="s">
        <v>1421</v>
      </c>
      <c r="F789" s="135" t="s">
        <v>1422</v>
      </c>
      <c r="G789" s="136" t="s">
        <v>213</v>
      </c>
      <c r="H789" s="137">
        <v>1</v>
      </c>
      <c r="I789" s="138"/>
      <c r="J789" s="139">
        <f t="shared" si="20"/>
        <v>0</v>
      </c>
      <c r="K789" s="135" t="s">
        <v>3</v>
      </c>
      <c r="L789" s="33"/>
      <c r="M789" s="140" t="s">
        <v>3</v>
      </c>
      <c r="N789" s="141" t="s">
        <v>42</v>
      </c>
      <c r="P789" s="142">
        <f t="shared" si="21"/>
        <v>0</v>
      </c>
      <c r="Q789" s="142">
        <v>0</v>
      </c>
      <c r="R789" s="142">
        <f t="shared" si="22"/>
        <v>0</v>
      </c>
      <c r="S789" s="142">
        <v>0</v>
      </c>
      <c r="T789" s="143">
        <f t="shared" si="23"/>
        <v>0</v>
      </c>
      <c r="AR789" s="144" t="s">
        <v>257</v>
      </c>
      <c r="AT789" s="144" t="s">
        <v>153</v>
      </c>
      <c r="AU789" s="144" t="s">
        <v>78</v>
      </c>
      <c r="AY789" s="18" t="s">
        <v>151</v>
      </c>
      <c r="BE789" s="145">
        <f t="shared" si="24"/>
        <v>0</v>
      </c>
      <c r="BF789" s="145">
        <f t="shared" si="25"/>
        <v>0</v>
      </c>
      <c r="BG789" s="145">
        <f t="shared" si="26"/>
        <v>0</v>
      </c>
      <c r="BH789" s="145">
        <f t="shared" si="27"/>
        <v>0</v>
      </c>
      <c r="BI789" s="145">
        <f t="shared" si="28"/>
        <v>0</v>
      </c>
      <c r="BJ789" s="18" t="s">
        <v>15</v>
      </c>
      <c r="BK789" s="145">
        <f t="shared" si="29"/>
        <v>0</v>
      </c>
      <c r="BL789" s="18" t="s">
        <v>257</v>
      </c>
      <c r="BM789" s="144" t="s">
        <v>1423</v>
      </c>
    </row>
    <row r="790" spans="2:65" s="1" customFormat="1" ht="55.5" customHeight="1">
      <c r="B790" s="132"/>
      <c r="C790" s="133" t="s">
        <v>1424</v>
      </c>
      <c r="D790" s="133" t="s">
        <v>153</v>
      </c>
      <c r="E790" s="134" t="s">
        <v>1425</v>
      </c>
      <c r="F790" s="135" t="s">
        <v>1426</v>
      </c>
      <c r="G790" s="136" t="s">
        <v>1323</v>
      </c>
      <c r="H790" s="191"/>
      <c r="I790" s="138"/>
      <c r="J790" s="139">
        <f t="shared" si="20"/>
        <v>0</v>
      </c>
      <c r="K790" s="135" t="s">
        <v>157</v>
      </c>
      <c r="L790" s="33"/>
      <c r="M790" s="140" t="s">
        <v>3</v>
      </c>
      <c r="N790" s="141" t="s">
        <v>42</v>
      </c>
      <c r="P790" s="142">
        <f t="shared" si="21"/>
        <v>0</v>
      </c>
      <c r="Q790" s="142">
        <v>0</v>
      </c>
      <c r="R790" s="142">
        <f t="shared" si="22"/>
        <v>0</v>
      </c>
      <c r="S790" s="142">
        <v>0</v>
      </c>
      <c r="T790" s="143">
        <f t="shared" si="23"/>
        <v>0</v>
      </c>
      <c r="AR790" s="144" t="s">
        <v>257</v>
      </c>
      <c r="AT790" s="144" t="s">
        <v>153</v>
      </c>
      <c r="AU790" s="144" t="s">
        <v>78</v>
      </c>
      <c r="AY790" s="18" t="s">
        <v>151</v>
      </c>
      <c r="BE790" s="145">
        <f t="shared" si="24"/>
        <v>0</v>
      </c>
      <c r="BF790" s="145">
        <f t="shared" si="25"/>
        <v>0</v>
      </c>
      <c r="BG790" s="145">
        <f t="shared" si="26"/>
        <v>0</v>
      </c>
      <c r="BH790" s="145">
        <f t="shared" si="27"/>
        <v>0</v>
      </c>
      <c r="BI790" s="145">
        <f t="shared" si="28"/>
        <v>0</v>
      </c>
      <c r="BJ790" s="18" t="s">
        <v>15</v>
      </c>
      <c r="BK790" s="145">
        <f t="shared" si="29"/>
        <v>0</v>
      </c>
      <c r="BL790" s="18" t="s">
        <v>257</v>
      </c>
      <c r="BM790" s="144" t="s">
        <v>1427</v>
      </c>
    </row>
    <row r="791" spans="2:65" s="1" customFormat="1">
      <c r="B791" s="33"/>
      <c r="D791" s="146" t="s">
        <v>159</v>
      </c>
      <c r="F791" s="147" t="s">
        <v>1428</v>
      </c>
      <c r="I791" s="148"/>
      <c r="L791" s="33"/>
      <c r="M791" s="149"/>
      <c r="T791" s="54"/>
      <c r="AT791" s="18" t="s">
        <v>159</v>
      </c>
      <c r="AU791" s="18" t="s">
        <v>78</v>
      </c>
    </row>
    <row r="792" spans="2:65" s="11" customFormat="1" ht="23" customHeight="1">
      <c r="B792" s="120"/>
      <c r="D792" s="121" t="s">
        <v>70</v>
      </c>
      <c r="E792" s="130" t="s">
        <v>430</v>
      </c>
      <c r="F792" s="130" t="s">
        <v>431</v>
      </c>
      <c r="I792" s="123"/>
      <c r="J792" s="131">
        <f>BK792</f>
        <v>0</v>
      </c>
      <c r="L792" s="120"/>
      <c r="M792" s="125"/>
      <c r="P792" s="126">
        <f>SUM(P793:P813)</f>
        <v>0</v>
      </c>
      <c r="R792" s="126">
        <f>SUM(R793:R813)</f>
        <v>0</v>
      </c>
      <c r="T792" s="127">
        <f>SUM(T793:T813)</f>
        <v>0</v>
      </c>
      <c r="AR792" s="121" t="s">
        <v>78</v>
      </c>
      <c r="AT792" s="128" t="s">
        <v>70</v>
      </c>
      <c r="AU792" s="128" t="s">
        <v>15</v>
      </c>
      <c r="AY792" s="121" t="s">
        <v>151</v>
      </c>
      <c r="BK792" s="129">
        <f>SUM(BK793:BK813)</f>
        <v>0</v>
      </c>
    </row>
    <row r="793" spans="2:65" s="1" customFormat="1" ht="24.25" customHeight="1">
      <c r="B793" s="132"/>
      <c r="C793" s="133" t="s">
        <v>1429</v>
      </c>
      <c r="D793" s="133" t="s">
        <v>153</v>
      </c>
      <c r="E793" s="134" t="s">
        <v>1430</v>
      </c>
      <c r="F793" s="135" t="s">
        <v>1431</v>
      </c>
      <c r="G793" s="136" t="s">
        <v>213</v>
      </c>
      <c r="H793" s="137">
        <v>6</v>
      </c>
      <c r="I793" s="138"/>
      <c r="J793" s="139">
        <f t="shared" ref="J793:J807" si="30">ROUND(I793*H793,2)</f>
        <v>0</v>
      </c>
      <c r="K793" s="135" t="s">
        <v>3</v>
      </c>
      <c r="L793" s="33"/>
      <c r="M793" s="140" t="s">
        <v>3</v>
      </c>
      <c r="N793" s="141" t="s">
        <v>42</v>
      </c>
      <c r="P793" s="142">
        <f t="shared" ref="P793:P807" si="31">O793*H793</f>
        <v>0</v>
      </c>
      <c r="Q793" s="142">
        <v>0</v>
      </c>
      <c r="R793" s="142">
        <f t="shared" ref="R793:R807" si="32">Q793*H793</f>
        <v>0</v>
      </c>
      <c r="S793" s="142">
        <v>0</v>
      </c>
      <c r="T793" s="143">
        <f t="shared" ref="T793:T807" si="33">S793*H793</f>
        <v>0</v>
      </c>
      <c r="AR793" s="144" t="s">
        <v>257</v>
      </c>
      <c r="AT793" s="144" t="s">
        <v>153</v>
      </c>
      <c r="AU793" s="144" t="s">
        <v>78</v>
      </c>
      <c r="AY793" s="18" t="s">
        <v>151</v>
      </c>
      <c r="BE793" s="145">
        <f t="shared" ref="BE793:BE807" si="34">IF(N793="základní",J793,0)</f>
        <v>0</v>
      </c>
      <c r="BF793" s="145">
        <f t="shared" ref="BF793:BF807" si="35">IF(N793="snížená",J793,0)</f>
        <v>0</v>
      </c>
      <c r="BG793" s="145">
        <f t="shared" ref="BG793:BG807" si="36">IF(N793="zákl. přenesená",J793,0)</f>
        <v>0</v>
      </c>
      <c r="BH793" s="145">
        <f t="shared" ref="BH793:BH807" si="37">IF(N793="sníž. přenesená",J793,0)</f>
        <v>0</v>
      </c>
      <c r="BI793" s="145">
        <f t="shared" ref="BI793:BI807" si="38">IF(N793="nulová",J793,0)</f>
        <v>0</v>
      </c>
      <c r="BJ793" s="18" t="s">
        <v>15</v>
      </c>
      <c r="BK793" s="145">
        <f t="shared" ref="BK793:BK807" si="39">ROUND(I793*H793,2)</f>
        <v>0</v>
      </c>
      <c r="BL793" s="18" t="s">
        <v>257</v>
      </c>
      <c r="BM793" s="144" t="s">
        <v>1432</v>
      </c>
    </row>
    <row r="794" spans="2:65" s="1" customFormat="1" ht="24.25" customHeight="1">
      <c r="B794" s="132"/>
      <c r="C794" s="133" t="s">
        <v>1433</v>
      </c>
      <c r="D794" s="133" t="s">
        <v>153</v>
      </c>
      <c r="E794" s="134" t="s">
        <v>1434</v>
      </c>
      <c r="F794" s="135" t="s">
        <v>1435</v>
      </c>
      <c r="G794" s="136" t="s">
        <v>213</v>
      </c>
      <c r="H794" s="137">
        <v>4</v>
      </c>
      <c r="I794" s="138"/>
      <c r="J794" s="139">
        <f t="shared" si="30"/>
        <v>0</v>
      </c>
      <c r="K794" s="135" t="s">
        <v>3</v>
      </c>
      <c r="L794" s="33"/>
      <c r="M794" s="140" t="s">
        <v>3</v>
      </c>
      <c r="N794" s="141" t="s">
        <v>42</v>
      </c>
      <c r="P794" s="142">
        <f t="shared" si="31"/>
        <v>0</v>
      </c>
      <c r="Q794" s="142">
        <v>0</v>
      </c>
      <c r="R794" s="142">
        <f t="shared" si="32"/>
        <v>0</v>
      </c>
      <c r="S794" s="142">
        <v>0</v>
      </c>
      <c r="T794" s="143">
        <f t="shared" si="33"/>
        <v>0</v>
      </c>
      <c r="AR794" s="144" t="s">
        <v>257</v>
      </c>
      <c r="AT794" s="144" t="s">
        <v>153</v>
      </c>
      <c r="AU794" s="144" t="s">
        <v>78</v>
      </c>
      <c r="AY794" s="18" t="s">
        <v>151</v>
      </c>
      <c r="BE794" s="145">
        <f t="shared" si="34"/>
        <v>0</v>
      </c>
      <c r="BF794" s="145">
        <f t="shared" si="35"/>
        <v>0</v>
      </c>
      <c r="BG794" s="145">
        <f t="shared" si="36"/>
        <v>0</v>
      </c>
      <c r="BH794" s="145">
        <f t="shared" si="37"/>
        <v>0</v>
      </c>
      <c r="BI794" s="145">
        <f t="shared" si="38"/>
        <v>0</v>
      </c>
      <c r="BJ794" s="18" t="s">
        <v>15</v>
      </c>
      <c r="BK794" s="145">
        <f t="shared" si="39"/>
        <v>0</v>
      </c>
      <c r="BL794" s="18" t="s">
        <v>257</v>
      </c>
      <c r="BM794" s="144" t="s">
        <v>1436</v>
      </c>
    </row>
    <row r="795" spans="2:65" s="1" customFormat="1" ht="24.25" customHeight="1">
      <c r="B795" s="132"/>
      <c r="C795" s="133" t="s">
        <v>1437</v>
      </c>
      <c r="D795" s="133" t="s">
        <v>153</v>
      </c>
      <c r="E795" s="134" t="s">
        <v>1438</v>
      </c>
      <c r="F795" s="135" t="s">
        <v>1439</v>
      </c>
      <c r="G795" s="136" t="s">
        <v>213</v>
      </c>
      <c r="H795" s="137">
        <v>8</v>
      </c>
      <c r="I795" s="138"/>
      <c r="J795" s="139">
        <f t="shared" si="30"/>
        <v>0</v>
      </c>
      <c r="K795" s="135" t="s">
        <v>3</v>
      </c>
      <c r="L795" s="33"/>
      <c r="M795" s="140" t="s">
        <v>3</v>
      </c>
      <c r="N795" s="141" t="s">
        <v>42</v>
      </c>
      <c r="P795" s="142">
        <f t="shared" si="31"/>
        <v>0</v>
      </c>
      <c r="Q795" s="142">
        <v>0</v>
      </c>
      <c r="R795" s="142">
        <f t="shared" si="32"/>
        <v>0</v>
      </c>
      <c r="S795" s="142">
        <v>0</v>
      </c>
      <c r="T795" s="143">
        <f t="shared" si="33"/>
        <v>0</v>
      </c>
      <c r="AR795" s="144" t="s">
        <v>257</v>
      </c>
      <c r="AT795" s="144" t="s">
        <v>153</v>
      </c>
      <c r="AU795" s="144" t="s">
        <v>78</v>
      </c>
      <c r="AY795" s="18" t="s">
        <v>151</v>
      </c>
      <c r="BE795" s="145">
        <f t="shared" si="34"/>
        <v>0</v>
      </c>
      <c r="BF795" s="145">
        <f t="shared" si="35"/>
        <v>0</v>
      </c>
      <c r="BG795" s="145">
        <f t="shared" si="36"/>
        <v>0</v>
      </c>
      <c r="BH795" s="145">
        <f t="shared" si="37"/>
        <v>0</v>
      </c>
      <c r="BI795" s="145">
        <f t="shared" si="38"/>
        <v>0</v>
      </c>
      <c r="BJ795" s="18" t="s">
        <v>15</v>
      </c>
      <c r="BK795" s="145">
        <f t="shared" si="39"/>
        <v>0</v>
      </c>
      <c r="BL795" s="18" t="s">
        <v>257</v>
      </c>
      <c r="BM795" s="144" t="s">
        <v>1440</v>
      </c>
    </row>
    <row r="796" spans="2:65" s="1" customFormat="1" ht="24.25" customHeight="1">
      <c r="B796" s="132"/>
      <c r="C796" s="133" t="s">
        <v>1441</v>
      </c>
      <c r="D796" s="133" t="s">
        <v>153</v>
      </c>
      <c r="E796" s="134" t="s">
        <v>1442</v>
      </c>
      <c r="F796" s="135" t="s">
        <v>1443</v>
      </c>
      <c r="G796" s="136" t="s">
        <v>213</v>
      </c>
      <c r="H796" s="137">
        <v>21</v>
      </c>
      <c r="I796" s="138"/>
      <c r="J796" s="139">
        <f t="shared" si="30"/>
        <v>0</v>
      </c>
      <c r="K796" s="135" t="s">
        <v>3</v>
      </c>
      <c r="L796" s="33"/>
      <c r="M796" s="140" t="s">
        <v>3</v>
      </c>
      <c r="N796" s="141" t="s">
        <v>42</v>
      </c>
      <c r="P796" s="142">
        <f t="shared" si="31"/>
        <v>0</v>
      </c>
      <c r="Q796" s="142">
        <v>0</v>
      </c>
      <c r="R796" s="142">
        <f t="shared" si="32"/>
        <v>0</v>
      </c>
      <c r="S796" s="142">
        <v>0</v>
      </c>
      <c r="T796" s="143">
        <f t="shared" si="33"/>
        <v>0</v>
      </c>
      <c r="AR796" s="144" t="s">
        <v>257</v>
      </c>
      <c r="AT796" s="144" t="s">
        <v>153</v>
      </c>
      <c r="AU796" s="144" t="s">
        <v>78</v>
      </c>
      <c r="AY796" s="18" t="s">
        <v>151</v>
      </c>
      <c r="BE796" s="145">
        <f t="shared" si="34"/>
        <v>0</v>
      </c>
      <c r="BF796" s="145">
        <f t="shared" si="35"/>
        <v>0</v>
      </c>
      <c r="BG796" s="145">
        <f t="shared" si="36"/>
        <v>0</v>
      </c>
      <c r="BH796" s="145">
        <f t="shared" si="37"/>
        <v>0</v>
      </c>
      <c r="BI796" s="145">
        <f t="shared" si="38"/>
        <v>0</v>
      </c>
      <c r="BJ796" s="18" t="s">
        <v>15</v>
      </c>
      <c r="BK796" s="145">
        <f t="shared" si="39"/>
        <v>0</v>
      </c>
      <c r="BL796" s="18" t="s">
        <v>257</v>
      </c>
      <c r="BM796" s="144" t="s">
        <v>1444</v>
      </c>
    </row>
    <row r="797" spans="2:65" s="1" customFormat="1" ht="24.25" customHeight="1">
      <c r="B797" s="132"/>
      <c r="C797" s="133" t="s">
        <v>1445</v>
      </c>
      <c r="D797" s="133" t="s">
        <v>153</v>
      </c>
      <c r="E797" s="134" t="s">
        <v>1446</v>
      </c>
      <c r="F797" s="135" t="s">
        <v>1447</v>
      </c>
      <c r="G797" s="136" t="s">
        <v>213</v>
      </c>
      <c r="H797" s="137">
        <v>6</v>
      </c>
      <c r="I797" s="138"/>
      <c r="J797" s="139">
        <f t="shared" si="30"/>
        <v>0</v>
      </c>
      <c r="K797" s="135" t="s">
        <v>3</v>
      </c>
      <c r="L797" s="33"/>
      <c r="M797" s="140" t="s">
        <v>3</v>
      </c>
      <c r="N797" s="141" t="s">
        <v>42</v>
      </c>
      <c r="P797" s="142">
        <f t="shared" si="31"/>
        <v>0</v>
      </c>
      <c r="Q797" s="142">
        <v>0</v>
      </c>
      <c r="R797" s="142">
        <f t="shared" si="32"/>
        <v>0</v>
      </c>
      <c r="S797" s="142">
        <v>0</v>
      </c>
      <c r="T797" s="143">
        <f t="shared" si="33"/>
        <v>0</v>
      </c>
      <c r="AR797" s="144" t="s">
        <v>257</v>
      </c>
      <c r="AT797" s="144" t="s">
        <v>153</v>
      </c>
      <c r="AU797" s="144" t="s">
        <v>78</v>
      </c>
      <c r="AY797" s="18" t="s">
        <v>151</v>
      </c>
      <c r="BE797" s="145">
        <f t="shared" si="34"/>
        <v>0</v>
      </c>
      <c r="BF797" s="145">
        <f t="shared" si="35"/>
        <v>0</v>
      </c>
      <c r="BG797" s="145">
        <f t="shared" si="36"/>
        <v>0</v>
      </c>
      <c r="BH797" s="145">
        <f t="shared" si="37"/>
        <v>0</v>
      </c>
      <c r="BI797" s="145">
        <f t="shared" si="38"/>
        <v>0</v>
      </c>
      <c r="BJ797" s="18" t="s">
        <v>15</v>
      </c>
      <c r="BK797" s="145">
        <f t="shared" si="39"/>
        <v>0</v>
      </c>
      <c r="BL797" s="18" t="s">
        <v>257</v>
      </c>
      <c r="BM797" s="144" t="s">
        <v>1448</v>
      </c>
    </row>
    <row r="798" spans="2:65" s="1" customFormat="1" ht="24.25" customHeight="1">
      <c r="B798" s="132"/>
      <c r="C798" s="133" t="s">
        <v>1449</v>
      </c>
      <c r="D798" s="133" t="s">
        <v>153</v>
      </c>
      <c r="E798" s="134" t="s">
        <v>1450</v>
      </c>
      <c r="F798" s="135" t="s">
        <v>1451</v>
      </c>
      <c r="G798" s="136" t="s">
        <v>213</v>
      </c>
      <c r="H798" s="137">
        <v>4</v>
      </c>
      <c r="I798" s="138"/>
      <c r="J798" s="139">
        <f t="shared" si="30"/>
        <v>0</v>
      </c>
      <c r="K798" s="135" t="s">
        <v>3</v>
      </c>
      <c r="L798" s="33"/>
      <c r="M798" s="140" t="s">
        <v>3</v>
      </c>
      <c r="N798" s="141" t="s">
        <v>42</v>
      </c>
      <c r="P798" s="142">
        <f t="shared" si="31"/>
        <v>0</v>
      </c>
      <c r="Q798" s="142">
        <v>0</v>
      </c>
      <c r="R798" s="142">
        <f t="shared" si="32"/>
        <v>0</v>
      </c>
      <c r="S798" s="142">
        <v>0</v>
      </c>
      <c r="T798" s="143">
        <f t="shared" si="33"/>
        <v>0</v>
      </c>
      <c r="AR798" s="144" t="s">
        <v>257</v>
      </c>
      <c r="AT798" s="144" t="s">
        <v>153</v>
      </c>
      <c r="AU798" s="144" t="s">
        <v>78</v>
      </c>
      <c r="AY798" s="18" t="s">
        <v>151</v>
      </c>
      <c r="BE798" s="145">
        <f t="shared" si="34"/>
        <v>0</v>
      </c>
      <c r="BF798" s="145">
        <f t="shared" si="35"/>
        <v>0</v>
      </c>
      <c r="BG798" s="145">
        <f t="shared" si="36"/>
        <v>0</v>
      </c>
      <c r="BH798" s="145">
        <f t="shared" si="37"/>
        <v>0</v>
      </c>
      <c r="BI798" s="145">
        <f t="shared" si="38"/>
        <v>0</v>
      </c>
      <c r="BJ798" s="18" t="s">
        <v>15</v>
      </c>
      <c r="BK798" s="145">
        <f t="shared" si="39"/>
        <v>0</v>
      </c>
      <c r="BL798" s="18" t="s">
        <v>257</v>
      </c>
      <c r="BM798" s="144" t="s">
        <v>1452</v>
      </c>
    </row>
    <row r="799" spans="2:65" s="1" customFormat="1" ht="24.25" customHeight="1">
      <c r="B799" s="132"/>
      <c r="C799" s="133" t="s">
        <v>1453</v>
      </c>
      <c r="D799" s="133" t="s">
        <v>153</v>
      </c>
      <c r="E799" s="134" t="s">
        <v>1454</v>
      </c>
      <c r="F799" s="135" t="s">
        <v>1455</v>
      </c>
      <c r="G799" s="136" t="s">
        <v>213</v>
      </c>
      <c r="H799" s="137">
        <v>28</v>
      </c>
      <c r="I799" s="138"/>
      <c r="J799" s="139">
        <f t="shared" si="30"/>
        <v>0</v>
      </c>
      <c r="K799" s="135" t="s">
        <v>3</v>
      </c>
      <c r="L799" s="33"/>
      <c r="M799" s="140" t="s">
        <v>3</v>
      </c>
      <c r="N799" s="141" t="s">
        <v>42</v>
      </c>
      <c r="P799" s="142">
        <f t="shared" si="31"/>
        <v>0</v>
      </c>
      <c r="Q799" s="142">
        <v>0</v>
      </c>
      <c r="R799" s="142">
        <f t="shared" si="32"/>
        <v>0</v>
      </c>
      <c r="S799" s="142">
        <v>0</v>
      </c>
      <c r="T799" s="143">
        <f t="shared" si="33"/>
        <v>0</v>
      </c>
      <c r="AR799" s="144" t="s">
        <v>257</v>
      </c>
      <c r="AT799" s="144" t="s">
        <v>153</v>
      </c>
      <c r="AU799" s="144" t="s">
        <v>78</v>
      </c>
      <c r="AY799" s="18" t="s">
        <v>151</v>
      </c>
      <c r="BE799" s="145">
        <f t="shared" si="34"/>
        <v>0</v>
      </c>
      <c r="BF799" s="145">
        <f t="shared" si="35"/>
        <v>0</v>
      </c>
      <c r="BG799" s="145">
        <f t="shared" si="36"/>
        <v>0</v>
      </c>
      <c r="BH799" s="145">
        <f t="shared" si="37"/>
        <v>0</v>
      </c>
      <c r="BI799" s="145">
        <f t="shared" si="38"/>
        <v>0</v>
      </c>
      <c r="BJ799" s="18" t="s">
        <v>15</v>
      </c>
      <c r="BK799" s="145">
        <f t="shared" si="39"/>
        <v>0</v>
      </c>
      <c r="BL799" s="18" t="s">
        <v>257</v>
      </c>
      <c r="BM799" s="144" t="s">
        <v>1456</v>
      </c>
    </row>
    <row r="800" spans="2:65" s="1" customFormat="1" ht="24.25" customHeight="1">
      <c r="B800" s="132"/>
      <c r="C800" s="133" t="s">
        <v>1457</v>
      </c>
      <c r="D800" s="133" t="s">
        <v>153</v>
      </c>
      <c r="E800" s="134" t="s">
        <v>1458</v>
      </c>
      <c r="F800" s="135" t="s">
        <v>1459</v>
      </c>
      <c r="G800" s="136" t="s">
        <v>213</v>
      </c>
      <c r="H800" s="137">
        <v>1</v>
      </c>
      <c r="I800" s="138"/>
      <c r="J800" s="139">
        <f t="shared" si="30"/>
        <v>0</v>
      </c>
      <c r="K800" s="135" t="s">
        <v>3</v>
      </c>
      <c r="L800" s="33"/>
      <c r="M800" s="140" t="s">
        <v>3</v>
      </c>
      <c r="N800" s="141" t="s">
        <v>42</v>
      </c>
      <c r="P800" s="142">
        <f t="shared" si="31"/>
        <v>0</v>
      </c>
      <c r="Q800" s="142">
        <v>0</v>
      </c>
      <c r="R800" s="142">
        <f t="shared" si="32"/>
        <v>0</v>
      </c>
      <c r="S800" s="142">
        <v>0</v>
      </c>
      <c r="T800" s="143">
        <f t="shared" si="33"/>
        <v>0</v>
      </c>
      <c r="AR800" s="144" t="s">
        <v>257</v>
      </c>
      <c r="AT800" s="144" t="s">
        <v>153</v>
      </c>
      <c r="AU800" s="144" t="s">
        <v>78</v>
      </c>
      <c r="AY800" s="18" t="s">
        <v>151</v>
      </c>
      <c r="BE800" s="145">
        <f t="shared" si="34"/>
        <v>0</v>
      </c>
      <c r="BF800" s="145">
        <f t="shared" si="35"/>
        <v>0</v>
      </c>
      <c r="BG800" s="145">
        <f t="shared" si="36"/>
        <v>0</v>
      </c>
      <c r="BH800" s="145">
        <f t="shared" si="37"/>
        <v>0</v>
      </c>
      <c r="BI800" s="145">
        <f t="shared" si="38"/>
        <v>0</v>
      </c>
      <c r="BJ800" s="18" t="s">
        <v>15</v>
      </c>
      <c r="BK800" s="145">
        <f t="shared" si="39"/>
        <v>0</v>
      </c>
      <c r="BL800" s="18" t="s">
        <v>257</v>
      </c>
      <c r="BM800" s="144" t="s">
        <v>1460</v>
      </c>
    </row>
    <row r="801" spans="2:65" s="1" customFormat="1" ht="24.25" customHeight="1">
      <c r="B801" s="132"/>
      <c r="C801" s="133" t="s">
        <v>1461</v>
      </c>
      <c r="D801" s="133" t="s">
        <v>153</v>
      </c>
      <c r="E801" s="134" t="s">
        <v>1462</v>
      </c>
      <c r="F801" s="135" t="s">
        <v>1463</v>
      </c>
      <c r="G801" s="136" t="s">
        <v>213</v>
      </c>
      <c r="H801" s="137">
        <v>2</v>
      </c>
      <c r="I801" s="138"/>
      <c r="J801" s="139">
        <f t="shared" si="30"/>
        <v>0</v>
      </c>
      <c r="K801" s="135" t="s">
        <v>3</v>
      </c>
      <c r="L801" s="33"/>
      <c r="M801" s="140" t="s">
        <v>3</v>
      </c>
      <c r="N801" s="141" t="s">
        <v>42</v>
      </c>
      <c r="P801" s="142">
        <f t="shared" si="31"/>
        <v>0</v>
      </c>
      <c r="Q801" s="142">
        <v>0</v>
      </c>
      <c r="R801" s="142">
        <f t="shared" si="32"/>
        <v>0</v>
      </c>
      <c r="S801" s="142">
        <v>0</v>
      </c>
      <c r="T801" s="143">
        <f t="shared" si="33"/>
        <v>0</v>
      </c>
      <c r="AR801" s="144" t="s">
        <v>257</v>
      </c>
      <c r="AT801" s="144" t="s">
        <v>153</v>
      </c>
      <c r="AU801" s="144" t="s">
        <v>78</v>
      </c>
      <c r="AY801" s="18" t="s">
        <v>151</v>
      </c>
      <c r="BE801" s="145">
        <f t="shared" si="34"/>
        <v>0</v>
      </c>
      <c r="BF801" s="145">
        <f t="shared" si="35"/>
        <v>0</v>
      </c>
      <c r="BG801" s="145">
        <f t="shared" si="36"/>
        <v>0</v>
      </c>
      <c r="BH801" s="145">
        <f t="shared" si="37"/>
        <v>0</v>
      </c>
      <c r="BI801" s="145">
        <f t="shared" si="38"/>
        <v>0</v>
      </c>
      <c r="BJ801" s="18" t="s">
        <v>15</v>
      </c>
      <c r="BK801" s="145">
        <f t="shared" si="39"/>
        <v>0</v>
      </c>
      <c r="BL801" s="18" t="s">
        <v>257</v>
      </c>
      <c r="BM801" s="144" t="s">
        <v>1464</v>
      </c>
    </row>
    <row r="802" spans="2:65" s="1" customFormat="1" ht="24.25" customHeight="1">
      <c r="B802" s="132"/>
      <c r="C802" s="133" t="s">
        <v>1465</v>
      </c>
      <c r="D802" s="133" t="s">
        <v>153</v>
      </c>
      <c r="E802" s="134" t="s">
        <v>1466</v>
      </c>
      <c r="F802" s="135" t="s">
        <v>1467</v>
      </c>
      <c r="G802" s="136" t="s">
        <v>213</v>
      </c>
      <c r="H802" s="137">
        <v>2</v>
      </c>
      <c r="I802" s="138"/>
      <c r="J802" s="139">
        <f t="shared" si="30"/>
        <v>0</v>
      </c>
      <c r="K802" s="135" t="s">
        <v>3</v>
      </c>
      <c r="L802" s="33"/>
      <c r="M802" s="140" t="s">
        <v>3</v>
      </c>
      <c r="N802" s="141" t="s">
        <v>42</v>
      </c>
      <c r="P802" s="142">
        <f t="shared" si="31"/>
        <v>0</v>
      </c>
      <c r="Q802" s="142">
        <v>0</v>
      </c>
      <c r="R802" s="142">
        <f t="shared" si="32"/>
        <v>0</v>
      </c>
      <c r="S802" s="142">
        <v>0</v>
      </c>
      <c r="T802" s="143">
        <f t="shared" si="33"/>
        <v>0</v>
      </c>
      <c r="AR802" s="144" t="s">
        <v>257</v>
      </c>
      <c r="AT802" s="144" t="s">
        <v>153</v>
      </c>
      <c r="AU802" s="144" t="s">
        <v>78</v>
      </c>
      <c r="AY802" s="18" t="s">
        <v>151</v>
      </c>
      <c r="BE802" s="145">
        <f t="shared" si="34"/>
        <v>0</v>
      </c>
      <c r="BF802" s="145">
        <f t="shared" si="35"/>
        <v>0</v>
      </c>
      <c r="BG802" s="145">
        <f t="shared" si="36"/>
        <v>0</v>
      </c>
      <c r="BH802" s="145">
        <f t="shared" si="37"/>
        <v>0</v>
      </c>
      <c r="BI802" s="145">
        <f t="shared" si="38"/>
        <v>0</v>
      </c>
      <c r="BJ802" s="18" t="s">
        <v>15</v>
      </c>
      <c r="BK802" s="145">
        <f t="shared" si="39"/>
        <v>0</v>
      </c>
      <c r="BL802" s="18" t="s">
        <v>257</v>
      </c>
      <c r="BM802" s="144" t="s">
        <v>1468</v>
      </c>
    </row>
    <row r="803" spans="2:65" s="1" customFormat="1" ht="24.25" customHeight="1">
      <c r="B803" s="132"/>
      <c r="C803" s="133" t="s">
        <v>1469</v>
      </c>
      <c r="D803" s="133" t="s">
        <v>153</v>
      </c>
      <c r="E803" s="134" t="s">
        <v>1470</v>
      </c>
      <c r="F803" s="135" t="s">
        <v>1471</v>
      </c>
      <c r="G803" s="136" t="s">
        <v>213</v>
      </c>
      <c r="H803" s="137">
        <v>4</v>
      </c>
      <c r="I803" s="138"/>
      <c r="J803" s="139">
        <f t="shared" si="30"/>
        <v>0</v>
      </c>
      <c r="K803" s="135" t="s">
        <v>3</v>
      </c>
      <c r="L803" s="33"/>
      <c r="M803" s="140" t="s">
        <v>3</v>
      </c>
      <c r="N803" s="141" t="s">
        <v>42</v>
      </c>
      <c r="P803" s="142">
        <f t="shared" si="31"/>
        <v>0</v>
      </c>
      <c r="Q803" s="142">
        <v>0</v>
      </c>
      <c r="R803" s="142">
        <f t="shared" si="32"/>
        <v>0</v>
      </c>
      <c r="S803" s="142">
        <v>0</v>
      </c>
      <c r="T803" s="143">
        <f t="shared" si="33"/>
        <v>0</v>
      </c>
      <c r="AR803" s="144" t="s">
        <v>257</v>
      </c>
      <c r="AT803" s="144" t="s">
        <v>153</v>
      </c>
      <c r="AU803" s="144" t="s">
        <v>78</v>
      </c>
      <c r="AY803" s="18" t="s">
        <v>151</v>
      </c>
      <c r="BE803" s="145">
        <f t="shared" si="34"/>
        <v>0</v>
      </c>
      <c r="BF803" s="145">
        <f t="shared" si="35"/>
        <v>0</v>
      </c>
      <c r="BG803" s="145">
        <f t="shared" si="36"/>
        <v>0</v>
      </c>
      <c r="BH803" s="145">
        <f t="shared" si="37"/>
        <v>0</v>
      </c>
      <c r="BI803" s="145">
        <f t="shared" si="38"/>
        <v>0</v>
      </c>
      <c r="BJ803" s="18" t="s">
        <v>15</v>
      </c>
      <c r="BK803" s="145">
        <f t="shared" si="39"/>
        <v>0</v>
      </c>
      <c r="BL803" s="18" t="s">
        <v>257</v>
      </c>
      <c r="BM803" s="144" t="s">
        <v>1472</v>
      </c>
    </row>
    <row r="804" spans="2:65" s="1" customFormat="1" ht="21.75" customHeight="1">
      <c r="B804" s="132"/>
      <c r="C804" s="133" t="s">
        <v>1473</v>
      </c>
      <c r="D804" s="133" t="s">
        <v>153</v>
      </c>
      <c r="E804" s="134" t="s">
        <v>1474</v>
      </c>
      <c r="F804" s="135" t="s">
        <v>1475</v>
      </c>
      <c r="G804" s="136" t="s">
        <v>213</v>
      </c>
      <c r="H804" s="137">
        <v>2</v>
      </c>
      <c r="I804" s="138"/>
      <c r="J804" s="139">
        <f t="shared" si="30"/>
        <v>0</v>
      </c>
      <c r="K804" s="135" t="s">
        <v>3</v>
      </c>
      <c r="L804" s="33"/>
      <c r="M804" s="140" t="s">
        <v>3</v>
      </c>
      <c r="N804" s="141" t="s">
        <v>42</v>
      </c>
      <c r="P804" s="142">
        <f t="shared" si="31"/>
        <v>0</v>
      </c>
      <c r="Q804" s="142">
        <v>0</v>
      </c>
      <c r="R804" s="142">
        <f t="shared" si="32"/>
        <v>0</v>
      </c>
      <c r="S804" s="142">
        <v>0</v>
      </c>
      <c r="T804" s="143">
        <f t="shared" si="33"/>
        <v>0</v>
      </c>
      <c r="AR804" s="144" t="s">
        <v>257</v>
      </c>
      <c r="AT804" s="144" t="s">
        <v>153</v>
      </c>
      <c r="AU804" s="144" t="s">
        <v>78</v>
      </c>
      <c r="AY804" s="18" t="s">
        <v>151</v>
      </c>
      <c r="BE804" s="145">
        <f t="shared" si="34"/>
        <v>0</v>
      </c>
      <c r="BF804" s="145">
        <f t="shared" si="35"/>
        <v>0</v>
      </c>
      <c r="BG804" s="145">
        <f t="shared" si="36"/>
        <v>0</v>
      </c>
      <c r="BH804" s="145">
        <f t="shared" si="37"/>
        <v>0</v>
      </c>
      <c r="BI804" s="145">
        <f t="shared" si="38"/>
        <v>0</v>
      </c>
      <c r="BJ804" s="18" t="s">
        <v>15</v>
      </c>
      <c r="BK804" s="145">
        <f t="shared" si="39"/>
        <v>0</v>
      </c>
      <c r="BL804" s="18" t="s">
        <v>257</v>
      </c>
      <c r="BM804" s="144" t="s">
        <v>1476</v>
      </c>
    </row>
    <row r="805" spans="2:65" s="1" customFormat="1" ht="24.25" customHeight="1">
      <c r="B805" s="132"/>
      <c r="C805" s="133" t="s">
        <v>1477</v>
      </c>
      <c r="D805" s="133" t="s">
        <v>153</v>
      </c>
      <c r="E805" s="134" t="s">
        <v>1478</v>
      </c>
      <c r="F805" s="135" t="s">
        <v>1479</v>
      </c>
      <c r="G805" s="136" t="s">
        <v>213</v>
      </c>
      <c r="H805" s="137">
        <v>14</v>
      </c>
      <c r="I805" s="138"/>
      <c r="J805" s="139">
        <f t="shared" si="30"/>
        <v>0</v>
      </c>
      <c r="K805" s="135" t="s">
        <v>3</v>
      </c>
      <c r="L805" s="33"/>
      <c r="M805" s="140" t="s">
        <v>3</v>
      </c>
      <c r="N805" s="141" t="s">
        <v>42</v>
      </c>
      <c r="P805" s="142">
        <f t="shared" si="31"/>
        <v>0</v>
      </c>
      <c r="Q805" s="142">
        <v>0</v>
      </c>
      <c r="R805" s="142">
        <f t="shared" si="32"/>
        <v>0</v>
      </c>
      <c r="S805" s="142">
        <v>0</v>
      </c>
      <c r="T805" s="143">
        <f t="shared" si="33"/>
        <v>0</v>
      </c>
      <c r="AR805" s="144" t="s">
        <v>257</v>
      </c>
      <c r="AT805" s="144" t="s">
        <v>153</v>
      </c>
      <c r="AU805" s="144" t="s">
        <v>78</v>
      </c>
      <c r="AY805" s="18" t="s">
        <v>151</v>
      </c>
      <c r="BE805" s="145">
        <f t="shared" si="34"/>
        <v>0</v>
      </c>
      <c r="BF805" s="145">
        <f t="shared" si="35"/>
        <v>0</v>
      </c>
      <c r="BG805" s="145">
        <f t="shared" si="36"/>
        <v>0</v>
      </c>
      <c r="BH805" s="145">
        <f t="shared" si="37"/>
        <v>0</v>
      </c>
      <c r="BI805" s="145">
        <f t="shared" si="38"/>
        <v>0</v>
      </c>
      <c r="BJ805" s="18" t="s">
        <v>15</v>
      </c>
      <c r="BK805" s="145">
        <f t="shared" si="39"/>
        <v>0</v>
      </c>
      <c r="BL805" s="18" t="s">
        <v>257</v>
      </c>
      <c r="BM805" s="144" t="s">
        <v>1480</v>
      </c>
    </row>
    <row r="806" spans="2:65" s="1" customFormat="1" ht="24.25" customHeight="1">
      <c r="B806" s="132"/>
      <c r="C806" s="133" t="s">
        <v>1481</v>
      </c>
      <c r="D806" s="133" t="s">
        <v>153</v>
      </c>
      <c r="E806" s="134" t="s">
        <v>1482</v>
      </c>
      <c r="F806" s="135" t="s">
        <v>1483</v>
      </c>
      <c r="G806" s="136" t="s">
        <v>213</v>
      </c>
      <c r="H806" s="137">
        <v>3</v>
      </c>
      <c r="I806" s="138"/>
      <c r="J806" s="139">
        <f t="shared" si="30"/>
        <v>0</v>
      </c>
      <c r="K806" s="135" t="s">
        <v>3</v>
      </c>
      <c r="L806" s="33"/>
      <c r="M806" s="140" t="s">
        <v>3</v>
      </c>
      <c r="N806" s="141" t="s">
        <v>42</v>
      </c>
      <c r="P806" s="142">
        <f t="shared" si="31"/>
        <v>0</v>
      </c>
      <c r="Q806" s="142">
        <v>0</v>
      </c>
      <c r="R806" s="142">
        <f t="shared" si="32"/>
        <v>0</v>
      </c>
      <c r="S806" s="142">
        <v>0</v>
      </c>
      <c r="T806" s="143">
        <f t="shared" si="33"/>
        <v>0</v>
      </c>
      <c r="AR806" s="144" t="s">
        <v>257</v>
      </c>
      <c r="AT806" s="144" t="s">
        <v>153</v>
      </c>
      <c r="AU806" s="144" t="s">
        <v>78</v>
      </c>
      <c r="AY806" s="18" t="s">
        <v>151</v>
      </c>
      <c r="BE806" s="145">
        <f t="shared" si="34"/>
        <v>0</v>
      </c>
      <c r="BF806" s="145">
        <f t="shared" si="35"/>
        <v>0</v>
      </c>
      <c r="BG806" s="145">
        <f t="shared" si="36"/>
        <v>0</v>
      </c>
      <c r="BH806" s="145">
        <f t="shared" si="37"/>
        <v>0</v>
      </c>
      <c r="BI806" s="145">
        <f t="shared" si="38"/>
        <v>0</v>
      </c>
      <c r="BJ806" s="18" t="s">
        <v>15</v>
      </c>
      <c r="BK806" s="145">
        <f t="shared" si="39"/>
        <v>0</v>
      </c>
      <c r="BL806" s="18" t="s">
        <v>257</v>
      </c>
      <c r="BM806" s="144" t="s">
        <v>1484</v>
      </c>
    </row>
    <row r="807" spans="2:65" s="1" customFormat="1" ht="16.5" customHeight="1">
      <c r="B807" s="132"/>
      <c r="C807" s="133" t="s">
        <v>1485</v>
      </c>
      <c r="D807" s="133" t="s">
        <v>153</v>
      </c>
      <c r="E807" s="134" t="s">
        <v>1486</v>
      </c>
      <c r="F807" s="135" t="s">
        <v>1487</v>
      </c>
      <c r="G807" s="136" t="s">
        <v>229</v>
      </c>
      <c r="H807" s="137">
        <v>11.7</v>
      </c>
      <c r="I807" s="138"/>
      <c r="J807" s="139">
        <f t="shared" si="30"/>
        <v>0</v>
      </c>
      <c r="K807" s="135" t="s">
        <v>3</v>
      </c>
      <c r="L807" s="33"/>
      <c r="M807" s="140" t="s">
        <v>3</v>
      </c>
      <c r="N807" s="141" t="s">
        <v>42</v>
      </c>
      <c r="P807" s="142">
        <f t="shared" si="31"/>
        <v>0</v>
      </c>
      <c r="Q807" s="142">
        <v>0</v>
      </c>
      <c r="R807" s="142">
        <f t="shared" si="32"/>
        <v>0</v>
      </c>
      <c r="S807" s="142">
        <v>0</v>
      </c>
      <c r="T807" s="143">
        <f t="shared" si="33"/>
        <v>0</v>
      </c>
      <c r="AR807" s="144" t="s">
        <v>257</v>
      </c>
      <c r="AT807" s="144" t="s">
        <v>153</v>
      </c>
      <c r="AU807" s="144" t="s">
        <v>78</v>
      </c>
      <c r="AY807" s="18" t="s">
        <v>151</v>
      </c>
      <c r="BE807" s="145">
        <f t="shared" si="34"/>
        <v>0</v>
      </c>
      <c r="BF807" s="145">
        <f t="shared" si="35"/>
        <v>0</v>
      </c>
      <c r="BG807" s="145">
        <f t="shared" si="36"/>
        <v>0</v>
      </c>
      <c r="BH807" s="145">
        <f t="shared" si="37"/>
        <v>0</v>
      </c>
      <c r="BI807" s="145">
        <f t="shared" si="38"/>
        <v>0</v>
      </c>
      <c r="BJ807" s="18" t="s">
        <v>15</v>
      </c>
      <c r="BK807" s="145">
        <f t="shared" si="39"/>
        <v>0</v>
      </c>
      <c r="BL807" s="18" t="s">
        <v>257</v>
      </c>
      <c r="BM807" s="144" t="s">
        <v>1488</v>
      </c>
    </row>
    <row r="808" spans="2:65" s="12" customFormat="1" ht="12">
      <c r="B808" s="150"/>
      <c r="D808" s="151" t="s">
        <v>161</v>
      </c>
      <c r="E808" s="152" t="s">
        <v>3</v>
      </c>
      <c r="F808" s="153" t="s">
        <v>1489</v>
      </c>
      <c r="H808" s="154">
        <v>11.7</v>
      </c>
      <c r="I808" s="155"/>
      <c r="L808" s="150"/>
      <c r="M808" s="156"/>
      <c r="T808" s="157"/>
      <c r="AT808" s="152" t="s">
        <v>161</v>
      </c>
      <c r="AU808" s="152" t="s">
        <v>78</v>
      </c>
      <c r="AV808" s="12" t="s">
        <v>78</v>
      </c>
      <c r="AW808" s="12" t="s">
        <v>33</v>
      </c>
      <c r="AX808" s="12" t="s">
        <v>15</v>
      </c>
      <c r="AY808" s="152" t="s">
        <v>151</v>
      </c>
    </row>
    <row r="809" spans="2:65" s="1" customFormat="1" ht="16.5" customHeight="1">
      <c r="B809" s="132"/>
      <c r="C809" s="133" t="s">
        <v>1490</v>
      </c>
      <c r="D809" s="133" t="s">
        <v>153</v>
      </c>
      <c r="E809" s="134" t="s">
        <v>1491</v>
      </c>
      <c r="F809" s="135" t="s">
        <v>1492</v>
      </c>
      <c r="G809" s="136" t="s">
        <v>229</v>
      </c>
      <c r="H809" s="137">
        <v>134</v>
      </c>
      <c r="I809" s="138"/>
      <c r="J809" s="139">
        <f>ROUND(I809*H809,2)</f>
        <v>0</v>
      </c>
      <c r="K809" s="135" t="s">
        <v>3</v>
      </c>
      <c r="L809" s="33"/>
      <c r="M809" s="140" t="s">
        <v>3</v>
      </c>
      <c r="N809" s="141" t="s">
        <v>42</v>
      </c>
      <c r="P809" s="142">
        <f>O809*H809</f>
        <v>0</v>
      </c>
      <c r="Q809" s="142">
        <v>0</v>
      </c>
      <c r="R809" s="142">
        <f>Q809*H809</f>
        <v>0</v>
      </c>
      <c r="S809" s="142">
        <v>0</v>
      </c>
      <c r="T809" s="143">
        <f>S809*H809</f>
        <v>0</v>
      </c>
      <c r="AR809" s="144" t="s">
        <v>257</v>
      </c>
      <c r="AT809" s="144" t="s">
        <v>153</v>
      </c>
      <c r="AU809" s="144" t="s">
        <v>78</v>
      </c>
      <c r="AY809" s="18" t="s">
        <v>151</v>
      </c>
      <c r="BE809" s="145">
        <f>IF(N809="základní",J809,0)</f>
        <v>0</v>
      </c>
      <c r="BF809" s="145">
        <f>IF(N809="snížená",J809,0)</f>
        <v>0</v>
      </c>
      <c r="BG809" s="145">
        <f>IF(N809="zákl. přenesená",J809,0)</f>
        <v>0</v>
      </c>
      <c r="BH809" s="145">
        <f>IF(N809="sníž. přenesená",J809,0)</f>
        <v>0</v>
      </c>
      <c r="BI809" s="145">
        <f>IF(N809="nulová",J809,0)</f>
        <v>0</v>
      </c>
      <c r="BJ809" s="18" t="s">
        <v>15</v>
      </c>
      <c r="BK809" s="145">
        <f>ROUND(I809*H809,2)</f>
        <v>0</v>
      </c>
      <c r="BL809" s="18" t="s">
        <v>257</v>
      </c>
      <c r="BM809" s="144" t="s">
        <v>1493</v>
      </c>
    </row>
    <row r="810" spans="2:65" s="12" customFormat="1" ht="12">
      <c r="B810" s="150"/>
      <c r="D810" s="151" t="s">
        <v>161</v>
      </c>
      <c r="E810" s="152" t="s">
        <v>3</v>
      </c>
      <c r="F810" s="153" t="s">
        <v>1494</v>
      </c>
      <c r="H810" s="154">
        <v>134</v>
      </c>
      <c r="I810" s="155"/>
      <c r="L810" s="150"/>
      <c r="M810" s="156"/>
      <c r="T810" s="157"/>
      <c r="AT810" s="152" t="s">
        <v>161</v>
      </c>
      <c r="AU810" s="152" t="s">
        <v>78</v>
      </c>
      <c r="AV810" s="12" t="s">
        <v>78</v>
      </c>
      <c r="AW810" s="12" t="s">
        <v>33</v>
      </c>
      <c r="AX810" s="12" t="s">
        <v>15</v>
      </c>
      <c r="AY810" s="152" t="s">
        <v>151</v>
      </c>
    </row>
    <row r="811" spans="2:65" s="1" customFormat="1" ht="24.25" customHeight="1">
      <c r="B811" s="132"/>
      <c r="C811" s="133" t="s">
        <v>1495</v>
      </c>
      <c r="D811" s="133" t="s">
        <v>153</v>
      </c>
      <c r="E811" s="134" t="s">
        <v>1496</v>
      </c>
      <c r="F811" s="135" t="s">
        <v>1497</v>
      </c>
      <c r="G811" s="136" t="s">
        <v>213</v>
      </c>
      <c r="H811" s="137">
        <v>2</v>
      </c>
      <c r="I811" s="138"/>
      <c r="J811" s="139">
        <f>ROUND(I811*H811,2)</f>
        <v>0</v>
      </c>
      <c r="K811" s="135" t="s">
        <v>3</v>
      </c>
      <c r="L811" s="33"/>
      <c r="M811" s="140" t="s">
        <v>3</v>
      </c>
      <c r="N811" s="141" t="s">
        <v>42</v>
      </c>
      <c r="P811" s="142">
        <f>O811*H811</f>
        <v>0</v>
      </c>
      <c r="Q811" s="142">
        <v>0</v>
      </c>
      <c r="R811" s="142">
        <f>Q811*H811</f>
        <v>0</v>
      </c>
      <c r="S811" s="142">
        <v>0</v>
      </c>
      <c r="T811" s="143">
        <f>S811*H811</f>
        <v>0</v>
      </c>
      <c r="AR811" s="144" t="s">
        <v>257</v>
      </c>
      <c r="AT811" s="144" t="s">
        <v>153</v>
      </c>
      <c r="AU811" s="144" t="s">
        <v>78</v>
      </c>
      <c r="AY811" s="18" t="s">
        <v>151</v>
      </c>
      <c r="BE811" s="145">
        <f>IF(N811="základní",J811,0)</f>
        <v>0</v>
      </c>
      <c r="BF811" s="145">
        <f>IF(N811="snížená",J811,0)</f>
        <v>0</v>
      </c>
      <c r="BG811" s="145">
        <f>IF(N811="zákl. přenesená",J811,0)</f>
        <v>0</v>
      </c>
      <c r="BH811" s="145">
        <f>IF(N811="sníž. přenesená",J811,0)</f>
        <v>0</v>
      </c>
      <c r="BI811" s="145">
        <f>IF(N811="nulová",J811,0)</f>
        <v>0</v>
      </c>
      <c r="BJ811" s="18" t="s">
        <v>15</v>
      </c>
      <c r="BK811" s="145">
        <f>ROUND(I811*H811,2)</f>
        <v>0</v>
      </c>
      <c r="BL811" s="18" t="s">
        <v>257</v>
      </c>
      <c r="BM811" s="144" t="s">
        <v>1498</v>
      </c>
    </row>
    <row r="812" spans="2:65" s="1" customFormat="1" ht="55.5" customHeight="1">
      <c r="B812" s="132"/>
      <c r="C812" s="133" t="s">
        <v>1499</v>
      </c>
      <c r="D812" s="133" t="s">
        <v>153</v>
      </c>
      <c r="E812" s="134" t="s">
        <v>1500</v>
      </c>
      <c r="F812" s="135" t="s">
        <v>1501</v>
      </c>
      <c r="G812" s="136" t="s">
        <v>1323</v>
      </c>
      <c r="H812" s="191"/>
      <c r="I812" s="138"/>
      <c r="J812" s="139">
        <f>ROUND(I812*H812,2)</f>
        <v>0</v>
      </c>
      <c r="K812" s="135" t="s">
        <v>157</v>
      </c>
      <c r="L812" s="33"/>
      <c r="M812" s="140" t="s">
        <v>3</v>
      </c>
      <c r="N812" s="141" t="s">
        <v>42</v>
      </c>
      <c r="P812" s="142">
        <f>O812*H812</f>
        <v>0</v>
      </c>
      <c r="Q812" s="142">
        <v>0</v>
      </c>
      <c r="R812" s="142">
        <f>Q812*H812</f>
        <v>0</v>
      </c>
      <c r="S812" s="142">
        <v>0</v>
      </c>
      <c r="T812" s="143">
        <f>S812*H812</f>
        <v>0</v>
      </c>
      <c r="AR812" s="144" t="s">
        <v>257</v>
      </c>
      <c r="AT812" s="144" t="s">
        <v>153</v>
      </c>
      <c r="AU812" s="144" t="s">
        <v>78</v>
      </c>
      <c r="AY812" s="18" t="s">
        <v>151</v>
      </c>
      <c r="BE812" s="145">
        <f>IF(N812="základní",J812,0)</f>
        <v>0</v>
      </c>
      <c r="BF812" s="145">
        <f>IF(N812="snížená",J812,0)</f>
        <v>0</v>
      </c>
      <c r="BG812" s="145">
        <f>IF(N812="zákl. přenesená",J812,0)</f>
        <v>0</v>
      </c>
      <c r="BH812" s="145">
        <f>IF(N812="sníž. přenesená",J812,0)</f>
        <v>0</v>
      </c>
      <c r="BI812" s="145">
        <f>IF(N812="nulová",J812,0)</f>
        <v>0</v>
      </c>
      <c r="BJ812" s="18" t="s">
        <v>15</v>
      </c>
      <c r="BK812" s="145">
        <f>ROUND(I812*H812,2)</f>
        <v>0</v>
      </c>
      <c r="BL812" s="18" t="s">
        <v>257</v>
      </c>
      <c r="BM812" s="144" t="s">
        <v>1502</v>
      </c>
    </row>
    <row r="813" spans="2:65" s="1" customFormat="1">
      <c r="B813" s="33"/>
      <c r="D813" s="146" t="s">
        <v>159</v>
      </c>
      <c r="F813" s="147" t="s">
        <v>1503</v>
      </c>
      <c r="I813" s="148"/>
      <c r="L813" s="33"/>
      <c r="M813" s="149"/>
      <c r="T813" s="54"/>
      <c r="AT813" s="18" t="s">
        <v>159</v>
      </c>
      <c r="AU813" s="18" t="s">
        <v>78</v>
      </c>
    </row>
    <row r="814" spans="2:65" s="11" customFormat="1" ht="23" customHeight="1">
      <c r="B814" s="120"/>
      <c r="D814" s="121" t="s">
        <v>70</v>
      </c>
      <c r="E814" s="130" t="s">
        <v>1504</v>
      </c>
      <c r="F814" s="130" t="s">
        <v>1505</v>
      </c>
      <c r="I814" s="123"/>
      <c r="J814" s="131">
        <f>BK814</f>
        <v>0</v>
      </c>
      <c r="L814" s="120"/>
      <c r="M814" s="125"/>
      <c r="P814" s="126">
        <f>SUM(P815:P832)</f>
        <v>0</v>
      </c>
      <c r="R814" s="126">
        <f>SUM(R815:R832)</f>
        <v>0</v>
      </c>
      <c r="T814" s="127">
        <f>SUM(T815:T832)</f>
        <v>0</v>
      </c>
      <c r="AR814" s="121" t="s">
        <v>78</v>
      </c>
      <c r="AT814" s="128" t="s">
        <v>70</v>
      </c>
      <c r="AU814" s="128" t="s">
        <v>15</v>
      </c>
      <c r="AY814" s="121" t="s">
        <v>151</v>
      </c>
      <c r="BK814" s="129">
        <f>SUM(BK815:BK832)</f>
        <v>0</v>
      </c>
    </row>
    <row r="815" spans="2:65" s="1" customFormat="1" ht="21.75" customHeight="1">
      <c r="B815" s="132"/>
      <c r="C815" s="133" t="s">
        <v>1506</v>
      </c>
      <c r="D815" s="133" t="s">
        <v>153</v>
      </c>
      <c r="E815" s="134" t="s">
        <v>1507</v>
      </c>
      <c r="F815" s="135" t="s">
        <v>1508</v>
      </c>
      <c r="G815" s="136" t="s">
        <v>213</v>
      </c>
      <c r="H815" s="137">
        <v>2</v>
      </c>
      <c r="I815" s="138"/>
      <c r="J815" s="139">
        <f t="shared" ref="J815:J832" si="40">ROUND(I815*H815,2)</f>
        <v>0</v>
      </c>
      <c r="K815" s="135" t="s">
        <v>3</v>
      </c>
      <c r="L815" s="33"/>
      <c r="M815" s="140" t="s">
        <v>3</v>
      </c>
      <c r="N815" s="141" t="s">
        <v>42</v>
      </c>
      <c r="P815" s="142">
        <f t="shared" ref="P815:P832" si="41">O815*H815</f>
        <v>0</v>
      </c>
      <c r="Q815" s="142">
        <v>0</v>
      </c>
      <c r="R815" s="142">
        <f t="shared" ref="R815:R832" si="42">Q815*H815</f>
        <v>0</v>
      </c>
      <c r="S815" s="142">
        <v>0</v>
      </c>
      <c r="T815" s="143">
        <f t="shared" ref="T815:T832" si="43">S815*H815</f>
        <v>0</v>
      </c>
      <c r="AR815" s="144" t="s">
        <v>257</v>
      </c>
      <c r="AT815" s="144" t="s">
        <v>153</v>
      </c>
      <c r="AU815" s="144" t="s">
        <v>78</v>
      </c>
      <c r="AY815" s="18" t="s">
        <v>151</v>
      </c>
      <c r="BE815" s="145">
        <f t="shared" ref="BE815:BE832" si="44">IF(N815="základní",J815,0)</f>
        <v>0</v>
      </c>
      <c r="BF815" s="145">
        <f t="shared" ref="BF815:BF832" si="45">IF(N815="snížená",J815,0)</f>
        <v>0</v>
      </c>
      <c r="BG815" s="145">
        <f t="shared" ref="BG815:BG832" si="46">IF(N815="zákl. přenesená",J815,0)</f>
        <v>0</v>
      </c>
      <c r="BH815" s="145">
        <f t="shared" ref="BH815:BH832" si="47">IF(N815="sníž. přenesená",J815,0)</f>
        <v>0</v>
      </c>
      <c r="BI815" s="145">
        <f t="shared" ref="BI815:BI832" si="48">IF(N815="nulová",J815,0)</f>
        <v>0</v>
      </c>
      <c r="BJ815" s="18" t="s">
        <v>15</v>
      </c>
      <c r="BK815" s="145">
        <f t="shared" ref="BK815:BK832" si="49">ROUND(I815*H815,2)</f>
        <v>0</v>
      </c>
      <c r="BL815" s="18" t="s">
        <v>257</v>
      </c>
      <c r="BM815" s="144" t="s">
        <v>1509</v>
      </c>
    </row>
    <row r="816" spans="2:65" s="1" customFormat="1" ht="21.75" customHeight="1">
      <c r="B816" s="132"/>
      <c r="C816" s="133" t="s">
        <v>1510</v>
      </c>
      <c r="D816" s="133" t="s">
        <v>153</v>
      </c>
      <c r="E816" s="134" t="s">
        <v>1511</v>
      </c>
      <c r="F816" s="135" t="s">
        <v>1512</v>
      </c>
      <c r="G816" s="136" t="s">
        <v>213</v>
      </c>
      <c r="H816" s="137">
        <v>1</v>
      </c>
      <c r="I816" s="138"/>
      <c r="J816" s="139">
        <f t="shared" si="40"/>
        <v>0</v>
      </c>
      <c r="K816" s="135" t="s">
        <v>3</v>
      </c>
      <c r="L816" s="33"/>
      <c r="M816" s="140" t="s">
        <v>3</v>
      </c>
      <c r="N816" s="141" t="s">
        <v>42</v>
      </c>
      <c r="P816" s="142">
        <f t="shared" si="41"/>
        <v>0</v>
      </c>
      <c r="Q816" s="142">
        <v>0</v>
      </c>
      <c r="R816" s="142">
        <f t="shared" si="42"/>
        <v>0</v>
      </c>
      <c r="S816" s="142">
        <v>0</v>
      </c>
      <c r="T816" s="143">
        <f t="shared" si="43"/>
        <v>0</v>
      </c>
      <c r="AR816" s="144" t="s">
        <v>257</v>
      </c>
      <c r="AT816" s="144" t="s">
        <v>153</v>
      </c>
      <c r="AU816" s="144" t="s">
        <v>78</v>
      </c>
      <c r="AY816" s="18" t="s">
        <v>151</v>
      </c>
      <c r="BE816" s="145">
        <f t="shared" si="44"/>
        <v>0</v>
      </c>
      <c r="BF816" s="145">
        <f t="shared" si="45"/>
        <v>0</v>
      </c>
      <c r="BG816" s="145">
        <f t="shared" si="46"/>
        <v>0</v>
      </c>
      <c r="BH816" s="145">
        <f t="shared" si="47"/>
        <v>0</v>
      </c>
      <c r="BI816" s="145">
        <f t="shared" si="48"/>
        <v>0</v>
      </c>
      <c r="BJ816" s="18" t="s">
        <v>15</v>
      </c>
      <c r="BK816" s="145">
        <f t="shared" si="49"/>
        <v>0</v>
      </c>
      <c r="BL816" s="18" t="s">
        <v>257</v>
      </c>
      <c r="BM816" s="144" t="s">
        <v>1513</v>
      </c>
    </row>
    <row r="817" spans="2:65" s="1" customFormat="1" ht="21.75" customHeight="1">
      <c r="B817" s="132"/>
      <c r="C817" s="133" t="s">
        <v>1514</v>
      </c>
      <c r="D817" s="133" t="s">
        <v>153</v>
      </c>
      <c r="E817" s="134" t="s">
        <v>1515</v>
      </c>
      <c r="F817" s="135" t="s">
        <v>1516</v>
      </c>
      <c r="G817" s="136" t="s">
        <v>213</v>
      </c>
      <c r="H817" s="137">
        <v>1</v>
      </c>
      <c r="I817" s="138"/>
      <c r="J817" s="139">
        <f t="shared" si="40"/>
        <v>0</v>
      </c>
      <c r="K817" s="135" t="s">
        <v>3</v>
      </c>
      <c r="L817" s="33"/>
      <c r="M817" s="140" t="s">
        <v>3</v>
      </c>
      <c r="N817" s="141" t="s">
        <v>42</v>
      </c>
      <c r="P817" s="142">
        <f t="shared" si="41"/>
        <v>0</v>
      </c>
      <c r="Q817" s="142">
        <v>0</v>
      </c>
      <c r="R817" s="142">
        <f t="shared" si="42"/>
        <v>0</v>
      </c>
      <c r="S817" s="142">
        <v>0</v>
      </c>
      <c r="T817" s="143">
        <f t="shared" si="43"/>
        <v>0</v>
      </c>
      <c r="AR817" s="144" t="s">
        <v>257</v>
      </c>
      <c r="AT817" s="144" t="s">
        <v>153</v>
      </c>
      <c r="AU817" s="144" t="s">
        <v>78</v>
      </c>
      <c r="AY817" s="18" t="s">
        <v>151</v>
      </c>
      <c r="BE817" s="145">
        <f t="shared" si="44"/>
        <v>0</v>
      </c>
      <c r="BF817" s="145">
        <f t="shared" si="45"/>
        <v>0</v>
      </c>
      <c r="BG817" s="145">
        <f t="shared" si="46"/>
        <v>0</v>
      </c>
      <c r="BH817" s="145">
        <f t="shared" si="47"/>
        <v>0</v>
      </c>
      <c r="BI817" s="145">
        <f t="shared" si="48"/>
        <v>0</v>
      </c>
      <c r="BJ817" s="18" t="s">
        <v>15</v>
      </c>
      <c r="BK817" s="145">
        <f t="shared" si="49"/>
        <v>0</v>
      </c>
      <c r="BL817" s="18" t="s">
        <v>257</v>
      </c>
      <c r="BM817" s="144" t="s">
        <v>1517</v>
      </c>
    </row>
    <row r="818" spans="2:65" s="1" customFormat="1" ht="21.75" customHeight="1">
      <c r="B818" s="132"/>
      <c r="C818" s="133" t="s">
        <v>1518</v>
      </c>
      <c r="D818" s="133" t="s">
        <v>153</v>
      </c>
      <c r="E818" s="134" t="s">
        <v>1519</v>
      </c>
      <c r="F818" s="135" t="s">
        <v>1520</v>
      </c>
      <c r="G818" s="136" t="s">
        <v>213</v>
      </c>
      <c r="H818" s="137">
        <v>1</v>
      </c>
      <c r="I818" s="138"/>
      <c r="J818" s="139">
        <f t="shared" si="40"/>
        <v>0</v>
      </c>
      <c r="K818" s="135" t="s">
        <v>3</v>
      </c>
      <c r="L818" s="33"/>
      <c r="M818" s="140" t="s">
        <v>3</v>
      </c>
      <c r="N818" s="141" t="s">
        <v>42</v>
      </c>
      <c r="P818" s="142">
        <f t="shared" si="41"/>
        <v>0</v>
      </c>
      <c r="Q818" s="142">
        <v>0</v>
      </c>
      <c r="R818" s="142">
        <f t="shared" si="42"/>
        <v>0</v>
      </c>
      <c r="S818" s="142">
        <v>0</v>
      </c>
      <c r="T818" s="143">
        <f t="shared" si="43"/>
        <v>0</v>
      </c>
      <c r="AR818" s="144" t="s">
        <v>257</v>
      </c>
      <c r="AT818" s="144" t="s">
        <v>153</v>
      </c>
      <c r="AU818" s="144" t="s">
        <v>78</v>
      </c>
      <c r="AY818" s="18" t="s">
        <v>151</v>
      </c>
      <c r="BE818" s="145">
        <f t="shared" si="44"/>
        <v>0</v>
      </c>
      <c r="BF818" s="145">
        <f t="shared" si="45"/>
        <v>0</v>
      </c>
      <c r="BG818" s="145">
        <f t="shared" si="46"/>
        <v>0</v>
      </c>
      <c r="BH818" s="145">
        <f t="shared" si="47"/>
        <v>0</v>
      </c>
      <c r="BI818" s="145">
        <f t="shared" si="48"/>
        <v>0</v>
      </c>
      <c r="BJ818" s="18" t="s">
        <v>15</v>
      </c>
      <c r="BK818" s="145">
        <f t="shared" si="49"/>
        <v>0</v>
      </c>
      <c r="BL818" s="18" t="s">
        <v>257</v>
      </c>
      <c r="BM818" s="144" t="s">
        <v>1521</v>
      </c>
    </row>
    <row r="819" spans="2:65" s="1" customFormat="1" ht="21.75" customHeight="1">
      <c r="B819" s="132"/>
      <c r="C819" s="133" t="s">
        <v>1522</v>
      </c>
      <c r="D819" s="133" t="s">
        <v>153</v>
      </c>
      <c r="E819" s="134" t="s">
        <v>1523</v>
      </c>
      <c r="F819" s="135" t="s">
        <v>1524</v>
      </c>
      <c r="G819" s="136" t="s">
        <v>213</v>
      </c>
      <c r="H819" s="137">
        <v>1</v>
      </c>
      <c r="I819" s="138"/>
      <c r="J819" s="139">
        <f t="shared" si="40"/>
        <v>0</v>
      </c>
      <c r="K819" s="135" t="s">
        <v>3</v>
      </c>
      <c r="L819" s="33"/>
      <c r="M819" s="140" t="s">
        <v>3</v>
      </c>
      <c r="N819" s="141" t="s">
        <v>42</v>
      </c>
      <c r="P819" s="142">
        <f t="shared" si="41"/>
        <v>0</v>
      </c>
      <c r="Q819" s="142">
        <v>0</v>
      </c>
      <c r="R819" s="142">
        <f t="shared" si="42"/>
        <v>0</v>
      </c>
      <c r="S819" s="142">
        <v>0</v>
      </c>
      <c r="T819" s="143">
        <f t="shared" si="43"/>
        <v>0</v>
      </c>
      <c r="AR819" s="144" t="s">
        <v>257</v>
      </c>
      <c r="AT819" s="144" t="s">
        <v>153</v>
      </c>
      <c r="AU819" s="144" t="s">
        <v>78</v>
      </c>
      <c r="AY819" s="18" t="s">
        <v>151</v>
      </c>
      <c r="BE819" s="145">
        <f t="shared" si="44"/>
        <v>0</v>
      </c>
      <c r="BF819" s="145">
        <f t="shared" si="45"/>
        <v>0</v>
      </c>
      <c r="BG819" s="145">
        <f t="shared" si="46"/>
        <v>0</v>
      </c>
      <c r="BH819" s="145">
        <f t="shared" si="47"/>
        <v>0</v>
      </c>
      <c r="BI819" s="145">
        <f t="shared" si="48"/>
        <v>0</v>
      </c>
      <c r="BJ819" s="18" t="s">
        <v>15</v>
      </c>
      <c r="BK819" s="145">
        <f t="shared" si="49"/>
        <v>0</v>
      </c>
      <c r="BL819" s="18" t="s">
        <v>257</v>
      </c>
      <c r="BM819" s="144" t="s">
        <v>1525</v>
      </c>
    </row>
    <row r="820" spans="2:65" s="1" customFormat="1" ht="24.25" customHeight="1">
      <c r="B820" s="132"/>
      <c r="C820" s="133" t="s">
        <v>1526</v>
      </c>
      <c r="D820" s="133" t="s">
        <v>153</v>
      </c>
      <c r="E820" s="134" t="s">
        <v>1527</v>
      </c>
      <c r="F820" s="135" t="s">
        <v>1528</v>
      </c>
      <c r="G820" s="136" t="s">
        <v>213</v>
      </c>
      <c r="H820" s="137">
        <v>1</v>
      </c>
      <c r="I820" s="138"/>
      <c r="J820" s="139">
        <f t="shared" si="40"/>
        <v>0</v>
      </c>
      <c r="K820" s="135" t="s">
        <v>3</v>
      </c>
      <c r="L820" s="33"/>
      <c r="M820" s="140" t="s">
        <v>3</v>
      </c>
      <c r="N820" s="141" t="s">
        <v>42</v>
      </c>
      <c r="P820" s="142">
        <f t="shared" si="41"/>
        <v>0</v>
      </c>
      <c r="Q820" s="142">
        <v>0</v>
      </c>
      <c r="R820" s="142">
        <f t="shared" si="42"/>
        <v>0</v>
      </c>
      <c r="S820" s="142">
        <v>0</v>
      </c>
      <c r="T820" s="143">
        <f t="shared" si="43"/>
        <v>0</v>
      </c>
      <c r="AR820" s="144" t="s">
        <v>257</v>
      </c>
      <c r="AT820" s="144" t="s">
        <v>153</v>
      </c>
      <c r="AU820" s="144" t="s">
        <v>78</v>
      </c>
      <c r="AY820" s="18" t="s">
        <v>151</v>
      </c>
      <c r="BE820" s="145">
        <f t="shared" si="44"/>
        <v>0</v>
      </c>
      <c r="BF820" s="145">
        <f t="shared" si="45"/>
        <v>0</v>
      </c>
      <c r="BG820" s="145">
        <f t="shared" si="46"/>
        <v>0</v>
      </c>
      <c r="BH820" s="145">
        <f t="shared" si="47"/>
        <v>0</v>
      </c>
      <c r="BI820" s="145">
        <f t="shared" si="48"/>
        <v>0</v>
      </c>
      <c r="BJ820" s="18" t="s">
        <v>15</v>
      </c>
      <c r="BK820" s="145">
        <f t="shared" si="49"/>
        <v>0</v>
      </c>
      <c r="BL820" s="18" t="s">
        <v>257</v>
      </c>
      <c r="BM820" s="144" t="s">
        <v>1529</v>
      </c>
    </row>
    <row r="821" spans="2:65" s="1" customFormat="1" ht="21.75" customHeight="1">
      <c r="B821" s="132"/>
      <c r="C821" s="133" t="s">
        <v>1530</v>
      </c>
      <c r="D821" s="133" t="s">
        <v>153</v>
      </c>
      <c r="E821" s="134" t="s">
        <v>1531</v>
      </c>
      <c r="F821" s="135" t="s">
        <v>1532</v>
      </c>
      <c r="G821" s="136" t="s">
        <v>213</v>
      </c>
      <c r="H821" s="137">
        <v>1</v>
      </c>
      <c r="I821" s="138"/>
      <c r="J821" s="139">
        <f t="shared" si="40"/>
        <v>0</v>
      </c>
      <c r="K821" s="135" t="s">
        <v>3</v>
      </c>
      <c r="L821" s="33"/>
      <c r="M821" s="140" t="s">
        <v>3</v>
      </c>
      <c r="N821" s="141" t="s">
        <v>42</v>
      </c>
      <c r="P821" s="142">
        <f t="shared" si="41"/>
        <v>0</v>
      </c>
      <c r="Q821" s="142">
        <v>0</v>
      </c>
      <c r="R821" s="142">
        <f t="shared" si="42"/>
        <v>0</v>
      </c>
      <c r="S821" s="142">
        <v>0</v>
      </c>
      <c r="T821" s="143">
        <f t="shared" si="43"/>
        <v>0</v>
      </c>
      <c r="AR821" s="144" t="s">
        <v>257</v>
      </c>
      <c r="AT821" s="144" t="s">
        <v>153</v>
      </c>
      <c r="AU821" s="144" t="s">
        <v>78</v>
      </c>
      <c r="AY821" s="18" t="s">
        <v>151</v>
      </c>
      <c r="BE821" s="145">
        <f t="shared" si="44"/>
        <v>0</v>
      </c>
      <c r="BF821" s="145">
        <f t="shared" si="45"/>
        <v>0</v>
      </c>
      <c r="BG821" s="145">
        <f t="shared" si="46"/>
        <v>0</v>
      </c>
      <c r="BH821" s="145">
        <f t="shared" si="47"/>
        <v>0</v>
      </c>
      <c r="BI821" s="145">
        <f t="shared" si="48"/>
        <v>0</v>
      </c>
      <c r="BJ821" s="18" t="s">
        <v>15</v>
      </c>
      <c r="BK821" s="145">
        <f t="shared" si="49"/>
        <v>0</v>
      </c>
      <c r="BL821" s="18" t="s">
        <v>257</v>
      </c>
      <c r="BM821" s="144" t="s">
        <v>1533</v>
      </c>
    </row>
    <row r="822" spans="2:65" s="1" customFormat="1" ht="21.75" customHeight="1">
      <c r="B822" s="132"/>
      <c r="C822" s="133" t="s">
        <v>1534</v>
      </c>
      <c r="D822" s="133" t="s">
        <v>153</v>
      </c>
      <c r="E822" s="134" t="s">
        <v>1535</v>
      </c>
      <c r="F822" s="135" t="s">
        <v>1536</v>
      </c>
      <c r="G822" s="136" t="s">
        <v>213</v>
      </c>
      <c r="H822" s="137">
        <v>2</v>
      </c>
      <c r="I822" s="138"/>
      <c r="J822" s="139">
        <f t="shared" si="40"/>
        <v>0</v>
      </c>
      <c r="K822" s="135" t="s">
        <v>3</v>
      </c>
      <c r="L822" s="33"/>
      <c r="M822" s="140" t="s">
        <v>3</v>
      </c>
      <c r="N822" s="141" t="s">
        <v>42</v>
      </c>
      <c r="P822" s="142">
        <f t="shared" si="41"/>
        <v>0</v>
      </c>
      <c r="Q822" s="142">
        <v>0</v>
      </c>
      <c r="R822" s="142">
        <f t="shared" si="42"/>
        <v>0</v>
      </c>
      <c r="S822" s="142">
        <v>0</v>
      </c>
      <c r="T822" s="143">
        <f t="shared" si="43"/>
        <v>0</v>
      </c>
      <c r="AR822" s="144" t="s">
        <v>257</v>
      </c>
      <c r="AT822" s="144" t="s">
        <v>153</v>
      </c>
      <c r="AU822" s="144" t="s">
        <v>78</v>
      </c>
      <c r="AY822" s="18" t="s">
        <v>151</v>
      </c>
      <c r="BE822" s="145">
        <f t="shared" si="44"/>
        <v>0</v>
      </c>
      <c r="BF822" s="145">
        <f t="shared" si="45"/>
        <v>0</v>
      </c>
      <c r="BG822" s="145">
        <f t="shared" si="46"/>
        <v>0</v>
      </c>
      <c r="BH822" s="145">
        <f t="shared" si="47"/>
        <v>0</v>
      </c>
      <c r="BI822" s="145">
        <f t="shared" si="48"/>
        <v>0</v>
      </c>
      <c r="BJ822" s="18" t="s">
        <v>15</v>
      </c>
      <c r="BK822" s="145">
        <f t="shared" si="49"/>
        <v>0</v>
      </c>
      <c r="BL822" s="18" t="s">
        <v>257</v>
      </c>
      <c r="BM822" s="144" t="s">
        <v>1537</v>
      </c>
    </row>
    <row r="823" spans="2:65" s="1" customFormat="1" ht="24.25" customHeight="1">
      <c r="B823" s="132"/>
      <c r="C823" s="133" t="s">
        <v>1538</v>
      </c>
      <c r="D823" s="133" t="s">
        <v>153</v>
      </c>
      <c r="E823" s="134" t="s">
        <v>1539</v>
      </c>
      <c r="F823" s="135" t="s">
        <v>1540</v>
      </c>
      <c r="G823" s="136" t="s">
        <v>213</v>
      </c>
      <c r="H823" s="137">
        <v>1</v>
      </c>
      <c r="I823" s="138"/>
      <c r="J823" s="139">
        <f t="shared" si="40"/>
        <v>0</v>
      </c>
      <c r="K823" s="135" t="s">
        <v>3</v>
      </c>
      <c r="L823" s="33"/>
      <c r="M823" s="140" t="s">
        <v>3</v>
      </c>
      <c r="N823" s="141" t="s">
        <v>42</v>
      </c>
      <c r="P823" s="142">
        <f t="shared" si="41"/>
        <v>0</v>
      </c>
      <c r="Q823" s="142">
        <v>0</v>
      </c>
      <c r="R823" s="142">
        <f t="shared" si="42"/>
        <v>0</v>
      </c>
      <c r="S823" s="142">
        <v>0</v>
      </c>
      <c r="T823" s="143">
        <f t="shared" si="43"/>
        <v>0</v>
      </c>
      <c r="AR823" s="144" t="s">
        <v>257</v>
      </c>
      <c r="AT823" s="144" t="s">
        <v>153</v>
      </c>
      <c r="AU823" s="144" t="s">
        <v>78</v>
      </c>
      <c r="AY823" s="18" t="s">
        <v>151</v>
      </c>
      <c r="BE823" s="145">
        <f t="shared" si="44"/>
        <v>0</v>
      </c>
      <c r="BF823" s="145">
        <f t="shared" si="45"/>
        <v>0</v>
      </c>
      <c r="BG823" s="145">
        <f t="shared" si="46"/>
        <v>0</v>
      </c>
      <c r="BH823" s="145">
        <f t="shared" si="47"/>
        <v>0</v>
      </c>
      <c r="BI823" s="145">
        <f t="shared" si="48"/>
        <v>0</v>
      </c>
      <c r="BJ823" s="18" t="s">
        <v>15</v>
      </c>
      <c r="BK823" s="145">
        <f t="shared" si="49"/>
        <v>0</v>
      </c>
      <c r="BL823" s="18" t="s">
        <v>257</v>
      </c>
      <c r="BM823" s="144" t="s">
        <v>1541</v>
      </c>
    </row>
    <row r="824" spans="2:65" s="1" customFormat="1" ht="24.25" customHeight="1">
      <c r="B824" s="132"/>
      <c r="C824" s="133" t="s">
        <v>1542</v>
      </c>
      <c r="D824" s="133" t="s">
        <v>153</v>
      </c>
      <c r="E824" s="134" t="s">
        <v>1543</v>
      </c>
      <c r="F824" s="135" t="s">
        <v>1544</v>
      </c>
      <c r="G824" s="136" t="s">
        <v>213</v>
      </c>
      <c r="H824" s="137">
        <v>1</v>
      </c>
      <c r="I824" s="138"/>
      <c r="J824" s="139">
        <f t="shared" si="40"/>
        <v>0</v>
      </c>
      <c r="K824" s="135" t="s">
        <v>3</v>
      </c>
      <c r="L824" s="33"/>
      <c r="M824" s="140" t="s">
        <v>3</v>
      </c>
      <c r="N824" s="141" t="s">
        <v>42</v>
      </c>
      <c r="P824" s="142">
        <f t="shared" si="41"/>
        <v>0</v>
      </c>
      <c r="Q824" s="142">
        <v>0</v>
      </c>
      <c r="R824" s="142">
        <f t="shared" si="42"/>
        <v>0</v>
      </c>
      <c r="S824" s="142">
        <v>0</v>
      </c>
      <c r="T824" s="143">
        <f t="shared" si="43"/>
        <v>0</v>
      </c>
      <c r="AR824" s="144" t="s">
        <v>257</v>
      </c>
      <c r="AT824" s="144" t="s">
        <v>153</v>
      </c>
      <c r="AU824" s="144" t="s">
        <v>78</v>
      </c>
      <c r="AY824" s="18" t="s">
        <v>151</v>
      </c>
      <c r="BE824" s="145">
        <f t="shared" si="44"/>
        <v>0</v>
      </c>
      <c r="BF824" s="145">
        <f t="shared" si="45"/>
        <v>0</v>
      </c>
      <c r="BG824" s="145">
        <f t="shared" si="46"/>
        <v>0</v>
      </c>
      <c r="BH824" s="145">
        <f t="shared" si="47"/>
        <v>0</v>
      </c>
      <c r="BI824" s="145">
        <f t="shared" si="48"/>
        <v>0</v>
      </c>
      <c r="BJ824" s="18" t="s">
        <v>15</v>
      </c>
      <c r="BK824" s="145">
        <f t="shared" si="49"/>
        <v>0</v>
      </c>
      <c r="BL824" s="18" t="s">
        <v>257</v>
      </c>
      <c r="BM824" s="144" t="s">
        <v>1545</v>
      </c>
    </row>
    <row r="825" spans="2:65" s="1" customFormat="1" ht="24.25" customHeight="1">
      <c r="B825" s="132"/>
      <c r="C825" s="133" t="s">
        <v>1546</v>
      </c>
      <c r="D825" s="133" t="s">
        <v>153</v>
      </c>
      <c r="E825" s="134" t="s">
        <v>1547</v>
      </c>
      <c r="F825" s="135" t="s">
        <v>1548</v>
      </c>
      <c r="G825" s="136" t="s">
        <v>213</v>
      </c>
      <c r="H825" s="137">
        <v>2</v>
      </c>
      <c r="I825" s="138"/>
      <c r="J825" s="139">
        <f t="shared" si="40"/>
        <v>0</v>
      </c>
      <c r="K825" s="135" t="s">
        <v>3</v>
      </c>
      <c r="L825" s="33"/>
      <c r="M825" s="140" t="s">
        <v>3</v>
      </c>
      <c r="N825" s="141" t="s">
        <v>42</v>
      </c>
      <c r="P825" s="142">
        <f t="shared" si="41"/>
        <v>0</v>
      </c>
      <c r="Q825" s="142">
        <v>0</v>
      </c>
      <c r="R825" s="142">
        <f t="shared" si="42"/>
        <v>0</v>
      </c>
      <c r="S825" s="142">
        <v>0</v>
      </c>
      <c r="T825" s="143">
        <f t="shared" si="43"/>
        <v>0</v>
      </c>
      <c r="AR825" s="144" t="s">
        <v>257</v>
      </c>
      <c r="AT825" s="144" t="s">
        <v>153</v>
      </c>
      <c r="AU825" s="144" t="s">
        <v>78</v>
      </c>
      <c r="AY825" s="18" t="s">
        <v>151</v>
      </c>
      <c r="BE825" s="145">
        <f t="shared" si="44"/>
        <v>0</v>
      </c>
      <c r="BF825" s="145">
        <f t="shared" si="45"/>
        <v>0</v>
      </c>
      <c r="BG825" s="145">
        <f t="shared" si="46"/>
        <v>0</v>
      </c>
      <c r="BH825" s="145">
        <f t="shared" si="47"/>
        <v>0</v>
      </c>
      <c r="BI825" s="145">
        <f t="shared" si="48"/>
        <v>0</v>
      </c>
      <c r="BJ825" s="18" t="s">
        <v>15</v>
      </c>
      <c r="BK825" s="145">
        <f t="shared" si="49"/>
        <v>0</v>
      </c>
      <c r="BL825" s="18" t="s">
        <v>257</v>
      </c>
      <c r="BM825" s="144" t="s">
        <v>1549</v>
      </c>
    </row>
    <row r="826" spans="2:65" s="1" customFormat="1" ht="24.25" customHeight="1">
      <c r="B826" s="132"/>
      <c r="C826" s="133" t="s">
        <v>1550</v>
      </c>
      <c r="D826" s="133" t="s">
        <v>153</v>
      </c>
      <c r="E826" s="134" t="s">
        <v>1551</v>
      </c>
      <c r="F826" s="135" t="s">
        <v>1552</v>
      </c>
      <c r="G826" s="136" t="s">
        <v>213</v>
      </c>
      <c r="H826" s="137">
        <v>1</v>
      </c>
      <c r="I826" s="138"/>
      <c r="J826" s="139">
        <f t="shared" si="40"/>
        <v>0</v>
      </c>
      <c r="K826" s="135" t="s">
        <v>3</v>
      </c>
      <c r="L826" s="33"/>
      <c r="M826" s="140" t="s">
        <v>3</v>
      </c>
      <c r="N826" s="141" t="s">
        <v>42</v>
      </c>
      <c r="P826" s="142">
        <f t="shared" si="41"/>
        <v>0</v>
      </c>
      <c r="Q826" s="142">
        <v>0</v>
      </c>
      <c r="R826" s="142">
        <f t="shared" si="42"/>
        <v>0</v>
      </c>
      <c r="S826" s="142">
        <v>0</v>
      </c>
      <c r="T826" s="143">
        <f t="shared" si="43"/>
        <v>0</v>
      </c>
      <c r="AR826" s="144" t="s">
        <v>257</v>
      </c>
      <c r="AT826" s="144" t="s">
        <v>153</v>
      </c>
      <c r="AU826" s="144" t="s">
        <v>78</v>
      </c>
      <c r="AY826" s="18" t="s">
        <v>151</v>
      </c>
      <c r="BE826" s="145">
        <f t="shared" si="44"/>
        <v>0</v>
      </c>
      <c r="BF826" s="145">
        <f t="shared" si="45"/>
        <v>0</v>
      </c>
      <c r="BG826" s="145">
        <f t="shared" si="46"/>
        <v>0</v>
      </c>
      <c r="BH826" s="145">
        <f t="shared" si="47"/>
        <v>0</v>
      </c>
      <c r="BI826" s="145">
        <f t="shared" si="48"/>
        <v>0</v>
      </c>
      <c r="BJ826" s="18" t="s">
        <v>15</v>
      </c>
      <c r="BK826" s="145">
        <f t="shared" si="49"/>
        <v>0</v>
      </c>
      <c r="BL826" s="18" t="s">
        <v>257</v>
      </c>
      <c r="BM826" s="144" t="s">
        <v>1553</v>
      </c>
    </row>
    <row r="827" spans="2:65" s="1" customFormat="1" ht="24.25" customHeight="1">
      <c r="B827" s="132"/>
      <c r="C827" s="133" t="s">
        <v>1554</v>
      </c>
      <c r="D827" s="133" t="s">
        <v>153</v>
      </c>
      <c r="E827" s="134" t="s">
        <v>1555</v>
      </c>
      <c r="F827" s="135" t="s">
        <v>1556</v>
      </c>
      <c r="G827" s="136" t="s">
        <v>213</v>
      </c>
      <c r="H827" s="137">
        <v>2</v>
      </c>
      <c r="I827" s="138"/>
      <c r="J827" s="139">
        <f t="shared" si="40"/>
        <v>0</v>
      </c>
      <c r="K827" s="135" t="s">
        <v>3</v>
      </c>
      <c r="L827" s="33"/>
      <c r="M827" s="140" t="s">
        <v>3</v>
      </c>
      <c r="N827" s="141" t="s">
        <v>42</v>
      </c>
      <c r="P827" s="142">
        <f t="shared" si="41"/>
        <v>0</v>
      </c>
      <c r="Q827" s="142">
        <v>0</v>
      </c>
      <c r="R827" s="142">
        <f t="shared" si="42"/>
        <v>0</v>
      </c>
      <c r="S827" s="142">
        <v>0</v>
      </c>
      <c r="T827" s="143">
        <f t="shared" si="43"/>
        <v>0</v>
      </c>
      <c r="AR827" s="144" t="s">
        <v>257</v>
      </c>
      <c r="AT827" s="144" t="s">
        <v>153</v>
      </c>
      <c r="AU827" s="144" t="s">
        <v>78</v>
      </c>
      <c r="AY827" s="18" t="s">
        <v>151</v>
      </c>
      <c r="BE827" s="145">
        <f t="shared" si="44"/>
        <v>0</v>
      </c>
      <c r="BF827" s="145">
        <f t="shared" si="45"/>
        <v>0</v>
      </c>
      <c r="BG827" s="145">
        <f t="shared" si="46"/>
        <v>0</v>
      </c>
      <c r="BH827" s="145">
        <f t="shared" si="47"/>
        <v>0</v>
      </c>
      <c r="BI827" s="145">
        <f t="shared" si="48"/>
        <v>0</v>
      </c>
      <c r="BJ827" s="18" t="s">
        <v>15</v>
      </c>
      <c r="BK827" s="145">
        <f t="shared" si="49"/>
        <v>0</v>
      </c>
      <c r="BL827" s="18" t="s">
        <v>257</v>
      </c>
      <c r="BM827" s="144" t="s">
        <v>1557</v>
      </c>
    </row>
    <row r="828" spans="2:65" s="1" customFormat="1" ht="24.25" customHeight="1">
      <c r="B828" s="132"/>
      <c r="C828" s="133" t="s">
        <v>1558</v>
      </c>
      <c r="D828" s="133" t="s">
        <v>153</v>
      </c>
      <c r="E828" s="134" t="s">
        <v>1559</v>
      </c>
      <c r="F828" s="135" t="s">
        <v>1560</v>
      </c>
      <c r="G828" s="136" t="s">
        <v>213</v>
      </c>
      <c r="H828" s="137">
        <v>1</v>
      </c>
      <c r="I828" s="138"/>
      <c r="J828" s="139">
        <f t="shared" si="40"/>
        <v>0</v>
      </c>
      <c r="K828" s="135" t="s">
        <v>3</v>
      </c>
      <c r="L828" s="33"/>
      <c r="M828" s="140" t="s">
        <v>3</v>
      </c>
      <c r="N828" s="141" t="s">
        <v>42</v>
      </c>
      <c r="P828" s="142">
        <f t="shared" si="41"/>
        <v>0</v>
      </c>
      <c r="Q828" s="142">
        <v>0</v>
      </c>
      <c r="R828" s="142">
        <f t="shared" si="42"/>
        <v>0</v>
      </c>
      <c r="S828" s="142">
        <v>0</v>
      </c>
      <c r="T828" s="143">
        <f t="shared" si="43"/>
        <v>0</v>
      </c>
      <c r="AR828" s="144" t="s">
        <v>257</v>
      </c>
      <c r="AT828" s="144" t="s">
        <v>153</v>
      </c>
      <c r="AU828" s="144" t="s">
        <v>78</v>
      </c>
      <c r="AY828" s="18" t="s">
        <v>151</v>
      </c>
      <c r="BE828" s="145">
        <f t="shared" si="44"/>
        <v>0</v>
      </c>
      <c r="BF828" s="145">
        <f t="shared" si="45"/>
        <v>0</v>
      </c>
      <c r="BG828" s="145">
        <f t="shared" si="46"/>
        <v>0</v>
      </c>
      <c r="BH828" s="145">
        <f t="shared" si="47"/>
        <v>0</v>
      </c>
      <c r="BI828" s="145">
        <f t="shared" si="48"/>
        <v>0</v>
      </c>
      <c r="BJ828" s="18" t="s">
        <v>15</v>
      </c>
      <c r="BK828" s="145">
        <f t="shared" si="49"/>
        <v>0</v>
      </c>
      <c r="BL828" s="18" t="s">
        <v>257</v>
      </c>
      <c r="BM828" s="144" t="s">
        <v>1561</v>
      </c>
    </row>
    <row r="829" spans="2:65" s="1" customFormat="1" ht="24.25" customHeight="1">
      <c r="B829" s="132"/>
      <c r="C829" s="133" t="s">
        <v>1562</v>
      </c>
      <c r="D829" s="133" t="s">
        <v>153</v>
      </c>
      <c r="E829" s="134" t="s">
        <v>1563</v>
      </c>
      <c r="F829" s="135" t="s">
        <v>1564</v>
      </c>
      <c r="G829" s="136" t="s">
        <v>213</v>
      </c>
      <c r="H829" s="137">
        <v>1</v>
      </c>
      <c r="I829" s="138"/>
      <c r="J829" s="139">
        <f t="shared" si="40"/>
        <v>0</v>
      </c>
      <c r="K829" s="135" t="s">
        <v>3</v>
      </c>
      <c r="L829" s="33"/>
      <c r="M829" s="140" t="s">
        <v>3</v>
      </c>
      <c r="N829" s="141" t="s">
        <v>42</v>
      </c>
      <c r="P829" s="142">
        <f t="shared" si="41"/>
        <v>0</v>
      </c>
      <c r="Q829" s="142">
        <v>0</v>
      </c>
      <c r="R829" s="142">
        <f t="shared" si="42"/>
        <v>0</v>
      </c>
      <c r="S829" s="142">
        <v>0</v>
      </c>
      <c r="T829" s="143">
        <f t="shared" si="43"/>
        <v>0</v>
      </c>
      <c r="AR829" s="144" t="s">
        <v>257</v>
      </c>
      <c r="AT829" s="144" t="s">
        <v>153</v>
      </c>
      <c r="AU829" s="144" t="s">
        <v>78</v>
      </c>
      <c r="AY829" s="18" t="s">
        <v>151</v>
      </c>
      <c r="BE829" s="145">
        <f t="shared" si="44"/>
        <v>0</v>
      </c>
      <c r="BF829" s="145">
        <f t="shared" si="45"/>
        <v>0</v>
      </c>
      <c r="BG829" s="145">
        <f t="shared" si="46"/>
        <v>0</v>
      </c>
      <c r="BH829" s="145">
        <f t="shared" si="47"/>
        <v>0</v>
      </c>
      <c r="BI829" s="145">
        <f t="shared" si="48"/>
        <v>0</v>
      </c>
      <c r="BJ829" s="18" t="s">
        <v>15</v>
      </c>
      <c r="BK829" s="145">
        <f t="shared" si="49"/>
        <v>0</v>
      </c>
      <c r="BL829" s="18" t="s">
        <v>257</v>
      </c>
      <c r="BM829" s="144" t="s">
        <v>1565</v>
      </c>
    </row>
    <row r="830" spans="2:65" s="1" customFormat="1" ht="24.25" customHeight="1">
      <c r="B830" s="132"/>
      <c r="C830" s="133" t="s">
        <v>1566</v>
      </c>
      <c r="D830" s="133" t="s">
        <v>153</v>
      </c>
      <c r="E830" s="134" t="s">
        <v>1567</v>
      </c>
      <c r="F830" s="135" t="s">
        <v>1568</v>
      </c>
      <c r="G830" s="136" t="s">
        <v>213</v>
      </c>
      <c r="H830" s="137">
        <v>20</v>
      </c>
      <c r="I830" s="138"/>
      <c r="J830" s="139">
        <f t="shared" si="40"/>
        <v>0</v>
      </c>
      <c r="K830" s="135" t="s">
        <v>3</v>
      </c>
      <c r="L830" s="33"/>
      <c r="M830" s="140" t="s">
        <v>3</v>
      </c>
      <c r="N830" s="141" t="s">
        <v>42</v>
      </c>
      <c r="P830" s="142">
        <f t="shared" si="41"/>
        <v>0</v>
      </c>
      <c r="Q830" s="142">
        <v>0</v>
      </c>
      <c r="R830" s="142">
        <f t="shared" si="42"/>
        <v>0</v>
      </c>
      <c r="S830" s="142">
        <v>0</v>
      </c>
      <c r="T830" s="143">
        <f t="shared" si="43"/>
        <v>0</v>
      </c>
      <c r="AR830" s="144" t="s">
        <v>257</v>
      </c>
      <c r="AT830" s="144" t="s">
        <v>153</v>
      </c>
      <c r="AU830" s="144" t="s">
        <v>78</v>
      </c>
      <c r="AY830" s="18" t="s">
        <v>151</v>
      </c>
      <c r="BE830" s="145">
        <f t="shared" si="44"/>
        <v>0</v>
      </c>
      <c r="BF830" s="145">
        <f t="shared" si="45"/>
        <v>0</v>
      </c>
      <c r="BG830" s="145">
        <f t="shared" si="46"/>
        <v>0</v>
      </c>
      <c r="BH830" s="145">
        <f t="shared" si="47"/>
        <v>0</v>
      </c>
      <c r="BI830" s="145">
        <f t="shared" si="48"/>
        <v>0</v>
      </c>
      <c r="BJ830" s="18" t="s">
        <v>15</v>
      </c>
      <c r="BK830" s="145">
        <f t="shared" si="49"/>
        <v>0</v>
      </c>
      <c r="BL830" s="18" t="s">
        <v>257</v>
      </c>
      <c r="BM830" s="144" t="s">
        <v>1569</v>
      </c>
    </row>
    <row r="831" spans="2:65" s="1" customFormat="1" ht="24.25" customHeight="1">
      <c r="B831" s="132"/>
      <c r="C831" s="133" t="s">
        <v>1570</v>
      </c>
      <c r="D831" s="133" t="s">
        <v>153</v>
      </c>
      <c r="E831" s="134" t="s">
        <v>1571</v>
      </c>
      <c r="F831" s="135" t="s">
        <v>1572</v>
      </c>
      <c r="G831" s="136" t="s">
        <v>213</v>
      </c>
      <c r="H831" s="137">
        <v>2</v>
      </c>
      <c r="I831" s="138"/>
      <c r="J831" s="139">
        <f t="shared" si="40"/>
        <v>0</v>
      </c>
      <c r="K831" s="135" t="s">
        <v>3</v>
      </c>
      <c r="L831" s="33"/>
      <c r="M831" s="140" t="s">
        <v>3</v>
      </c>
      <c r="N831" s="141" t="s">
        <v>42</v>
      </c>
      <c r="P831" s="142">
        <f t="shared" si="41"/>
        <v>0</v>
      </c>
      <c r="Q831" s="142">
        <v>0</v>
      </c>
      <c r="R831" s="142">
        <f t="shared" si="42"/>
        <v>0</v>
      </c>
      <c r="S831" s="142">
        <v>0</v>
      </c>
      <c r="T831" s="143">
        <f t="shared" si="43"/>
        <v>0</v>
      </c>
      <c r="AR831" s="144" t="s">
        <v>257</v>
      </c>
      <c r="AT831" s="144" t="s">
        <v>153</v>
      </c>
      <c r="AU831" s="144" t="s">
        <v>78</v>
      </c>
      <c r="AY831" s="18" t="s">
        <v>151</v>
      </c>
      <c r="BE831" s="145">
        <f t="shared" si="44"/>
        <v>0</v>
      </c>
      <c r="BF831" s="145">
        <f t="shared" si="45"/>
        <v>0</v>
      </c>
      <c r="BG831" s="145">
        <f t="shared" si="46"/>
        <v>0</v>
      </c>
      <c r="BH831" s="145">
        <f t="shared" si="47"/>
        <v>0</v>
      </c>
      <c r="BI831" s="145">
        <f t="shared" si="48"/>
        <v>0</v>
      </c>
      <c r="BJ831" s="18" t="s">
        <v>15</v>
      </c>
      <c r="BK831" s="145">
        <f t="shared" si="49"/>
        <v>0</v>
      </c>
      <c r="BL831" s="18" t="s">
        <v>257</v>
      </c>
      <c r="BM831" s="144" t="s">
        <v>1573</v>
      </c>
    </row>
    <row r="832" spans="2:65" s="1" customFormat="1" ht="44.25" customHeight="1">
      <c r="B832" s="132"/>
      <c r="C832" s="133" t="s">
        <v>1574</v>
      </c>
      <c r="D832" s="133" t="s">
        <v>153</v>
      </c>
      <c r="E832" s="134" t="s">
        <v>1575</v>
      </c>
      <c r="F832" s="135" t="s">
        <v>1576</v>
      </c>
      <c r="G832" s="136" t="s">
        <v>1323</v>
      </c>
      <c r="H832" s="191"/>
      <c r="I832" s="138"/>
      <c r="J832" s="139">
        <f t="shared" si="40"/>
        <v>0</v>
      </c>
      <c r="K832" s="135" t="s">
        <v>3</v>
      </c>
      <c r="L832" s="33"/>
      <c r="M832" s="140" t="s">
        <v>3</v>
      </c>
      <c r="N832" s="141" t="s">
        <v>42</v>
      </c>
      <c r="P832" s="142">
        <f t="shared" si="41"/>
        <v>0</v>
      </c>
      <c r="Q832" s="142">
        <v>0</v>
      </c>
      <c r="R832" s="142">
        <f t="shared" si="42"/>
        <v>0</v>
      </c>
      <c r="S832" s="142">
        <v>0</v>
      </c>
      <c r="T832" s="143">
        <f t="shared" si="43"/>
        <v>0</v>
      </c>
      <c r="AR832" s="144" t="s">
        <v>257</v>
      </c>
      <c r="AT832" s="144" t="s">
        <v>153</v>
      </c>
      <c r="AU832" s="144" t="s">
        <v>78</v>
      </c>
      <c r="AY832" s="18" t="s">
        <v>151</v>
      </c>
      <c r="BE832" s="145">
        <f t="shared" si="44"/>
        <v>0</v>
      </c>
      <c r="BF832" s="145">
        <f t="shared" si="45"/>
        <v>0</v>
      </c>
      <c r="BG832" s="145">
        <f t="shared" si="46"/>
        <v>0</v>
      </c>
      <c r="BH832" s="145">
        <f t="shared" si="47"/>
        <v>0</v>
      </c>
      <c r="BI832" s="145">
        <f t="shared" si="48"/>
        <v>0</v>
      </c>
      <c r="BJ832" s="18" t="s">
        <v>15</v>
      </c>
      <c r="BK832" s="145">
        <f t="shared" si="49"/>
        <v>0</v>
      </c>
      <c r="BL832" s="18" t="s">
        <v>257</v>
      </c>
      <c r="BM832" s="144" t="s">
        <v>1577</v>
      </c>
    </row>
    <row r="833" spans="2:65" s="11" customFormat="1" ht="23" customHeight="1">
      <c r="B833" s="120"/>
      <c r="D833" s="121" t="s">
        <v>70</v>
      </c>
      <c r="E833" s="130" t="s">
        <v>445</v>
      </c>
      <c r="F833" s="130" t="s">
        <v>446</v>
      </c>
      <c r="I833" s="123"/>
      <c r="J833" s="131">
        <f>BK833</f>
        <v>0</v>
      </c>
      <c r="L833" s="120"/>
      <c r="M833" s="125"/>
      <c r="P833" s="126">
        <f>SUM(P834:P892)</f>
        <v>0</v>
      </c>
      <c r="R833" s="126">
        <f>SUM(R834:R892)</f>
        <v>7.7533287499999997</v>
      </c>
      <c r="T833" s="127">
        <f>SUM(T834:T892)</f>
        <v>0</v>
      </c>
      <c r="AR833" s="121" t="s">
        <v>78</v>
      </c>
      <c r="AT833" s="128" t="s">
        <v>70</v>
      </c>
      <c r="AU833" s="128" t="s">
        <v>15</v>
      </c>
      <c r="AY833" s="121" t="s">
        <v>151</v>
      </c>
      <c r="BK833" s="129">
        <f>SUM(BK834:BK892)</f>
        <v>0</v>
      </c>
    </row>
    <row r="834" spans="2:65" s="1" customFormat="1" ht="24.25" customHeight="1">
      <c r="B834" s="132"/>
      <c r="C834" s="133" t="s">
        <v>1578</v>
      </c>
      <c r="D834" s="133" t="s">
        <v>153</v>
      </c>
      <c r="E834" s="134" t="s">
        <v>1579</v>
      </c>
      <c r="F834" s="135" t="s">
        <v>1580</v>
      </c>
      <c r="G834" s="136" t="s">
        <v>156</v>
      </c>
      <c r="H834" s="137">
        <v>147.52500000000001</v>
      </c>
      <c r="I834" s="138"/>
      <c r="J834" s="139">
        <f>ROUND(I834*H834,2)</f>
        <v>0</v>
      </c>
      <c r="K834" s="135" t="s">
        <v>157</v>
      </c>
      <c r="L834" s="33"/>
      <c r="M834" s="140" t="s">
        <v>3</v>
      </c>
      <c r="N834" s="141" t="s">
        <v>42</v>
      </c>
      <c r="P834" s="142">
        <f>O834*H834</f>
        <v>0</v>
      </c>
      <c r="Q834" s="142">
        <v>0</v>
      </c>
      <c r="R834" s="142">
        <f>Q834*H834</f>
        <v>0</v>
      </c>
      <c r="S834" s="142">
        <v>0</v>
      </c>
      <c r="T834" s="143">
        <f>S834*H834</f>
        <v>0</v>
      </c>
      <c r="AR834" s="144" t="s">
        <v>257</v>
      </c>
      <c r="AT834" s="144" t="s">
        <v>153</v>
      </c>
      <c r="AU834" s="144" t="s">
        <v>78</v>
      </c>
      <c r="AY834" s="18" t="s">
        <v>151</v>
      </c>
      <c r="BE834" s="145">
        <f>IF(N834="základní",J834,0)</f>
        <v>0</v>
      </c>
      <c r="BF834" s="145">
        <f>IF(N834="snížená",J834,0)</f>
        <v>0</v>
      </c>
      <c r="BG834" s="145">
        <f>IF(N834="zákl. přenesená",J834,0)</f>
        <v>0</v>
      </c>
      <c r="BH834" s="145">
        <f>IF(N834="sníž. přenesená",J834,0)</f>
        <v>0</v>
      </c>
      <c r="BI834" s="145">
        <f>IF(N834="nulová",J834,0)</f>
        <v>0</v>
      </c>
      <c r="BJ834" s="18" t="s">
        <v>15</v>
      </c>
      <c r="BK834" s="145">
        <f>ROUND(I834*H834,2)</f>
        <v>0</v>
      </c>
      <c r="BL834" s="18" t="s">
        <v>257</v>
      </c>
      <c r="BM834" s="144" t="s">
        <v>1581</v>
      </c>
    </row>
    <row r="835" spans="2:65" s="1" customFormat="1">
      <c r="B835" s="33"/>
      <c r="D835" s="146" t="s">
        <v>159</v>
      </c>
      <c r="F835" s="147" t="s">
        <v>1582</v>
      </c>
      <c r="I835" s="148"/>
      <c r="L835" s="33"/>
      <c r="M835" s="149"/>
      <c r="T835" s="54"/>
      <c r="AT835" s="18" t="s">
        <v>159</v>
      </c>
      <c r="AU835" s="18" t="s">
        <v>78</v>
      </c>
    </row>
    <row r="836" spans="2:65" s="1" customFormat="1" ht="24.25" customHeight="1">
      <c r="B836" s="132"/>
      <c r="C836" s="133" t="s">
        <v>1583</v>
      </c>
      <c r="D836" s="133" t="s">
        <v>153</v>
      </c>
      <c r="E836" s="134" t="s">
        <v>1584</v>
      </c>
      <c r="F836" s="135" t="s">
        <v>1585</v>
      </c>
      <c r="G836" s="136" t="s">
        <v>156</v>
      </c>
      <c r="H836" s="137">
        <v>147.52500000000001</v>
      </c>
      <c r="I836" s="138"/>
      <c r="J836" s="139">
        <f>ROUND(I836*H836,2)</f>
        <v>0</v>
      </c>
      <c r="K836" s="135" t="s">
        <v>157</v>
      </c>
      <c r="L836" s="33"/>
      <c r="M836" s="140" t="s">
        <v>3</v>
      </c>
      <c r="N836" s="141" t="s">
        <v>42</v>
      </c>
      <c r="P836" s="142">
        <f>O836*H836</f>
        <v>0</v>
      </c>
      <c r="Q836" s="142">
        <v>2.9999999999999997E-4</v>
      </c>
      <c r="R836" s="142">
        <f>Q836*H836</f>
        <v>4.4257499999999998E-2</v>
      </c>
      <c r="S836" s="142">
        <v>0</v>
      </c>
      <c r="T836" s="143">
        <f>S836*H836</f>
        <v>0</v>
      </c>
      <c r="AR836" s="144" t="s">
        <v>257</v>
      </c>
      <c r="AT836" s="144" t="s">
        <v>153</v>
      </c>
      <c r="AU836" s="144" t="s">
        <v>78</v>
      </c>
      <c r="AY836" s="18" t="s">
        <v>151</v>
      </c>
      <c r="BE836" s="145">
        <f>IF(N836="základní",J836,0)</f>
        <v>0</v>
      </c>
      <c r="BF836" s="145">
        <f>IF(N836="snížená",J836,0)</f>
        <v>0</v>
      </c>
      <c r="BG836" s="145">
        <f>IF(N836="zákl. přenesená",J836,0)</f>
        <v>0</v>
      </c>
      <c r="BH836" s="145">
        <f>IF(N836="sníž. přenesená",J836,0)</f>
        <v>0</v>
      </c>
      <c r="BI836" s="145">
        <f>IF(N836="nulová",J836,0)</f>
        <v>0</v>
      </c>
      <c r="BJ836" s="18" t="s">
        <v>15</v>
      </c>
      <c r="BK836" s="145">
        <f>ROUND(I836*H836,2)</f>
        <v>0</v>
      </c>
      <c r="BL836" s="18" t="s">
        <v>257</v>
      </c>
      <c r="BM836" s="144" t="s">
        <v>1586</v>
      </c>
    </row>
    <row r="837" spans="2:65" s="1" customFormat="1">
      <c r="B837" s="33"/>
      <c r="D837" s="146" t="s">
        <v>159</v>
      </c>
      <c r="F837" s="147" t="s">
        <v>1587</v>
      </c>
      <c r="I837" s="148"/>
      <c r="L837" s="33"/>
      <c r="M837" s="149"/>
      <c r="T837" s="54"/>
      <c r="AT837" s="18" t="s">
        <v>159</v>
      </c>
      <c r="AU837" s="18" t="s">
        <v>78</v>
      </c>
    </row>
    <row r="838" spans="2:65" s="1" customFormat="1" ht="38" customHeight="1">
      <c r="B838" s="132"/>
      <c r="C838" s="133" t="s">
        <v>1588</v>
      </c>
      <c r="D838" s="133" t="s">
        <v>153</v>
      </c>
      <c r="E838" s="134" t="s">
        <v>1589</v>
      </c>
      <c r="F838" s="135" t="s">
        <v>1590</v>
      </c>
      <c r="G838" s="136" t="s">
        <v>156</v>
      </c>
      <c r="H838" s="137">
        <v>117</v>
      </c>
      <c r="I838" s="138"/>
      <c r="J838" s="139">
        <f>ROUND(I838*H838,2)</f>
        <v>0</v>
      </c>
      <c r="K838" s="135" t="s">
        <v>157</v>
      </c>
      <c r="L838" s="33"/>
      <c r="M838" s="140" t="s">
        <v>3</v>
      </c>
      <c r="N838" s="141" t="s">
        <v>42</v>
      </c>
      <c r="P838" s="142">
        <f>O838*H838</f>
        <v>0</v>
      </c>
      <c r="Q838" s="142">
        <v>2.5499999999999998E-2</v>
      </c>
      <c r="R838" s="142">
        <f>Q838*H838</f>
        <v>2.9834999999999998</v>
      </c>
      <c r="S838" s="142">
        <v>0</v>
      </c>
      <c r="T838" s="143">
        <f>S838*H838</f>
        <v>0</v>
      </c>
      <c r="AR838" s="144" t="s">
        <v>257</v>
      </c>
      <c r="AT838" s="144" t="s">
        <v>153</v>
      </c>
      <c r="AU838" s="144" t="s">
        <v>78</v>
      </c>
      <c r="AY838" s="18" t="s">
        <v>151</v>
      </c>
      <c r="BE838" s="145">
        <f>IF(N838="základní",J838,0)</f>
        <v>0</v>
      </c>
      <c r="BF838" s="145">
        <f>IF(N838="snížená",J838,0)</f>
        <v>0</v>
      </c>
      <c r="BG838" s="145">
        <f>IF(N838="zákl. přenesená",J838,0)</f>
        <v>0</v>
      </c>
      <c r="BH838" s="145">
        <f>IF(N838="sníž. přenesená",J838,0)</f>
        <v>0</v>
      </c>
      <c r="BI838" s="145">
        <f>IF(N838="nulová",J838,0)</f>
        <v>0</v>
      </c>
      <c r="BJ838" s="18" t="s">
        <v>15</v>
      </c>
      <c r="BK838" s="145">
        <f>ROUND(I838*H838,2)</f>
        <v>0</v>
      </c>
      <c r="BL838" s="18" t="s">
        <v>257</v>
      </c>
      <c r="BM838" s="144" t="s">
        <v>1591</v>
      </c>
    </row>
    <row r="839" spans="2:65" s="1" customFormat="1">
      <c r="B839" s="33"/>
      <c r="D839" s="146" t="s">
        <v>159</v>
      </c>
      <c r="F839" s="147" t="s">
        <v>1592</v>
      </c>
      <c r="I839" s="148"/>
      <c r="L839" s="33"/>
      <c r="M839" s="149"/>
      <c r="T839" s="54"/>
      <c r="AT839" s="18" t="s">
        <v>159</v>
      </c>
      <c r="AU839" s="18" t="s">
        <v>78</v>
      </c>
    </row>
    <row r="840" spans="2:65" s="14" customFormat="1" ht="12">
      <c r="B840" s="165"/>
      <c r="D840" s="151" t="s">
        <v>161</v>
      </c>
      <c r="E840" s="166" t="s">
        <v>3</v>
      </c>
      <c r="F840" s="167" t="s">
        <v>452</v>
      </c>
      <c r="H840" s="166" t="s">
        <v>3</v>
      </c>
      <c r="I840" s="168"/>
      <c r="L840" s="165"/>
      <c r="M840" s="169"/>
      <c r="T840" s="170"/>
      <c r="AT840" s="166" t="s">
        <v>161</v>
      </c>
      <c r="AU840" s="166" t="s">
        <v>78</v>
      </c>
      <c r="AV840" s="14" t="s">
        <v>15</v>
      </c>
      <c r="AW840" s="14" t="s">
        <v>33</v>
      </c>
      <c r="AX840" s="14" t="s">
        <v>71</v>
      </c>
      <c r="AY840" s="166" t="s">
        <v>151</v>
      </c>
    </row>
    <row r="841" spans="2:65" s="12" customFormat="1" ht="12">
      <c r="B841" s="150"/>
      <c r="D841" s="151" t="s">
        <v>161</v>
      </c>
      <c r="E841" s="152" t="s">
        <v>3</v>
      </c>
      <c r="F841" s="153" t="s">
        <v>453</v>
      </c>
      <c r="H841" s="154">
        <v>117</v>
      </c>
      <c r="I841" s="155"/>
      <c r="L841" s="150"/>
      <c r="M841" s="156"/>
      <c r="T841" s="157"/>
      <c r="AT841" s="152" t="s">
        <v>161</v>
      </c>
      <c r="AU841" s="152" t="s">
        <v>78</v>
      </c>
      <c r="AV841" s="12" t="s">
        <v>78</v>
      </c>
      <c r="AW841" s="12" t="s">
        <v>33</v>
      </c>
      <c r="AX841" s="12" t="s">
        <v>15</v>
      </c>
      <c r="AY841" s="152" t="s">
        <v>151</v>
      </c>
    </row>
    <row r="842" spans="2:65" s="1" customFormat="1" ht="38" customHeight="1">
      <c r="B842" s="132"/>
      <c r="C842" s="133" t="s">
        <v>1593</v>
      </c>
      <c r="D842" s="133" t="s">
        <v>153</v>
      </c>
      <c r="E842" s="134" t="s">
        <v>1594</v>
      </c>
      <c r="F842" s="135" t="s">
        <v>1595</v>
      </c>
      <c r="G842" s="136" t="s">
        <v>229</v>
      </c>
      <c r="H842" s="137">
        <v>71.5</v>
      </c>
      <c r="I842" s="138"/>
      <c r="J842" s="139">
        <f>ROUND(I842*H842,2)</f>
        <v>0</v>
      </c>
      <c r="K842" s="135" t="s">
        <v>157</v>
      </c>
      <c r="L842" s="33"/>
      <c r="M842" s="140" t="s">
        <v>3</v>
      </c>
      <c r="N842" s="141" t="s">
        <v>42</v>
      </c>
      <c r="P842" s="142">
        <f>O842*H842</f>
        <v>0</v>
      </c>
      <c r="Q842" s="142">
        <v>3.4000000000000002E-4</v>
      </c>
      <c r="R842" s="142">
        <f>Q842*H842</f>
        <v>2.4310000000000002E-2</v>
      </c>
      <c r="S842" s="142">
        <v>0</v>
      </c>
      <c r="T842" s="143">
        <f>S842*H842</f>
        <v>0</v>
      </c>
      <c r="AR842" s="144" t="s">
        <v>257</v>
      </c>
      <c r="AT842" s="144" t="s">
        <v>153</v>
      </c>
      <c r="AU842" s="144" t="s">
        <v>78</v>
      </c>
      <c r="AY842" s="18" t="s">
        <v>151</v>
      </c>
      <c r="BE842" s="145">
        <f>IF(N842="základní",J842,0)</f>
        <v>0</v>
      </c>
      <c r="BF842" s="145">
        <f>IF(N842="snížená",J842,0)</f>
        <v>0</v>
      </c>
      <c r="BG842" s="145">
        <f>IF(N842="zákl. přenesená",J842,0)</f>
        <v>0</v>
      </c>
      <c r="BH842" s="145">
        <f>IF(N842="sníž. přenesená",J842,0)</f>
        <v>0</v>
      </c>
      <c r="BI842" s="145">
        <f>IF(N842="nulová",J842,0)</f>
        <v>0</v>
      </c>
      <c r="BJ842" s="18" t="s">
        <v>15</v>
      </c>
      <c r="BK842" s="145">
        <f>ROUND(I842*H842,2)</f>
        <v>0</v>
      </c>
      <c r="BL842" s="18" t="s">
        <v>257</v>
      </c>
      <c r="BM842" s="144" t="s">
        <v>1596</v>
      </c>
    </row>
    <row r="843" spans="2:65" s="1" customFormat="1">
      <c r="B843" s="33"/>
      <c r="D843" s="146" t="s">
        <v>159</v>
      </c>
      <c r="F843" s="147" t="s">
        <v>1597</v>
      </c>
      <c r="I843" s="148"/>
      <c r="L843" s="33"/>
      <c r="M843" s="149"/>
      <c r="T843" s="54"/>
      <c r="AT843" s="18" t="s">
        <v>159</v>
      </c>
      <c r="AU843" s="18" t="s">
        <v>78</v>
      </c>
    </row>
    <row r="844" spans="2:65" s="14" customFormat="1" ht="12">
      <c r="B844" s="165"/>
      <c r="D844" s="151" t="s">
        <v>161</v>
      </c>
      <c r="E844" s="166" t="s">
        <v>3</v>
      </c>
      <c r="F844" s="167" t="s">
        <v>461</v>
      </c>
      <c r="H844" s="166" t="s">
        <v>3</v>
      </c>
      <c r="I844" s="168"/>
      <c r="L844" s="165"/>
      <c r="M844" s="169"/>
      <c r="T844" s="170"/>
      <c r="AT844" s="166" t="s">
        <v>161</v>
      </c>
      <c r="AU844" s="166" t="s">
        <v>78</v>
      </c>
      <c r="AV844" s="14" t="s">
        <v>15</v>
      </c>
      <c r="AW844" s="14" t="s">
        <v>33</v>
      </c>
      <c r="AX844" s="14" t="s">
        <v>71</v>
      </c>
      <c r="AY844" s="166" t="s">
        <v>151</v>
      </c>
    </row>
    <row r="845" spans="2:65" s="12" customFormat="1" ht="12">
      <c r="B845" s="150"/>
      <c r="D845" s="151" t="s">
        <v>161</v>
      </c>
      <c r="E845" s="152" t="s">
        <v>3</v>
      </c>
      <c r="F845" s="153" t="s">
        <v>1598</v>
      </c>
      <c r="H845" s="154">
        <v>71.5</v>
      </c>
      <c r="I845" s="155"/>
      <c r="L845" s="150"/>
      <c r="M845" s="156"/>
      <c r="T845" s="157"/>
      <c r="AT845" s="152" t="s">
        <v>161</v>
      </c>
      <c r="AU845" s="152" t="s">
        <v>78</v>
      </c>
      <c r="AV845" s="12" t="s">
        <v>78</v>
      </c>
      <c r="AW845" s="12" t="s">
        <v>33</v>
      </c>
      <c r="AX845" s="12" t="s">
        <v>15</v>
      </c>
      <c r="AY845" s="152" t="s">
        <v>151</v>
      </c>
    </row>
    <row r="846" spans="2:65" s="1" customFormat="1" ht="24.25" customHeight="1">
      <c r="B846" s="132"/>
      <c r="C846" s="174" t="s">
        <v>1599</v>
      </c>
      <c r="D846" s="174" t="s">
        <v>601</v>
      </c>
      <c r="E846" s="175" t="s">
        <v>1600</v>
      </c>
      <c r="F846" s="176" t="s">
        <v>1601</v>
      </c>
      <c r="G846" s="177" t="s">
        <v>229</v>
      </c>
      <c r="H846" s="178">
        <v>78.650000000000006</v>
      </c>
      <c r="I846" s="179"/>
      <c r="J846" s="180">
        <f>ROUND(I846*H846,2)</f>
        <v>0</v>
      </c>
      <c r="K846" s="176" t="s">
        <v>157</v>
      </c>
      <c r="L846" s="181"/>
      <c r="M846" s="182" t="s">
        <v>3</v>
      </c>
      <c r="N846" s="183" t="s">
        <v>42</v>
      </c>
      <c r="P846" s="142">
        <f>O846*H846</f>
        <v>0</v>
      </c>
      <c r="Q846" s="142">
        <v>3.6000000000000002E-4</v>
      </c>
      <c r="R846" s="142">
        <f>Q846*H846</f>
        <v>2.8314000000000002E-2</v>
      </c>
      <c r="S846" s="142">
        <v>0</v>
      </c>
      <c r="T846" s="143">
        <f>S846*H846</f>
        <v>0</v>
      </c>
      <c r="AR846" s="144" t="s">
        <v>353</v>
      </c>
      <c r="AT846" s="144" t="s">
        <v>601</v>
      </c>
      <c r="AU846" s="144" t="s">
        <v>78</v>
      </c>
      <c r="AY846" s="18" t="s">
        <v>151</v>
      </c>
      <c r="BE846" s="145">
        <f>IF(N846="základní",J846,0)</f>
        <v>0</v>
      </c>
      <c r="BF846" s="145">
        <f>IF(N846="snížená",J846,0)</f>
        <v>0</v>
      </c>
      <c r="BG846" s="145">
        <f>IF(N846="zákl. přenesená",J846,0)</f>
        <v>0</v>
      </c>
      <c r="BH846" s="145">
        <f>IF(N846="sníž. přenesená",J846,0)</f>
        <v>0</v>
      </c>
      <c r="BI846" s="145">
        <f>IF(N846="nulová",J846,0)</f>
        <v>0</v>
      </c>
      <c r="BJ846" s="18" t="s">
        <v>15</v>
      </c>
      <c r="BK846" s="145">
        <f>ROUND(I846*H846,2)</f>
        <v>0</v>
      </c>
      <c r="BL846" s="18" t="s">
        <v>257</v>
      </c>
      <c r="BM846" s="144" t="s">
        <v>1602</v>
      </c>
    </row>
    <row r="847" spans="2:65" s="12" customFormat="1" ht="12">
      <c r="B847" s="150"/>
      <c r="D847" s="151" t="s">
        <v>161</v>
      </c>
      <c r="F847" s="153" t="s">
        <v>1603</v>
      </c>
      <c r="H847" s="154">
        <v>78.650000000000006</v>
      </c>
      <c r="I847" s="155"/>
      <c r="L847" s="150"/>
      <c r="M847" s="156"/>
      <c r="T847" s="157"/>
      <c r="AT847" s="152" t="s">
        <v>161</v>
      </c>
      <c r="AU847" s="152" t="s">
        <v>78</v>
      </c>
      <c r="AV847" s="12" t="s">
        <v>78</v>
      </c>
      <c r="AW847" s="12" t="s">
        <v>4</v>
      </c>
      <c r="AX847" s="12" t="s">
        <v>15</v>
      </c>
      <c r="AY847" s="152" t="s">
        <v>151</v>
      </c>
    </row>
    <row r="848" spans="2:65" s="1" customFormat="1" ht="38" customHeight="1">
      <c r="B848" s="132"/>
      <c r="C848" s="133" t="s">
        <v>1604</v>
      </c>
      <c r="D848" s="133" t="s">
        <v>153</v>
      </c>
      <c r="E848" s="134" t="s">
        <v>1605</v>
      </c>
      <c r="F848" s="135" t="s">
        <v>1606</v>
      </c>
      <c r="G848" s="136" t="s">
        <v>229</v>
      </c>
      <c r="H848" s="137">
        <v>66</v>
      </c>
      <c r="I848" s="138"/>
      <c r="J848" s="139">
        <f>ROUND(I848*H848,2)</f>
        <v>0</v>
      </c>
      <c r="K848" s="135" t="s">
        <v>157</v>
      </c>
      <c r="L848" s="33"/>
      <c r="M848" s="140" t="s">
        <v>3</v>
      </c>
      <c r="N848" s="141" t="s">
        <v>42</v>
      </c>
      <c r="P848" s="142">
        <f>O848*H848</f>
        <v>0</v>
      </c>
      <c r="Q848" s="142">
        <v>1.5299999999999999E-3</v>
      </c>
      <c r="R848" s="142">
        <f>Q848*H848</f>
        <v>0.10097999999999999</v>
      </c>
      <c r="S848" s="142">
        <v>0</v>
      </c>
      <c r="T848" s="143">
        <f>S848*H848</f>
        <v>0</v>
      </c>
      <c r="AR848" s="144" t="s">
        <v>257</v>
      </c>
      <c r="AT848" s="144" t="s">
        <v>153</v>
      </c>
      <c r="AU848" s="144" t="s">
        <v>78</v>
      </c>
      <c r="AY848" s="18" t="s">
        <v>151</v>
      </c>
      <c r="BE848" s="145">
        <f>IF(N848="základní",J848,0)</f>
        <v>0</v>
      </c>
      <c r="BF848" s="145">
        <f>IF(N848="snížená",J848,0)</f>
        <v>0</v>
      </c>
      <c r="BG848" s="145">
        <f>IF(N848="zákl. přenesená",J848,0)</f>
        <v>0</v>
      </c>
      <c r="BH848" s="145">
        <f>IF(N848="sníž. přenesená",J848,0)</f>
        <v>0</v>
      </c>
      <c r="BI848" s="145">
        <f>IF(N848="nulová",J848,0)</f>
        <v>0</v>
      </c>
      <c r="BJ848" s="18" t="s">
        <v>15</v>
      </c>
      <c r="BK848" s="145">
        <f>ROUND(I848*H848,2)</f>
        <v>0</v>
      </c>
      <c r="BL848" s="18" t="s">
        <v>257</v>
      </c>
      <c r="BM848" s="144" t="s">
        <v>1607</v>
      </c>
    </row>
    <row r="849" spans="2:65" s="1" customFormat="1">
      <c r="B849" s="33"/>
      <c r="D849" s="146" t="s">
        <v>159</v>
      </c>
      <c r="F849" s="147" t="s">
        <v>1608</v>
      </c>
      <c r="I849" s="148"/>
      <c r="L849" s="33"/>
      <c r="M849" s="149"/>
      <c r="T849" s="54"/>
      <c r="AT849" s="18" t="s">
        <v>159</v>
      </c>
      <c r="AU849" s="18" t="s">
        <v>78</v>
      </c>
    </row>
    <row r="850" spans="2:65" s="14" customFormat="1" ht="12">
      <c r="B850" s="165"/>
      <c r="D850" s="151" t="s">
        <v>161</v>
      </c>
      <c r="E850" s="166" t="s">
        <v>3</v>
      </c>
      <c r="F850" s="167" t="s">
        <v>461</v>
      </c>
      <c r="H850" s="166" t="s">
        <v>3</v>
      </c>
      <c r="I850" s="168"/>
      <c r="L850" s="165"/>
      <c r="M850" s="169"/>
      <c r="T850" s="170"/>
      <c r="AT850" s="166" t="s">
        <v>161</v>
      </c>
      <c r="AU850" s="166" t="s">
        <v>78</v>
      </c>
      <c r="AV850" s="14" t="s">
        <v>15</v>
      </c>
      <c r="AW850" s="14" t="s">
        <v>33</v>
      </c>
      <c r="AX850" s="14" t="s">
        <v>71</v>
      </c>
      <c r="AY850" s="166" t="s">
        <v>151</v>
      </c>
    </row>
    <row r="851" spans="2:65" s="12" customFormat="1" ht="12">
      <c r="B851" s="150"/>
      <c r="D851" s="151" t="s">
        <v>161</v>
      </c>
      <c r="E851" s="152" t="s">
        <v>3</v>
      </c>
      <c r="F851" s="153" t="s">
        <v>1609</v>
      </c>
      <c r="H851" s="154">
        <v>66</v>
      </c>
      <c r="I851" s="155"/>
      <c r="L851" s="150"/>
      <c r="M851" s="156"/>
      <c r="T851" s="157"/>
      <c r="AT851" s="152" t="s">
        <v>161</v>
      </c>
      <c r="AU851" s="152" t="s">
        <v>78</v>
      </c>
      <c r="AV851" s="12" t="s">
        <v>78</v>
      </c>
      <c r="AW851" s="12" t="s">
        <v>33</v>
      </c>
      <c r="AX851" s="12" t="s">
        <v>15</v>
      </c>
      <c r="AY851" s="152" t="s">
        <v>151</v>
      </c>
    </row>
    <row r="852" spans="2:65" s="1" customFormat="1" ht="38" customHeight="1">
      <c r="B852" s="132"/>
      <c r="C852" s="133" t="s">
        <v>1610</v>
      </c>
      <c r="D852" s="133" t="s">
        <v>153</v>
      </c>
      <c r="E852" s="134" t="s">
        <v>1611</v>
      </c>
      <c r="F852" s="135" t="s">
        <v>1612</v>
      </c>
      <c r="G852" s="136" t="s">
        <v>229</v>
      </c>
      <c r="H852" s="137">
        <v>71.5</v>
      </c>
      <c r="I852" s="138"/>
      <c r="J852" s="139">
        <f>ROUND(I852*H852,2)</f>
        <v>0</v>
      </c>
      <c r="K852" s="135" t="s">
        <v>157</v>
      </c>
      <c r="L852" s="33"/>
      <c r="M852" s="140" t="s">
        <v>3</v>
      </c>
      <c r="N852" s="141" t="s">
        <v>42</v>
      </c>
      <c r="P852" s="142">
        <f>O852*H852</f>
        <v>0</v>
      </c>
      <c r="Q852" s="142">
        <v>7.5000000000000002E-4</v>
      </c>
      <c r="R852" s="142">
        <f>Q852*H852</f>
        <v>5.3624999999999999E-2</v>
      </c>
      <c r="S852" s="142">
        <v>0</v>
      </c>
      <c r="T852" s="143">
        <f>S852*H852</f>
        <v>0</v>
      </c>
      <c r="AR852" s="144" t="s">
        <v>257</v>
      </c>
      <c r="AT852" s="144" t="s">
        <v>153</v>
      </c>
      <c r="AU852" s="144" t="s">
        <v>78</v>
      </c>
      <c r="AY852" s="18" t="s">
        <v>151</v>
      </c>
      <c r="BE852" s="145">
        <f>IF(N852="základní",J852,0)</f>
        <v>0</v>
      </c>
      <c r="BF852" s="145">
        <f>IF(N852="snížená",J852,0)</f>
        <v>0</v>
      </c>
      <c r="BG852" s="145">
        <f>IF(N852="zákl. přenesená",J852,0)</f>
        <v>0</v>
      </c>
      <c r="BH852" s="145">
        <f>IF(N852="sníž. přenesená",J852,0)</f>
        <v>0</v>
      </c>
      <c r="BI852" s="145">
        <f>IF(N852="nulová",J852,0)</f>
        <v>0</v>
      </c>
      <c r="BJ852" s="18" t="s">
        <v>15</v>
      </c>
      <c r="BK852" s="145">
        <f>ROUND(I852*H852,2)</f>
        <v>0</v>
      </c>
      <c r="BL852" s="18" t="s">
        <v>257</v>
      </c>
      <c r="BM852" s="144" t="s">
        <v>1613</v>
      </c>
    </row>
    <row r="853" spans="2:65" s="1" customFormat="1">
      <c r="B853" s="33"/>
      <c r="D853" s="146" t="s">
        <v>159</v>
      </c>
      <c r="F853" s="147" t="s">
        <v>1614</v>
      </c>
      <c r="I853" s="148"/>
      <c r="L853" s="33"/>
      <c r="M853" s="149"/>
      <c r="T853" s="54"/>
      <c r="AT853" s="18" t="s">
        <v>159</v>
      </c>
      <c r="AU853" s="18" t="s">
        <v>78</v>
      </c>
    </row>
    <row r="854" spans="2:65" s="14" customFormat="1" ht="12">
      <c r="B854" s="165"/>
      <c r="D854" s="151" t="s">
        <v>161</v>
      </c>
      <c r="E854" s="166" t="s">
        <v>3</v>
      </c>
      <c r="F854" s="167" t="s">
        <v>461</v>
      </c>
      <c r="H854" s="166" t="s">
        <v>3</v>
      </c>
      <c r="I854" s="168"/>
      <c r="L854" s="165"/>
      <c r="M854" s="169"/>
      <c r="T854" s="170"/>
      <c r="AT854" s="166" t="s">
        <v>161</v>
      </c>
      <c r="AU854" s="166" t="s">
        <v>78</v>
      </c>
      <c r="AV854" s="14" t="s">
        <v>15</v>
      </c>
      <c r="AW854" s="14" t="s">
        <v>33</v>
      </c>
      <c r="AX854" s="14" t="s">
        <v>71</v>
      </c>
      <c r="AY854" s="166" t="s">
        <v>151</v>
      </c>
    </row>
    <row r="855" spans="2:65" s="12" customFormat="1" ht="12">
      <c r="B855" s="150"/>
      <c r="D855" s="151" t="s">
        <v>161</v>
      </c>
      <c r="E855" s="152" t="s">
        <v>3</v>
      </c>
      <c r="F855" s="153" t="s">
        <v>1598</v>
      </c>
      <c r="H855" s="154">
        <v>71.5</v>
      </c>
      <c r="I855" s="155"/>
      <c r="L855" s="150"/>
      <c r="M855" s="156"/>
      <c r="T855" s="157"/>
      <c r="AT855" s="152" t="s">
        <v>161</v>
      </c>
      <c r="AU855" s="152" t="s">
        <v>78</v>
      </c>
      <c r="AV855" s="12" t="s">
        <v>78</v>
      </c>
      <c r="AW855" s="12" t="s">
        <v>33</v>
      </c>
      <c r="AX855" s="12" t="s">
        <v>15</v>
      </c>
      <c r="AY855" s="152" t="s">
        <v>151</v>
      </c>
    </row>
    <row r="856" spans="2:65" s="1" customFormat="1" ht="38" customHeight="1">
      <c r="B856" s="132"/>
      <c r="C856" s="133" t="s">
        <v>1615</v>
      </c>
      <c r="D856" s="133" t="s">
        <v>153</v>
      </c>
      <c r="E856" s="134" t="s">
        <v>1616</v>
      </c>
      <c r="F856" s="135" t="s">
        <v>1617</v>
      </c>
      <c r="G856" s="136" t="s">
        <v>229</v>
      </c>
      <c r="H856" s="137">
        <v>35</v>
      </c>
      <c r="I856" s="138"/>
      <c r="J856" s="139">
        <f>ROUND(I856*H856,2)</f>
        <v>0</v>
      </c>
      <c r="K856" s="135" t="s">
        <v>157</v>
      </c>
      <c r="L856" s="33"/>
      <c r="M856" s="140" t="s">
        <v>3</v>
      </c>
      <c r="N856" s="141" t="s">
        <v>42</v>
      </c>
      <c r="P856" s="142">
        <f>O856*H856</f>
        <v>0</v>
      </c>
      <c r="Q856" s="142">
        <v>4.2999999999999999E-4</v>
      </c>
      <c r="R856" s="142">
        <f>Q856*H856</f>
        <v>1.5049999999999999E-2</v>
      </c>
      <c r="S856" s="142">
        <v>0</v>
      </c>
      <c r="T856" s="143">
        <f>S856*H856</f>
        <v>0</v>
      </c>
      <c r="AR856" s="144" t="s">
        <v>257</v>
      </c>
      <c r="AT856" s="144" t="s">
        <v>153</v>
      </c>
      <c r="AU856" s="144" t="s">
        <v>78</v>
      </c>
      <c r="AY856" s="18" t="s">
        <v>151</v>
      </c>
      <c r="BE856" s="145">
        <f>IF(N856="základní",J856,0)</f>
        <v>0</v>
      </c>
      <c r="BF856" s="145">
        <f>IF(N856="snížená",J856,0)</f>
        <v>0</v>
      </c>
      <c r="BG856" s="145">
        <f>IF(N856="zákl. přenesená",J856,0)</f>
        <v>0</v>
      </c>
      <c r="BH856" s="145">
        <f>IF(N856="sníž. přenesená",J856,0)</f>
        <v>0</v>
      </c>
      <c r="BI856" s="145">
        <f>IF(N856="nulová",J856,0)</f>
        <v>0</v>
      </c>
      <c r="BJ856" s="18" t="s">
        <v>15</v>
      </c>
      <c r="BK856" s="145">
        <f>ROUND(I856*H856,2)</f>
        <v>0</v>
      </c>
      <c r="BL856" s="18" t="s">
        <v>257</v>
      </c>
      <c r="BM856" s="144" t="s">
        <v>1618</v>
      </c>
    </row>
    <row r="857" spans="2:65" s="1" customFormat="1">
      <c r="B857" s="33"/>
      <c r="D857" s="146" t="s">
        <v>159</v>
      </c>
      <c r="F857" s="147" t="s">
        <v>1619</v>
      </c>
      <c r="I857" s="148"/>
      <c r="L857" s="33"/>
      <c r="M857" s="149"/>
      <c r="T857" s="54"/>
      <c r="AT857" s="18" t="s">
        <v>159</v>
      </c>
      <c r="AU857" s="18" t="s">
        <v>78</v>
      </c>
    </row>
    <row r="858" spans="2:65" s="14" customFormat="1" ht="12">
      <c r="B858" s="165"/>
      <c r="D858" s="151" t="s">
        <v>161</v>
      </c>
      <c r="E858" s="166" t="s">
        <v>3</v>
      </c>
      <c r="F858" s="167" t="s">
        <v>479</v>
      </c>
      <c r="H858" s="166" t="s">
        <v>3</v>
      </c>
      <c r="I858" s="168"/>
      <c r="L858" s="165"/>
      <c r="M858" s="169"/>
      <c r="T858" s="170"/>
      <c r="AT858" s="166" t="s">
        <v>161</v>
      </c>
      <c r="AU858" s="166" t="s">
        <v>78</v>
      </c>
      <c r="AV858" s="14" t="s">
        <v>15</v>
      </c>
      <c r="AW858" s="14" t="s">
        <v>33</v>
      </c>
      <c r="AX858" s="14" t="s">
        <v>71</v>
      </c>
      <c r="AY858" s="166" t="s">
        <v>151</v>
      </c>
    </row>
    <row r="859" spans="2:65" s="12" customFormat="1" ht="12">
      <c r="B859" s="150"/>
      <c r="D859" s="151" t="s">
        <v>161</v>
      </c>
      <c r="E859" s="152" t="s">
        <v>3</v>
      </c>
      <c r="F859" s="153" t="s">
        <v>1620</v>
      </c>
      <c r="H859" s="154">
        <v>35</v>
      </c>
      <c r="I859" s="155"/>
      <c r="L859" s="150"/>
      <c r="M859" s="156"/>
      <c r="T859" s="157"/>
      <c r="AT859" s="152" t="s">
        <v>161</v>
      </c>
      <c r="AU859" s="152" t="s">
        <v>78</v>
      </c>
      <c r="AV859" s="12" t="s">
        <v>78</v>
      </c>
      <c r="AW859" s="12" t="s">
        <v>33</v>
      </c>
      <c r="AX859" s="12" t="s">
        <v>15</v>
      </c>
      <c r="AY859" s="152" t="s">
        <v>151</v>
      </c>
    </row>
    <row r="860" spans="2:65" s="1" customFormat="1" ht="16.5" customHeight="1">
      <c r="B860" s="132"/>
      <c r="C860" s="174" t="s">
        <v>1621</v>
      </c>
      <c r="D860" s="174" t="s">
        <v>601</v>
      </c>
      <c r="E860" s="175" t="s">
        <v>1622</v>
      </c>
      <c r="F860" s="176" t="s">
        <v>1623</v>
      </c>
      <c r="G860" s="177" t="s">
        <v>229</v>
      </c>
      <c r="H860" s="178">
        <v>38.5</v>
      </c>
      <c r="I860" s="179"/>
      <c r="J860" s="180">
        <f>ROUND(I860*H860,2)</f>
        <v>0</v>
      </c>
      <c r="K860" s="176" t="s">
        <v>3</v>
      </c>
      <c r="L860" s="181"/>
      <c r="M860" s="182" t="s">
        <v>3</v>
      </c>
      <c r="N860" s="183" t="s">
        <v>42</v>
      </c>
      <c r="P860" s="142">
        <f>O860*H860</f>
        <v>0</v>
      </c>
      <c r="Q860" s="142">
        <v>1.98E-3</v>
      </c>
      <c r="R860" s="142">
        <f>Q860*H860</f>
        <v>7.6230000000000006E-2</v>
      </c>
      <c r="S860" s="142">
        <v>0</v>
      </c>
      <c r="T860" s="143">
        <f>S860*H860</f>
        <v>0</v>
      </c>
      <c r="AR860" s="144" t="s">
        <v>353</v>
      </c>
      <c r="AT860" s="144" t="s">
        <v>601</v>
      </c>
      <c r="AU860" s="144" t="s">
        <v>78</v>
      </c>
      <c r="AY860" s="18" t="s">
        <v>151</v>
      </c>
      <c r="BE860" s="145">
        <f>IF(N860="základní",J860,0)</f>
        <v>0</v>
      </c>
      <c r="BF860" s="145">
        <f>IF(N860="snížená",J860,0)</f>
        <v>0</v>
      </c>
      <c r="BG860" s="145">
        <f>IF(N860="zákl. přenesená",J860,0)</f>
        <v>0</v>
      </c>
      <c r="BH860" s="145">
        <f>IF(N860="sníž. přenesená",J860,0)</f>
        <v>0</v>
      </c>
      <c r="BI860" s="145">
        <f>IF(N860="nulová",J860,0)</f>
        <v>0</v>
      </c>
      <c r="BJ860" s="18" t="s">
        <v>15</v>
      </c>
      <c r="BK860" s="145">
        <f>ROUND(I860*H860,2)</f>
        <v>0</v>
      </c>
      <c r="BL860" s="18" t="s">
        <v>257</v>
      </c>
      <c r="BM860" s="144" t="s">
        <v>1624</v>
      </c>
    </row>
    <row r="861" spans="2:65" s="12" customFormat="1" ht="12">
      <c r="B861" s="150"/>
      <c r="D861" s="151" t="s">
        <v>161</v>
      </c>
      <c r="F861" s="153" t="s">
        <v>1625</v>
      </c>
      <c r="H861" s="154">
        <v>38.5</v>
      </c>
      <c r="I861" s="155"/>
      <c r="L861" s="150"/>
      <c r="M861" s="156"/>
      <c r="T861" s="157"/>
      <c r="AT861" s="152" t="s">
        <v>161</v>
      </c>
      <c r="AU861" s="152" t="s">
        <v>78</v>
      </c>
      <c r="AV861" s="12" t="s">
        <v>78</v>
      </c>
      <c r="AW861" s="12" t="s">
        <v>4</v>
      </c>
      <c r="AX861" s="12" t="s">
        <v>15</v>
      </c>
      <c r="AY861" s="152" t="s">
        <v>151</v>
      </c>
    </row>
    <row r="862" spans="2:65" s="1" customFormat="1" ht="24.25" customHeight="1">
      <c r="B862" s="132"/>
      <c r="C862" s="133" t="s">
        <v>1626</v>
      </c>
      <c r="D862" s="133" t="s">
        <v>153</v>
      </c>
      <c r="E862" s="134" t="s">
        <v>1627</v>
      </c>
      <c r="F862" s="135" t="s">
        <v>1628</v>
      </c>
      <c r="G862" s="136" t="s">
        <v>229</v>
      </c>
      <c r="H862" s="137">
        <v>35</v>
      </c>
      <c r="I862" s="138"/>
      <c r="J862" s="139">
        <f>ROUND(I862*H862,2)</f>
        <v>0</v>
      </c>
      <c r="K862" s="135" t="s">
        <v>3</v>
      </c>
      <c r="L862" s="33"/>
      <c r="M862" s="140" t="s">
        <v>3</v>
      </c>
      <c r="N862" s="141" t="s">
        <v>42</v>
      </c>
      <c r="P862" s="142">
        <f>O862*H862</f>
        <v>0</v>
      </c>
      <c r="Q862" s="142">
        <v>1.8000000000000001E-4</v>
      </c>
      <c r="R862" s="142">
        <f>Q862*H862</f>
        <v>6.3E-3</v>
      </c>
      <c r="S862" s="142">
        <v>0</v>
      </c>
      <c r="T862" s="143">
        <f>S862*H862</f>
        <v>0</v>
      </c>
      <c r="AR862" s="144" t="s">
        <v>257</v>
      </c>
      <c r="AT862" s="144" t="s">
        <v>153</v>
      </c>
      <c r="AU862" s="144" t="s">
        <v>78</v>
      </c>
      <c r="AY862" s="18" t="s">
        <v>151</v>
      </c>
      <c r="BE862" s="145">
        <f>IF(N862="základní",J862,0)</f>
        <v>0</v>
      </c>
      <c r="BF862" s="145">
        <f>IF(N862="snížená",J862,0)</f>
        <v>0</v>
      </c>
      <c r="BG862" s="145">
        <f>IF(N862="zákl. přenesená",J862,0)</f>
        <v>0</v>
      </c>
      <c r="BH862" s="145">
        <f>IF(N862="sníž. přenesená",J862,0)</f>
        <v>0</v>
      </c>
      <c r="BI862" s="145">
        <f>IF(N862="nulová",J862,0)</f>
        <v>0</v>
      </c>
      <c r="BJ862" s="18" t="s">
        <v>15</v>
      </c>
      <c r="BK862" s="145">
        <f>ROUND(I862*H862,2)</f>
        <v>0</v>
      </c>
      <c r="BL862" s="18" t="s">
        <v>257</v>
      </c>
      <c r="BM862" s="144" t="s">
        <v>1629</v>
      </c>
    </row>
    <row r="863" spans="2:65" s="1" customFormat="1" ht="16.5" customHeight="1">
      <c r="B863" s="132"/>
      <c r="C863" s="174" t="s">
        <v>1630</v>
      </c>
      <c r="D863" s="174" t="s">
        <v>601</v>
      </c>
      <c r="E863" s="175" t="s">
        <v>1631</v>
      </c>
      <c r="F863" s="176" t="s">
        <v>1632</v>
      </c>
      <c r="G863" s="177" t="s">
        <v>229</v>
      </c>
      <c r="H863" s="178">
        <v>36.75</v>
      </c>
      <c r="I863" s="179"/>
      <c r="J863" s="180">
        <f>ROUND(I863*H863,2)</f>
        <v>0</v>
      </c>
      <c r="K863" s="176" t="s">
        <v>157</v>
      </c>
      <c r="L863" s="181"/>
      <c r="M863" s="182" t="s">
        <v>3</v>
      </c>
      <c r="N863" s="183" t="s">
        <v>42</v>
      </c>
      <c r="P863" s="142">
        <f>O863*H863</f>
        <v>0</v>
      </c>
      <c r="Q863" s="142">
        <v>3.2000000000000003E-4</v>
      </c>
      <c r="R863" s="142">
        <f>Q863*H863</f>
        <v>1.1760000000000001E-2</v>
      </c>
      <c r="S863" s="142">
        <v>0</v>
      </c>
      <c r="T863" s="143">
        <f>S863*H863</f>
        <v>0</v>
      </c>
      <c r="AR863" s="144" t="s">
        <v>353</v>
      </c>
      <c r="AT863" s="144" t="s">
        <v>601</v>
      </c>
      <c r="AU863" s="144" t="s">
        <v>78</v>
      </c>
      <c r="AY863" s="18" t="s">
        <v>151</v>
      </c>
      <c r="BE863" s="145">
        <f>IF(N863="základní",J863,0)</f>
        <v>0</v>
      </c>
      <c r="BF863" s="145">
        <f>IF(N863="snížená",J863,0)</f>
        <v>0</v>
      </c>
      <c r="BG863" s="145">
        <f>IF(N863="zákl. přenesená",J863,0)</f>
        <v>0</v>
      </c>
      <c r="BH863" s="145">
        <f>IF(N863="sníž. přenesená",J863,0)</f>
        <v>0</v>
      </c>
      <c r="BI863" s="145">
        <f>IF(N863="nulová",J863,0)</f>
        <v>0</v>
      </c>
      <c r="BJ863" s="18" t="s">
        <v>15</v>
      </c>
      <c r="BK863" s="145">
        <f>ROUND(I863*H863,2)</f>
        <v>0</v>
      </c>
      <c r="BL863" s="18" t="s">
        <v>257</v>
      </c>
      <c r="BM863" s="144" t="s">
        <v>1633</v>
      </c>
    </row>
    <row r="864" spans="2:65" s="12" customFormat="1" ht="12">
      <c r="B864" s="150"/>
      <c r="D864" s="151" t="s">
        <v>161</v>
      </c>
      <c r="F864" s="153" t="s">
        <v>1634</v>
      </c>
      <c r="H864" s="154">
        <v>36.75</v>
      </c>
      <c r="I864" s="155"/>
      <c r="L864" s="150"/>
      <c r="M864" s="156"/>
      <c r="T864" s="157"/>
      <c r="AT864" s="152" t="s">
        <v>161</v>
      </c>
      <c r="AU864" s="152" t="s">
        <v>78</v>
      </c>
      <c r="AV864" s="12" t="s">
        <v>78</v>
      </c>
      <c r="AW864" s="12" t="s">
        <v>4</v>
      </c>
      <c r="AX864" s="12" t="s">
        <v>15</v>
      </c>
      <c r="AY864" s="152" t="s">
        <v>151</v>
      </c>
    </row>
    <row r="865" spans="2:65" s="1" customFormat="1" ht="16.5" customHeight="1">
      <c r="B865" s="132"/>
      <c r="C865" s="133" t="s">
        <v>1635</v>
      </c>
      <c r="D865" s="133" t="s">
        <v>153</v>
      </c>
      <c r="E865" s="134" t="s">
        <v>1636</v>
      </c>
      <c r="F865" s="135" t="s">
        <v>1637</v>
      </c>
      <c r="G865" s="136" t="s">
        <v>229</v>
      </c>
      <c r="H865" s="137">
        <v>35</v>
      </c>
      <c r="I865" s="138"/>
      <c r="J865" s="139">
        <f>ROUND(I865*H865,2)</f>
        <v>0</v>
      </c>
      <c r="K865" s="135" t="s">
        <v>157</v>
      </c>
      <c r="L865" s="33"/>
      <c r="M865" s="140" t="s">
        <v>3</v>
      </c>
      <c r="N865" s="141" t="s">
        <v>42</v>
      </c>
      <c r="P865" s="142">
        <f>O865*H865</f>
        <v>0</v>
      </c>
      <c r="Q865" s="142">
        <v>9.0000000000000006E-5</v>
      </c>
      <c r="R865" s="142">
        <f>Q865*H865</f>
        <v>3.15E-3</v>
      </c>
      <c r="S865" s="142">
        <v>0</v>
      </c>
      <c r="T865" s="143">
        <f>S865*H865</f>
        <v>0</v>
      </c>
      <c r="AR865" s="144" t="s">
        <v>257</v>
      </c>
      <c r="AT865" s="144" t="s">
        <v>153</v>
      </c>
      <c r="AU865" s="144" t="s">
        <v>78</v>
      </c>
      <c r="AY865" s="18" t="s">
        <v>151</v>
      </c>
      <c r="BE865" s="145">
        <f>IF(N865="základní",J865,0)</f>
        <v>0</v>
      </c>
      <c r="BF865" s="145">
        <f>IF(N865="snížená",J865,0)</f>
        <v>0</v>
      </c>
      <c r="BG865" s="145">
        <f>IF(N865="zákl. přenesená",J865,0)</f>
        <v>0</v>
      </c>
      <c r="BH865" s="145">
        <f>IF(N865="sníž. přenesená",J865,0)</f>
        <v>0</v>
      </c>
      <c r="BI865" s="145">
        <f>IF(N865="nulová",J865,0)</f>
        <v>0</v>
      </c>
      <c r="BJ865" s="18" t="s">
        <v>15</v>
      </c>
      <c r="BK865" s="145">
        <f>ROUND(I865*H865,2)</f>
        <v>0</v>
      </c>
      <c r="BL865" s="18" t="s">
        <v>257</v>
      </c>
      <c r="BM865" s="144" t="s">
        <v>1638</v>
      </c>
    </row>
    <row r="866" spans="2:65" s="1" customFormat="1">
      <c r="B866" s="33"/>
      <c r="D866" s="146" t="s">
        <v>159</v>
      </c>
      <c r="F866" s="147" t="s">
        <v>1639</v>
      </c>
      <c r="I866" s="148"/>
      <c r="L866" s="33"/>
      <c r="M866" s="149"/>
      <c r="T866" s="54"/>
      <c r="AT866" s="18" t="s">
        <v>159</v>
      </c>
      <c r="AU866" s="18" t="s">
        <v>78</v>
      </c>
    </row>
    <row r="867" spans="2:65" s="1" customFormat="1" ht="38" customHeight="1">
      <c r="B867" s="132"/>
      <c r="C867" s="133" t="s">
        <v>1640</v>
      </c>
      <c r="D867" s="133" t="s">
        <v>153</v>
      </c>
      <c r="E867" s="134" t="s">
        <v>1641</v>
      </c>
      <c r="F867" s="135" t="s">
        <v>1642</v>
      </c>
      <c r="G867" s="136" t="s">
        <v>156</v>
      </c>
      <c r="H867" s="137">
        <v>117</v>
      </c>
      <c r="I867" s="138"/>
      <c r="J867" s="139">
        <f>ROUND(I867*H867,2)</f>
        <v>0</v>
      </c>
      <c r="K867" s="135" t="s">
        <v>157</v>
      </c>
      <c r="L867" s="33"/>
      <c r="M867" s="140" t="s">
        <v>3</v>
      </c>
      <c r="N867" s="141" t="s">
        <v>42</v>
      </c>
      <c r="P867" s="142">
        <f>O867*H867</f>
        <v>0</v>
      </c>
      <c r="Q867" s="142">
        <v>5.5799999999999999E-3</v>
      </c>
      <c r="R867" s="142">
        <f>Q867*H867</f>
        <v>0.65286</v>
      </c>
      <c r="S867" s="142">
        <v>0</v>
      </c>
      <c r="T867" s="143">
        <f>S867*H867</f>
        <v>0</v>
      </c>
      <c r="AR867" s="144" t="s">
        <v>257</v>
      </c>
      <c r="AT867" s="144" t="s">
        <v>153</v>
      </c>
      <c r="AU867" s="144" t="s">
        <v>78</v>
      </c>
      <c r="AY867" s="18" t="s">
        <v>151</v>
      </c>
      <c r="BE867" s="145">
        <f>IF(N867="základní",J867,0)</f>
        <v>0</v>
      </c>
      <c r="BF867" s="145">
        <f>IF(N867="snížená",J867,0)</f>
        <v>0</v>
      </c>
      <c r="BG867" s="145">
        <f>IF(N867="zákl. přenesená",J867,0)</f>
        <v>0</v>
      </c>
      <c r="BH867" s="145">
        <f>IF(N867="sníž. přenesená",J867,0)</f>
        <v>0</v>
      </c>
      <c r="BI867" s="145">
        <f>IF(N867="nulová",J867,0)</f>
        <v>0</v>
      </c>
      <c r="BJ867" s="18" t="s">
        <v>15</v>
      </c>
      <c r="BK867" s="145">
        <f>ROUND(I867*H867,2)</f>
        <v>0</v>
      </c>
      <c r="BL867" s="18" t="s">
        <v>257</v>
      </c>
      <c r="BM867" s="144" t="s">
        <v>1643</v>
      </c>
    </row>
    <row r="868" spans="2:65" s="1" customFormat="1">
      <c r="B868" s="33"/>
      <c r="D868" s="146" t="s">
        <v>159</v>
      </c>
      <c r="F868" s="147" t="s">
        <v>1644</v>
      </c>
      <c r="I868" s="148"/>
      <c r="L868" s="33"/>
      <c r="M868" s="149"/>
      <c r="T868" s="54"/>
      <c r="AT868" s="18" t="s">
        <v>159</v>
      </c>
      <c r="AU868" s="18" t="s">
        <v>78</v>
      </c>
    </row>
    <row r="869" spans="2:65" s="14" customFormat="1" ht="12">
      <c r="B869" s="165"/>
      <c r="D869" s="151" t="s">
        <v>161</v>
      </c>
      <c r="E869" s="166" t="s">
        <v>3</v>
      </c>
      <c r="F869" s="167" t="s">
        <v>452</v>
      </c>
      <c r="H869" s="166" t="s">
        <v>3</v>
      </c>
      <c r="I869" s="168"/>
      <c r="L869" s="165"/>
      <c r="M869" s="169"/>
      <c r="T869" s="170"/>
      <c r="AT869" s="166" t="s">
        <v>161</v>
      </c>
      <c r="AU869" s="166" t="s">
        <v>78</v>
      </c>
      <c r="AV869" s="14" t="s">
        <v>15</v>
      </c>
      <c r="AW869" s="14" t="s">
        <v>33</v>
      </c>
      <c r="AX869" s="14" t="s">
        <v>71</v>
      </c>
      <c r="AY869" s="166" t="s">
        <v>151</v>
      </c>
    </row>
    <row r="870" spans="2:65" s="12" customFormat="1" ht="12">
      <c r="B870" s="150"/>
      <c r="D870" s="151" t="s">
        <v>161</v>
      </c>
      <c r="E870" s="152" t="s">
        <v>3</v>
      </c>
      <c r="F870" s="153" t="s">
        <v>453</v>
      </c>
      <c r="H870" s="154">
        <v>117</v>
      </c>
      <c r="I870" s="155"/>
      <c r="L870" s="150"/>
      <c r="M870" s="156"/>
      <c r="T870" s="157"/>
      <c r="AT870" s="152" t="s">
        <v>161</v>
      </c>
      <c r="AU870" s="152" t="s">
        <v>78</v>
      </c>
      <c r="AV870" s="12" t="s">
        <v>78</v>
      </c>
      <c r="AW870" s="12" t="s">
        <v>33</v>
      </c>
      <c r="AX870" s="12" t="s">
        <v>15</v>
      </c>
      <c r="AY870" s="152" t="s">
        <v>151</v>
      </c>
    </row>
    <row r="871" spans="2:65" s="1" customFormat="1" ht="38" customHeight="1">
      <c r="B871" s="132"/>
      <c r="C871" s="174" t="s">
        <v>1645</v>
      </c>
      <c r="D871" s="174" t="s">
        <v>601</v>
      </c>
      <c r="E871" s="175" t="s">
        <v>1646</v>
      </c>
      <c r="F871" s="176" t="s">
        <v>1647</v>
      </c>
      <c r="G871" s="177" t="s">
        <v>156</v>
      </c>
      <c r="H871" s="178">
        <v>162.27799999999999</v>
      </c>
      <c r="I871" s="179"/>
      <c r="J871" s="180">
        <f>ROUND(I871*H871,2)</f>
        <v>0</v>
      </c>
      <c r="K871" s="176" t="s">
        <v>3</v>
      </c>
      <c r="L871" s="181"/>
      <c r="M871" s="182" t="s">
        <v>3</v>
      </c>
      <c r="N871" s="183" t="s">
        <v>42</v>
      </c>
      <c r="P871" s="142">
        <f>O871*H871</f>
        <v>0</v>
      </c>
      <c r="Q871" s="142">
        <v>2.1999999999999999E-2</v>
      </c>
      <c r="R871" s="142">
        <f>Q871*H871</f>
        <v>3.5701159999999996</v>
      </c>
      <c r="S871" s="142">
        <v>0</v>
      </c>
      <c r="T871" s="143">
        <f>S871*H871</f>
        <v>0</v>
      </c>
      <c r="AR871" s="144" t="s">
        <v>353</v>
      </c>
      <c r="AT871" s="144" t="s">
        <v>601</v>
      </c>
      <c r="AU871" s="144" t="s">
        <v>78</v>
      </c>
      <c r="AY871" s="18" t="s">
        <v>151</v>
      </c>
      <c r="BE871" s="145">
        <f>IF(N871="základní",J871,0)</f>
        <v>0</v>
      </c>
      <c r="BF871" s="145">
        <f>IF(N871="snížená",J871,0)</f>
        <v>0</v>
      </c>
      <c r="BG871" s="145">
        <f>IF(N871="zákl. přenesená",J871,0)</f>
        <v>0</v>
      </c>
      <c r="BH871" s="145">
        <f>IF(N871="sníž. přenesená",J871,0)</f>
        <v>0</v>
      </c>
      <c r="BI871" s="145">
        <f>IF(N871="nulová",J871,0)</f>
        <v>0</v>
      </c>
      <c r="BJ871" s="18" t="s">
        <v>15</v>
      </c>
      <c r="BK871" s="145">
        <f>ROUND(I871*H871,2)</f>
        <v>0</v>
      </c>
      <c r="BL871" s="18" t="s">
        <v>257</v>
      </c>
      <c r="BM871" s="144" t="s">
        <v>1648</v>
      </c>
    </row>
    <row r="872" spans="2:65" s="14" customFormat="1" ht="12">
      <c r="B872" s="165"/>
      <c r="D872" s="151" t="s">
        <v>161</v>
      </c>
      <c r="E872" s="166" t="s">
        <v>3</v>
      </c>
      <c r="F872" s="167" t="s">
        <v>452</v>
      </c>
      <c r="H872" s="166" t="s">
        <v>3</v>
      </c>
      <c r="I872" s="168"/>
      <c r="L872" s="165"/>
      <c r="M872" s="169"/>
      <c r="T872" s="170"/>
      <c r="AT872" s="166" t="s">
        <v>161</v>
      </c>
      <c r="AU872" s="166" t="s">
        <v>78</v>
      </c>
      <c r="AV872" s="14" t="s">
        <v>15</v>
      </c>
      <c r="AW872" s="14" t="s">
        <v>33</v>
      </c>
      <c r="AX872" s="14" t="s">
        <v>71</v>
      </c>
      <c r="AY872" s="166" t="s">
        <v>151</v>
      </c>
    </row>
    <row r="873" spans="2:65" s="12" customFormat="1" ht="12">
      <c r="B873" s="150"/>
      <c r="D873" s="151" t="s">
        <v>161</v>
      </c>
      <c r="E873" s="152" t="s">
        <v>3</v>
      </c>
      <c r="F873" s="153" t="s">
        <v>453</v>
      </c>
      <c r="H873" s="154">
        <v>117</v>
      </c>
      <c r="I873" s="155"/>
      <c r="L873" s="150"/>
      <c r="M873" s="156"/>
      <c r="T873" s="157"/>
      <c r="AT873" s="152" t="s">
        <v>161</v>
      </c>
      <c r="AU873" s="152" t="s">
        <v>78</v>
      </c>
      <c r="AV873" s="12" t="s">
        <v>78</v>
      </c>
      <c r="AW873" s="12" t="s">
        <v>33</v>
      </c>
      <c r="AX873" s="12" t="s">
        <v>71</v>
      </c>
      <c r="AY873" s="152" t="s">
        <v>151</v>
      </c>
    </row>
    <row r="874" spans="2:65" s="14" customFormat="1" ht="12">
      <c r="B874" s="165"/>
      <c r="D874" s="151" t="s">
        <v>161</v>
      </c>
      <c r="E874" s="166" t="s">
        <v>3</v>
      </c>
      <c r="F874" s="167" t="s">
        <v>461</v>
      </c>
      <c r="H874" s="166" t="s">
        <v>3</v>
      </c>
      <c r="I874" s="168"/>
      <c r="L874" s="165"/>
      <c r="M874" s="169"/>
      <c r="T874" s="170"/>
      <c r="AT874" s="166" t="s">
        <v>161</v>
      </c>
      <c r="AU874" s="166" t="s">
        <v>78</v>
      </c>
      <c r="AV874" s="14" t="s">
        <v>15</v>
      </c>
      <c r="AW874" s="14" t="s">
        <v>33</v>
      </c>
      <c r="AX874" s="14" t="s">
        <v>71</v>
      </c>
      <c r="AY874" s="166" t="s">
        <v>151</v>
      </c>
    </row>
    <row r="875" spans="2:65" s="12" customFormat="1" ht="12">
      <c r="B875" s="150"/>
      <c r="D875" s="151" t="s">
        <v>161</v>
      </c>
      <c r="E875" s="152" t="s">
        <v>3</v>
      </c>
      <c r="F875" s="153" t="s">
        <v>462</v>
      </c>
      <c r="H875" s="154">
        <v>19.8</v>
      </c>
      <c r="I875" s="155"/>
      <c r="L875" s="150"/>
      <c r="M875" s="156"/>
      <c r="T875" s="157"/>
      <c r="AT875" s="152" t="s">
        <v>161</v>
      </c>
      <c r="AU875" s="152" t="s">
        <v>78</v>
      </c>
      <c r="AV875" s="12" t="s">
        <v>78</v>
      </c>
      <c r="AW875" s="12" t="s">
        <v>33</v>
      </c>
      <c r="AX875" s="12" t="s">
        <v>71</v>
      </c>
      <c r="AY875" s="152" t="s">
        <v>151</v>
      </c>
    </row>
    <row r="876" spans="2:65" s="12" customFormat="1" ht="12">
      <c r="B876" s="150"/>
      <c r="D876" s="151" t="s">
        <v>161</v>
      </c>
      <c r="E876" s="152" t="s">
        <v>3</v>
      </c>
      <c r="F876" s="153" t="s">
        <v>463</v>
      </c>
      <c r="H876" s="154">
        <v>10.725</v>
      </c>
      <c r="I876" s="155"/>
      <c r="L876" s="150"/>
      <c r="M876" s="156"/>
      <c r="T876" s="157"/>
      <c r="AT876" s="152" t="s">
        <v>161</v>
      </c>
      <c r="AU876" s="152" t="s">
        <v>78</v>
      </c>
      <c r="AV876" s="12" t="s">
        <v>78</v>
      </c>
      <c r="AW876" s="12" t="s">
        <v>33</v>
      </c>
      <c r="AX876" s="12" t="s">
        <v>71</v>
      </c>
      <c r="AY876" s="152" t="s">
        <v>151</v>
      </c>
    </row>
    <row r="877" spans="2:65" s="13" customFormat="1" ht="12">
      <c r="B877" s="158"/>
      <c r="D877" s="151" t="s">
        <v>161</v>
      </c>
      <c r="E877" s="159" t="s">
        <v>3</v>
      </c>
      <c r="F877" s="160" t="s">
        <v>178</v>
      </c>
      <c r="H877" s="161">
        <v>147.52500000000001</v>
      </c>
      <c r="I877" s="162"/>
      <c r="L877" s="158"/>
      <c r="M877" s="163"/>
      <c r="T877" s="164"/>
      <c r="AT877" s="159" t="s">
        <v>161</v>
      </c>
      <c r="AU877" s="159" t="s">
        <v>78</v>
      </c>
      <c r="AV877" s="13" t="s">
        <v>90</v>
      </c>
      <c r="AW877" s="13" t="s">
        <v>33</v>
      </c>
      <c r="AX877" s="13" t="s">
        <v>15</v>
      </c>
      <c r="AY877" s="159" t="s">
        <v>151</v>
      </c>
    </row>
    <row r="878" spans="2:65" s="12" customFormat="1" ht="12">
      <c r="B878" s="150"/>
      <c r="D878" s="151" t="s">
        <v>161</v>
      </c>
      <c r="F878" s="153" t="s">
        <v>1649</v>
      </c>
      <c r="H878" s="154">
        <v>162.27799999999999</v>
      </c>
      <c r="I878" s="155"/>
      <c r="L878" s="150"/>
      <c r="M878" s="156"/>
      <c r="T878" s="157"/>
      <c r="AT878" s="152" t="s">
        <v>161</v>
      </c>
      <c r="AU878" s="152" t="s">
        <v>78</v>
      </c>
      <c r="AV878" s="12" t="s">
        <v>78</v>
      </c>
      <c r="AW878" s="12" t="s">
        <v>4</v>
      </c>
      <c r="AX878" s="12" t="s">
        <v>15</v>
      </c>
      <c r="AY878" s="152" t="s">
        <v>151</v>
      </c>
    </row>
    <row r="879" spans="2:65" s="1" customFormat="1" ht="24.25" customHeight="1">
      <c r="B879" s="132"/>
      <c r="C879" s="133" t="s">
        <v>1650</v>
      </c>
      <c r="D879" s="133" t="s">
        <v>153</v>
      </c>
      <c r="E879" s="134" t="s">
        <v>1651</v>
      </c>
      <c r="F879" s="135" t="s">
        <v>1652</v>
      </c>
      <c r="G879" s="136" t="s">
        <v>156</v>
      </c>
      <c r="H879" s="137">
        <v>117</v>
      </c>
      <c r="I879" s="138"/>
      <c r="J879" s="139">
        <f>ROUND(I879*H879,2)</f>
        <v>0</v>
      </c>
      <c r="K879" s="135" t="s">
        <v>157</v>
      </c>
      <c r="L879" s="33"/>
      <c r="M879" s="140" t="s">
        <v>3</v>
      </c>
      <c r="N879" s="141" t="s">
        <v>42</v>
      </c>
      <c r="P879" s="142">
        <f>O879*H879</f>
        <v>0</v>
      </c>
      <c r="Q879" s="142">
        <v>1.5E-3</v>
      </c>
      <c r="R879" s="142">
        <f>Q879*H879</f>
        <v>0.17550000000000002</v>
      </c>
      <c r="S879" s="142">
        <v>0</v>
      </c>
      <c r="T879" s="143">
        <f>S879*H879</f>
        <v>0</v>
      </c>
      <c r="AR879" s="144" t="s">
        <v>257</v>
      </c>
      <c r="AT879" s="144" t="s">
        <v>153</v>
      </c>
      <c r="AU879" s="144" t="s">
        <v>78</v>
      </c>
      <c r="AY879" s="18" t="s">
        <v>151</v>
      </c>
      <c r="BE879" s="145">
        <f>IF(N879="základní",J879,0)</f>
        <v>0</v>
      </c>
      <c r="BF879" s="145">
        <f>IF(N879="snížená",J879,0)</f>
        <v>0</v>
      </c>
      <c r="BG879" s="145">
        <f>IF(N879="zákl. přenesená",J879,0)</f>
        <v>0</v>
      </c>
      <c r="BH879" s="145">
        <f>IF(N879="sníž. přenesená",J879,0)</f>
        <v>0</v>
      </c>
      <c r="BI879" s="145">
        <f>IF(N879="nulová",J879,0)</f>
        <v>0</v>
      </c>
      <c r="BJ879" s="18" t="s">
        <v>15</v>
      </c>
      <c r="BK879" s="145">
        <f>ROUND(I879*H879,2)</f>
        <v>0</v>
      </c>
      <c r="BL879" s="18" t="s">
        <v>257</v>
      </c>
      <c r="BM879" s="144" t="s">
        <v>1653</v>
      </c>
    </row>
    <row r="880" spans="2:65" s="1" customFormat="1">
      <c r="B880" s="33"/>
      <c r="D880" s="146" t="s">
        <v>159</v>
      </c>
      <c r="F880" s="147" t="s">
        <v>1654</v>
      </c>
      <c r="I880" s="148"/>
      <c r="L880" s="33"/>
      <c r="M880" s="149"/>
      <c r="T880" s="54"/>
      <c r="AT880" s="18" t="s">
        <v>159</v>
      </c>
      <c r="AU880" s="18" t="s">
        <v>78</v>
      </c>
    </row>
    <row r="881" spans="2:65" s="14" customFormat="1" ht="12">
      <c r="B881" s="165"/>
      <c r="D881" s="151" t="s">
        <v>161</v>
      </c>
      <c r="E881" s="166" t="s">
        <v>3</v>
      </c>
      <c r="F881" s="167" t="s">
        <v>452</v>
      </c>
      <c r="H881" s="166" t="s">
        <v>3</v>
      </c>
      <c r="I881" s="168"/>
      <c r="L881" s="165"/>
      <c r="M881" s="169"/>
      <c r="T881" s="170"/>
      <c r="AT881" s="166" t="s">
        <v>161</v>
      </c>
      <c r="AU881" s="166" t="s">
        <v>78</v>
      </c>
      <c r="AV881" s="14" t="s">
        <v>15</v>
      </c>
      <c r="AW881" s="14" t="s">
        <v>33</v>
      </c>
      <c r="AX881" s="14" t="s">
        <v>71</v>
      </c>
      <c r="AY881" s="166" t="s">
        <v>151</v>
      </c>
    </row>
    <row r="882" spans="2:65" s="12" customFormat="1" ht="12">
      <c r="B882" s="150"/>
      <c r="D882" s="151" t="s">
        <v>161</v>
      </c>
      <c r="E882" s="152" t="s">
        <v>3</v>
      </c>
      <c r="F882" s="153" t="s">
        <v>453</v>
      </c>
      <c r="H882" s="154">
        <v>117</v>
      </c>
      <c r="I882" s="155"/>
      <c r="L882" s="150"/>
      <c r="M882" s="156"/>
      <c r="T882" s="157"/>
      <c r="AT882" s="152" t="s">
        <v>161</v>
      </c>
      <c r="AU882" s="152" t="s">
        <v>78</v>
      </c>
      <c r="AV882" s="12" t="s">
        <v>78</v>
      </c>
      <c r="AW882" s="12" t="s">
        <v>33</v>
      </c>
      <c r="AX882" s="12" t="s">
        <v>15</v>
      </c>
      <c r="AY882" s="152" t="s">
        <v>151</v>
      </c>
    </row>
    <row r="883" spans="2:65" s="1" customFormat="1" ht="24.25" customHeight="1">
      <c r="B883" s="132"/>
      <c r="C883" s="133" t="s">
        <v>1655</v>
      </c>
      <c r="D883" s="133" t="s">
        <v>153</v>
      </c>
      <c r="E883" s="134" t="s">
        <v>1656</v>
      </c>
      <c r="F883" s="135" t="s">
        <v>1657</v>
      </c>
      <c r="G883" s="136" t="s">
        <v>156</v>
      </c>
      <c r="H883" s="137">
        <v>147.52500000000001</v>
      </c>
      <c r="I883" s="138"/>
      <c r="J883" s="139">
        <f>ROUND(I883*H883,2)</f>
        <v>0</v>
      </c>
      <c r="K883" s="135" t="s">
        <v>157</v>
      </c>
      <c r="L883" s="33"/>
      <c r="M883" s="140" t="s">
        <v>3</v>
      </c>
      <c r="N883" s="141" t="s">
        <v>42</v>
      </c>
      <c r="P883" s="142">
        <f>O883*H883</f>
        <v>0</v>
      </c>
      <c r="Q883" s="142">
        <v>5.0000000000000002E-5</v>
      </c>
      <c r="R883" s="142">
        <f>Q883*H883</f>
        <v>7.3762500000000009E-3</v>
      </c>
      <c r="S883" s="142">
        <v>0</v>
      </c>
      <c r="T883" s="143">
        <f>S883*H883</f>
        <v>0</v>
      </c>
      <c r="AR883" s="144" t="s">
        <v>257</v>
      </c>
      <c r="AT883" s="144" t="s">
        <v>153</v>
      </c>
      <c r="AU883" s="144" t="s">
        <v>78</v>
      </c>
      <c r="AY883" s="18" t="s">
        <v>151</v>
      </c>
      <c r="BE883" s="145">
        <f>IF(N883="základní",J883,0)</f>
        <v>0</v>
      </c>
      <c r="BF883" s="145">
        <f>IF(N883="snížená",J883,0)</f>
        <v>0</v>
      </c>
      <c r="BG883" s="145">
        <f>IF(N883="zákl. přenesená",J883,0)</f>
        <v>0</v>
      </c>
      <c r="BH883" s="145">
        <f>IF(N883="sníž. přenesená",J883,0)</f>
        <v>0</v>
      </c>
      <c r="BI883" s="145">
        <f>IF(N883="nulová",J883,0)</f>
        <v>0</v>
      </c>
      <c r="BJ883" s="18" t="s">
        <v>15</v>
      </c>
      <c r="BK883" s="145">
        <f>ROUND(I883*H883,2)</f>
        <v>0</v>
      </c>
      <c r="BL883" s="18" t="s">
        <v>257</v>
      </c>
      <c r="BM883" s="144" t="s">
        <v>1658</v>
      </c>
    </row>
    <row r="884" spans="2:65" s="1" customFormat="1">
      <c r="B884" s="33"/>
      <c r="D884" s="146" t="s">
        <v>159</v>
      </c>
      <c r="F884" s="147" t="s">
        <v>1659</v>
      </c>
      <c r="I884" s="148"/>
      <c r="L884" s="33"/>
      <c r="M884" s="149"/>
      <c r="T884" s="54"/>
      <c r="AT884" s="18" t="s">
        <v>159</v>
      </c>
      <c r="AU884" s="18" t="s">
        <v>78</v>
      </c>
    </row>
    <row r="885" spans="2:65" s="14" customFormat="1" ht="12">
      <c r="B885" s="165"/>
      <c r="D885" s="151" t="s">
        <v>161</v>
      </c>
      <c r="E885" s="166" t="s">
        <v>3</v>
      </c>
      <c r="F885" s="167" t="s">
        <v>452</v>
      </c>
      <c r="H885" s="166" t="s">
        <v>3</v>
      </c>
      <c r="I885" s="168"/>
      <c r="L885" s="165"/>
      <c r="M885" s="169"/>
      <c r="T885" s="170"/>
      <c r="AT885" s="166" t="s">
        <v>161</v>
      </c>
      <c r="AU885" s="166" t="s">
        <v>78</v>
      </c>
      <c r="AV885" s="14" t="s">
        <v>15</v>
      </c>
      <c r="AW885" s="14" t="s">
        <v>33</v>
      </c>
      <c r="AX885" s="14" t="s">
        <v>71</v>
      </c>
      <c r="AY885" s="166" t="s">
        <v>151</v>
      </c>
    </row>
    <row r="886" spans="2:65" s="12" customFormat="1" ht="12">
      <c r="B886" s="150"/>
      <c r="D886" s="151" t="s">
        <v>161</v>
      </c>
      <c r="E886" s="152" t="s">
        <v>3</v>
      </c>
      <c r="F886" s="153" t="s">
        <v>453</v>
      </c>
      <c r="H886" s="154">
        <v>117</v>
      </c>
      <c r="I886" s="155"/>
      <c r="L886" s="150"/>
      <c r="M886" s="156"/>
      <c r="T886" s="157"/>
      <c r="AT886" s="152" t="s">
        <v>161</v>
      </c>
      <c r="AU886" s="152" t="s">
        <v>78</v>
      </c>
      <c r="AV886" s="12" t="s">
        <v>78</v>
      </c>
      <c r="AW886" s="12" t="s">
        <v>33</v>
      </c>
      <c r="AX886" s="12" t="s">
        <v>71</v>
      </c>
      <c r="AY886" s="152" t="s">
        <v>151</v>
      </c>
    </row>
    <row r="887" spans="2:65" s="14" customFormat="1" ht="12">
      <c r="B887" s="165"/>
      <c r="D887" s="151" t="s">
        <v>161</v>
      </c>
      <c r="E887" s="166" t="s">
        <v>3</v>
      </c>
      <c r="F887" s="167" t="s">
        <v>461</v>
      </c>
      <c r="H887" s="166" t="s">
        <v>3</v>
      </c>
      <c r="I887" s="168"/>
      <c r="L887" s="165"/>
      <c r="M887" s="169"/>
      <c r="T887" s="170"/>
      <c r="AT887" s="166" t="s">
        <v>161</v>
      </c>
      <c r="AU887" s="166" t="s">
        <v>78</v>
      </c>
      <c r="AV887" s="14" t="s">
        <v>15</v>
      </c>
      <c r="AW887" s="14" t="s">
        <v>33</v>
      </c>
      <c r="AX887" s="14" t="s">
        <v>71</v>
      </c>
      <c r="AY887" s="166" t="s">
        <v>151</v>
      </c>
    </row>
    <row r="888" spans="2:65" s="12" customFormat="1" ht="12">
      <c r="B888" s="150"/>
      <c r="D888" s="151" t="s">
        <v>161</v>
      </c>
      <c r="E888" s="152" t="s">
        <v>3</v>
      </c>
      <c r="F888" s="153" t="s">
        <v>462</v>
      </c>
      <c r="H888" s="154">
        <v>19.8</v>
      </c>
      <c r="I888" s="155"/>
      <c r="L888" s="150"/>
      <c r="M888" s="156"/>
      <c r="T888" s="157"/>
      <c r="AT888" s="152" t="s">
        <v>161</v>
      </c>
      <c r="AU888" s="152" t="s">
        <v>78</v>
      </c>
      <c r="AV888" s="12" t="s">
        <v>78</v>
      </c>
      <c r="AW888" s="12" t="s">
        <v>33</v>
      </c>
      <c r="AX888" s="12" t="s">
        <v>71</v>
      </c>
      <c r="AY888" s="152" t="s">
        <v>151</v>
      </c>
    </row>
    <row r="889" spans="2:65" s="12" customFormat="1" ht="12">
      <c r="B889" s="150"/>
      <c r="D889" s="151" t="s">
        <v>161</v>
      </c>
      <c r="E889" s="152" t="s">
        <v>3</v>
      </c>
      <c r="F889" s="153" t="s">
        <v>463</v>
      </c>
      <c r="H889" s="154">
        <v>10.725</v>
      </c>
      <c r="I889" s="155"/>
      <c r="L889" s="150"/>
      <c r="M889" s="156"/>
      <c r="T889" s="157"/>
      <c r="AT889" s="152" t="s">
        <v>161</v>
      </c>
      <c r="AU889" s="152" t="s">
        <v>78</v>
      </c>
      <c r="AV889" s="12" t="s">
        <v>78</v>
      </c>
      <c r="AW889" s="12" t="s">
        <v>33</v>
      </c>
      <c r="AX889" s="12" t="s">
        <v>71</v>
      </c>
      <c r="AY889" s="152" t="s">
        <v>151</v>
      </c>
    </row>
    <row r="890" spans="2:65" s="13" customFormat="1" ht="12">
      <c r="B890" s="158"/>
      <c r="D890" s="151" t="s">
        <v>161</v>
      </c>
      <c r="E890" s="159" t="s">
        <v>3</v>
      </c>
      <c r="F890" s="160" t="s">
        <v>178</v>
      </c>
      <c r="H890" s="161">
        <v>147.52500000000001</v>
      </c>
      <c r="I890" s="162"/>
      <c r="L890" s="158"/>
      <c r="M890" s="163"/>
      <c r="T890" s="164"/>
      <c r="AT890" s="159" t="s">
        <v>161</v>
      </c>
      <c r="AU890" s="159" t="s">
        <v>78</v>
      </c>
      <c r="AV890" s="13" t="s">
        <v>90</v>
      </c>
      <c r="AW890" s="13" t="s">
        <v>33</v>
      </c>
      <c r="AX890" s="13" t="s">
        <v>15</v>
      </c>
      <c r="AY890" s="159" t="s">
        <v>151</v>
      </c>
    </row>
    <row r="891" spans="2:65" s="1" customFormat="1" ht="55.5" customHeight="1">
      <c r="B891" s="132"/>
      <c r="C891" s="133" t="s">
        <v>1660</v>
      </c>
      <c r="D891" s="133" t="s">
        <v>153</v>
      </c>
      <c r="E891" s="134" t="s">
        <v>1661</v>
      </c>
      <c r="F891" s="135" t="s">
        <v>1662</v>
      </c>
      <c r="G891" s="136" t="s">
        <v>362</v>
      </c>
      <c r="H891" s="137">
        <v>7.7530000000000001</v>
      </c>
      <c r="I891" s="138"/>
      <c r="J891" s="139">
        <f>ROUND(I891*H891,2)</f>
        <v>0</v>
      </c>
      <c r="K891" s="135" t="s">
        <v>157</v>
      </c>
      <c r="L891" s="33"/>
      <c r="M891" s="140" t="s">
        <v>3</v>
      </c>
      <c r="N891" s="141" t="s">
        <v>42</v>
      </c>
      <c r="P891" s="142">
        <f>O891*H891</f>
        <v>0</v>
      </c>
      <c r="Q891" s="142">
        <v>0</v>
      </c>
      <c r="R891" s="142">
        <f>Q891*H891</f>
        <v>0</v>
      </c>
      <c r="S891" s="142">
        <v>0</v>
      </c>
      <c r="T891" s="143">
        <f>S891*H891</f>
        <v>0</v>
      </c>
      <c r="AR891" s="144" t="s">
        <v>257</v>
      </c>
      <c r="AT891" s="144" t="s">
        <v>153</v>
      </c>
      <c r="AU891" s="144" t="s">
        <v>78</v>
      </c>
      <c r="AY891" s="18" t="s">
        <v>151</v>
      </c>
      <c r="BE891" s="145">
        <f>IF(N891="základní",J891,0)</f>
        <v>0</v>
      </c>
      <c r="BF891" s="145">
        <f>IF(N891="snížená",J891,0)</f>
        <v>0</v>
      </c>
      <c r="BG891" s="145">
        <f>IF(N891="zákl. přenesená",J891,0)</f>
        <v>0</v>
      </c>
      <c r="BH891" s="145">
        <f>IF(N891="sníž. přenesená",J891,0)</f>
        <v>0</v>
      </c>
      <c r="BI891" s="145">
        <f>IF(N891="nulová",J891,0)</f>
        <v>0</v>
      </c>
      <c r="BJ891" s="18" t="s">
        <v>15</v>
      </c>
      <c r="BK891" s="145">
        <f>ROUND(I891*H891,2)</f>
        <v>0</v>
      </c>
      <c r="BL891" s="18" t="s">
        <v>257</v>
      </c>
      <c r="BM891" s="144" t="s">
        <v>1663</v>
      </c>
    </row>
    <row r="892" spans="2:65" s="1" customFormat="1">
      <c r="B892" s="33"/>
      <c r="D892" s="146" t="s">
        <v>159</v>
      </c>
      <c r="F892" s="147" t="s">
        <v>1664</v>
      </c>
      <c r="I892" s="148"/>
      <c r="L892" s="33"/>
      <c r="M892" s="149"/>
      <c r="T892" s="54"/>
      <c r="AT892" s="18" t="s">
        <v>159</v>
      </c>
      <c r="AU892" s="18" t="s">
        <v>78</v>
      </c>
    </row>
    <row r="893" spans="2:65" s="11" customFormat="1" ht="23" customHeight="1">
      <c r="B893" s="120"/>
      <c r="D893" s="121" t="s">
        <v>70</v>
      </c>
      <c r="E893" s="130" t="s">
        <v>490</v>
      </c>
      <c r="F893" s="130" t="s">
        <v>491</v>
      </c>
      <c r="I893" s="123"/>
      <c r="J893" s="131">
        <f>BK893</f>
        <v>0</v>
      </c>
      <c r="L893" s="120"/>
      <c r="M893" s="125"/>
      <c r="P893" s="126">
        <f>SUM(P894:P961)</f>
        <v>0</v>
      </c>
      <c r="R893" s="126">
        <f>SUM(R894:R961)</f>
        <v>4.9731347599999998</v>
      </c>
      <c r="T893" s="127">
        <f>SUM(T894:T961)</f>
        <v>0</v>
      </c>
      <c r="AR893" s="121" t="s">
        <v>78</v>
      </c>
      <c r="AT893" s="128" t="s">
        <v>70</v>
      </c>
      <c r="AU893" s="128" t="s">
        <v>15</v>
      </c>
      <c r="AY893" s="121" t="s">
        <v>151</v>
      </c>
      <c r="BK893" s="129">
        <f>SUM(BK894:BK961)</f>
        <v>0</v>
      </c>
    </row>
    <row r="894" spans="2:65" s="1" customFormat="1" ht="24.25" customHeight="1">
      <c r="B894" s="132"/>
      <c r="C894" s="133" t="s">
        <v>1665</v>
      </c>
      <c r="D894" s="133" t="s">
        <v>153</v>
      </c>
      <c r="E894" s="134" t="s">
        <v>1666</v>
      </c>
      <c r="F894" s="135" t="s">
        <v>1667</v>
      </c>
      <c r="G894" s="136" t="s">
        <v>156</v>
      </c>
      <c r="H894" s="137">
        <v>621.09</v>
      </c>
      <c r="I894" s="138"/>
      <c r="J894" s="139">
        <f>ROUND(I894*H894,2)</f>
        <v>0</v>
      </c>
      <c r="K894" s="135" t="s">
        <v>157</v>
      </c>
      <c r="L894" s="33"/>
      <c r="M894" s="140" t="s">
        <v>3</v>
      </c>
      <c r="N894" s="141" t="s">
        <v>42</v>
      </c>
      <c r="P894" s="142">
        <f>O894*H894</f>
        <v>0</v>
      </c>
      <c r="Q894" s="142">
        <v>0</v>
      </c>
      <c r="R894" s="142">
        <f>Q894*H894</f>
        <v>0</v>
      </c>
      <c r="S894" s="142">
        <v>0</v>
      </c>
      <c r="T894" s="143">
        <f>S894*H894</f>
        <v>0</v>
      </c>
      <c r="AR894" s="144" t="s">
        <v>257</v>
      </c>
      <c r="AT894" s="144" t="s">
        <v>153</v>
      </c>
      <c r="AU894" s="144" t="s">
        <v>78</v>
      </c>
      <c r="AY894" s="18" t="s">
        <v>151</v>
      </c>
      <c r="BE894" s="145">
        <f>IF(N894="základní",J894,0)</f>
        <v>0</v>
      </c>
      <c r="BF894" s="145">
        <f>IF(N894="snížená",J894,0)</f>
        <v>0</v>
      </c>
      <c r="BG894" s="145">
        <f>IF(N894="zákl. přenesená",J894,0)</f>
        <v>0</v>
      </c>
      <c r="BH894" s="145">
        <f>IF(N894="sníž. přenesená",J894,0)</f>
        <v>0</v>
      </c>
      <c r="BI894" s="145">
        <f>IF(N894="nulová",J894,0)</f>
        <v>0</v>
      </c>
      <c r="BJ894" s="18" t="s">
        <v>15</v>
      </c>
      <c r="BK894" s="145">
        <f>ROUND(I894*H894,2)</f>
        <v>0</v>
      </c>
      <c r="BL894" s="18" t="s">
        <v>257</v>
      </c>
      <c r="BM894" s="144" t="s">
        <v>1668</v>
      </c>
    </row>
    <row r="895" spans="2:65" s="1" customFormat="1">
      <c r="B895" s="33"/>
      <c r="D895" s="146" t="s">
        <v>159</v>
      </c>
      <c r="F895" s="147" t="s">
        <v>1669</v>
      </c>
      <c r="I895" s="148"/>
      <c r="L895" s="33"/>
      <c r="M895" s="149"/>
      <c r="T895" s="54"/>
      <c r="AT895" s="18" t="s">
        <v>159</v>
      </c>
      <c r="AU895" s="18" t="s">
        <v>78</v>
      </c>
    </row>
    <row r="896" spans="2:65" s="12" customFormat="1" ht="12">
      <c r="B896" s="150"/>
      <c r="D896" s="151" t="s">
        <v>161</v>
      </c>
      <c r="E896" s="152" t="s">
        <v>3</v>
      </c>
      <c r="F896" s="153" t="s">
        <v>1670</v>
      </c>
      <c r="H896" s="154">
        <v>621.09</v>
      </c>
      <c r="I896" s="155"/>
      <c r="L896" s="150"/>
      <c r="M896" s="156"/>
      <c r="T896" s="157"/>
      <c r="AT896" s="152" t="s">
        <v>161</v>
      </c>
      <c r="AU896" s="152" t="s">
        <v>78</v>
      </c>
      <c r="AV896" s="12" t="s">
        <v>78</v>
      </c>
      <c r="AW896" s="12" t="s">
        <v>33</v>
      </c>
      <c r="AX896" s="12" t="s">
        <v>15</v>
      </c>
      <c r="AY896" s="152" t="s">
        <v>151</v>
      </c>
    </row>
    <row r="897" spans="2:65" s="1" customFormat="1" ht="24.25" customHeight="1">
      <c r="B897" s="132"/>
      <c r="C897" s="133" t="s">
        <v>1671</v>
      </c>
      <c r="D897" s="133" t="s">
        <v>153</v>
      </c>
      <c r="E897" s="134" t="s">
        <v>1672</v>
      </c>
      <c r="F897" s="135" t="s">
        <v>1673</v>
      </c>
      <c r="G897" s="136" t="s">
        <v>156</v>
      </c>
      <c r="H897" s="137">
        <v>621.09</v>
      </c>
      <c r="I897" s="138"/>
      <c r="J897" s="139">
        <f>ROUND(I897*H897,2)</f>
        <v>0</v>
      </c>
      <c r="K897" s="135" t="s">
        <v>157</v>
      </c>
      <c r="L897" s="33"/>
      <c r="M897" s="140" t="s">
        <v>3</v>
      </c>
      <c r="N897" s="141" t="s">
        <v>42</v>
      </c>
      <c r="P897" s="142">
        <f>O897*H897</f>
        <v>0</v>
      </c>
      <c r="Q897" s="142">
        <v>3.0000000000000001E-5</v>
      </c>
      <c r="R897" s="142">
        <f>Q897*H897</f>
        <v>1.8632700000000002E-2</v>
      </c>
      <c r="S897" s="142">
        <v>0</v>
      </c>
      <c r="T897" s="143">
        <f>S897*H897</f>
        <v>0</v>
      </c>
      <c r="AR897" s="144" t="s">
        <v>257</v>
      </c>
      <c r="AT897" s="144" t="s">
        <v>153</v>
      </c>
      <c r="AU897" s="144" t="s">
        <v>78</v>
      </c>
      <c r="AY897" s="18" t="s">
        <v>151</v>
      </c>
      <c r="BE897" s="145">
        <f>IF(N897="základní",J897,0)</f>
        <v>0</v>
      </c>
      <c r="BF897" s="145">
        <f>IF(N897="snížená",J897,0)</f>
        <v>0</v>
      </c>
      <c r="BG897" s="145">
        <f>IF(N897="zákl. přenesená",J897,0)</f>
        <v>0</v>
      </c>
      <c r="BH897" s="145">
        <f>IF(N897="sníž. přenesená",J897,0)</f>
        <v>0</v>
      </c>
      <c r="BI897" s="145">
        <f>IF(N897="nulová",J897,0)</f>
        <v>0</v>
      </c>
      <c r="BJ897" s="18" t="s">
        <v>15</v>
      </c>
      <c r="BK897" s="145">
        <f>ROUND(I897*H897,2)</f>
        <v>0</v>
      </c>
      <c r="BL897" s="18" t="s">
        <v>257</v>
      </c>
      <c r="BM897" s="144" t="s">
        <v>1674</v>
      </c>
    </row>
    <row r="898" spans="2:65" s="1" customFormat="1">
      <c r="B898" s="33"/>
      <c r="D898" s="146" t="s">
        <v>159</v>
      </c>
      <c r="F898" s="147" t="s">
        <v>1675</v>
      </c>
      <c r="I898" s="148"/>
      <c r="L898" s="33"/>
      <c r="M898" s="149"/>
      <c r="T898" s="54"/>
      <c r="AT898" s="18" t="s">
        <v>159</v>
      </c>
      <c r="AU898" s="18" t="s">
        <v>78</v>
      </c>
    </row>
    <row r="899" spans="2:65" s="1" customFormat="1" ht="38" customHeight="1">
      <c r="B899" s="132"/>
      <c r="C899" s="133" t="s">
        <v>1676</v>
      </c>
      <c r="D899" s="133" t="s">
        <v>153</v>
      </c>
      <c r="E899" s="134" t="s">
        <v>1677</v>
      </c>
      <c r="F899" s="135" t="s">
        <v>1678</v>
      </c>
      <c r="G899" s="136" t="s">
        <v>156</v>
      </c>
      <c r="H899" s="137">
        <v>621.09</v>
      </c>
      <c r="I899" s="138"/>
      <c r="J899" s="139">
        <f>ROUND(I899*H899,2)</f>
        <v>0</v>
      </c>
      <c r="K899" s="135" t="s">
        <v>157</v>
      </c>
      <c r="L899" s="33"/>
      <c r="M899" s="140" t="s">
        <v>3</v>
      </c>
      <c r="N899" s="141" t="s">
        <v>42</v>
      </c>
      <c r="P899" s="142">
        <f>O899*H899</f>
        <v>0</v>
      </c>
      <c r="Q899" s="142">
        <v>4.4999999999999997E-3</v>
      </c>
      <c r="R899" s="142">
        <f>Q899*H899</f>
        <v>2.794905</v>
      </c>
      <c r="S899" s="142">
        <v>0</v>
      </c>
      <c r="T899" s="143">
        <f>S899*H899</f>
        <v>0</v>
      </c>
      <c r="AR899" s="144" t="s">
        <v>257</v>
      </c>
      <c r="AT899" s="144" t="s">
        <v>153</v>
      </c>
      <c r="AU899" s="144" t="s">
        <v>78</v>
      </c>
      <c r="AY899" s="18" t="s">
        <v>151</v>
      </c>
      <c r="BE899" s="145">
        <f>IF(N899="základní",J899,0)</f>
        <v>0</v>
      </c>
      <c r="BF899" s="145">
        <f>IF(N899="snížená",J899,0)</f>
        <v>0</v>
      </c>
      <c r="BG899" s="145">
        <f>IF(N899="zákl. přenesená",J899,0)</f>
        <v>0</v>
      </c>
      <c r="BH899" s="145">
        <f>IF(N899="sníž. přenesená",J899,0)</f>
        <v>0</v>
      </c>
      <c r="BI899" s="145">
        <f>IF(N899="nulová",J899,0)</f>
        <v>0</v>
      </c>
      <c r="BJ899" s="18" t="s">
        <v>15</v>
      </c>
      <c r="BK899" s="145">
        <f>ROUND(I899*H899,2)</f>
        <v>0</v>
      </c>
      <c r="BL899" s="18" t="s">
        <v>257</v>
      </c>
      <c r="BM899" s="144" t="s">
        <v>1679</v>
      </c>
    </row>
    <row r="900" spans="2:65" s="1" customFormat="1">
      <c r="B900" s="33"/>
      <c r="D900" s="146" t="s">
        <v>159</v>
      </c>
      <c r="F900" s="147" t="s">
        <v>1680</v>
      </c>
      <c r="I900" s="148"/>
      <c r="L900" s="33"/>
      <c r="M900" s="149"/>
      <c r="T900" s="54"/>
      <c r="AT900" s="18" t="s">
        <v>159</v>
      </c>
      <c r="AU900" s="18" t="s">
        <v>78</v>
      </c>
    </row>
    <row r="901" spans="2:65" s="1" customFormat="1" ht="24.25" customHeight="1">
      <c r="B901" s="132"/>
      <c r="C901" s="133" t="s">
        <v>1681</v>
      </c>
      <c r="D901" s="133" t="s">
        <v>153</v>
      </c>
      <c r="E901" s="134" t="s">
        <v>1682</v>
      </c>
      <c r="F901" s="135" t="s">
        <v>1683</v>
      </c>
      <c r="G901" s="136" t="s">
        <v>156</v>
      </c>
      <c r="H901" s="137">
        <v>161.6</v>
      </c>
      <c r="I901" s="138"/>
      <c r="J901" s="139">
        <f>ROUND(I901*H901,2)</f>
        <v>0</v>
      </c>
      <c r="K901" s="135" t="s">
        <v>157</v>
      </c>
      <c r="L901" s="33"/>
      <c r="M901" s="140" t="s">
        <v>3</v>
      </c>
      <c r="N901" s="141" t="s">
        <v>42</v>
      </c>
      <c r="P901" s="142">
        <f>O901*H901</f>
        <v>0</v>
      </c>
      <c r="Q901" s="142">
        <v>2.9999999999999997E-4</v>
      </c>
      <c r="R901" s="142">
        <f>Q901*H901</f>
        <v>4.8479999999999995E-2</v>
      </c>
      <c r="S901" s="142">
        <v>0</v>
      </c>
      <c r="T901" s="143">
        <f>S901*H901</f>
        <v>0</v>
      </c>
      <c r="AR901" s="144" t="s">
        <v>257</v>
      </c>
      <c r="AT901" s="144" t="s">
        <v>153</v>
      </c>
      <c r="AU901" s="144" t="s">
        <v>78</v>
      </c>
      <c r="AY901" s="18" t="s">
        <v>151</v>
      </c>
      <c r="BE901" s="145">
        <f>IF(N901="základní",J901,0)</f>
        <v>0</v>
      </c>
      <c r="BF901" s="145">
        <f>IF(N901="snížená",J901,0)</f>
        <v>0</v>
      </c>
      <c r="BG901" s="145">
        <f>IF(N901="zákl. přenesená",J901,0)</f>
        <v>0</v>
      </c>
      <c r="BH901" s="145">
        <f>IF(N901="sníž. přenesená",J901,0)</f>
        <v>0</v>
      </c>
      <c r="BI901" s="145">
        <f>IF(N901="nulová",J901,0)</f>
        <v>0</v>
      </c>
      <c r="BJ901" s="18" t="s">
        <v>15</v>
      </c>
      <c r="BK901" s="145">
        <f>ROUND(I901*H901,2)</f>
        <v>0</v>
      </c>
      <c r="BL901" s="18" t="s">
        <v>257</v>
      </c>
      <c r="BM901" s="144" t="s">
        <v>1684</v>
      </c>
    </row>
    <row r="902" spans="2:65" s="1" customFormat="1">
      <c r="B902" s="33"/>
      <c r="D902" s="146" t="s">
        <v>159</v>
      </c>
      <c r="F902" s="147" t="s">
        <v>1685</v>
      </c>
      <c r="I902" s="148"/>
      <c r="L902" s="33"/>
      <c r="M902" s="149"/>
      <c r="T902" s="54"/>
      <c r="AT902" s="18" t="s">
        <v>159</v>
      </c>
      <c r="AU902" s="18" t="s">
        <v>78</v>
      </c>
    </row>
    <row r="903" spans="2:65" s="14" customFormat="1" ht="12">
      <c r="B903" s="165"/>
      <c r="D903" s="151" t="s">
        <v>161</v>
      </c>
      <c r="E903" s="166" t="s">
        <v>3</v>
      </c>
      <c r="F903" s="167" t="s">
        <v>223</v>
      </c>
      <c r="H903" s="166" t="s">
        <v>3</v>
      </c>
      <c r="I903" s="168"/>
      <c r="L903" s="165"/>
      <c r="M903" s="169"/>
      <c r="T903" s="170"/>
      <c r="AT903" s="166" t="s">
        <v>161</v>
      </c>
      <c r="AU903" s="166" t="s">
        <v>78</v>
      </c>
      <c r="AV903" s="14" t="s">
        <v>15</v>
      </c>
      <c r="AW903" s="14" t="s">
        <v>33</v>
      </c>
      <c r="AX903" s="14" t="s">
        <v>71</v>
      </c>
      <c r="AY903" s="166" t="s">
        <v>151</v>
      </c>
    </row>
    <row r="904" spans="2:65" s="12" customFormat="1" ht="12">
      <c r="B904" s="150"/>
      <c r="D904" s="151" t="s">
        <v>161</v>
      </c>
      <c r="E904" s="152" t="s">
        <v>3</v>
      </c>
      <c r="F904" s="153" t="s">
        <v>454</v>
      </c>
      <c r="H904" s="154">
        <v>80.959999999999994</v>
      </c>
      <c r="I904" s="155"/>
      <c r="L904" s="150"/>
      <c r="M904" s="156"/>
      <c r="T904" s="157"/>
      <c r="AT904" s="152" t="s">
        <v>161</v>
      </c>
      <c r="AU904" s="152" t="s">
        <v>78</v>
      </c>
      <c r="AV904" s="12" t="s">
        <v>78</v>
      </c>
      <c r="AW904" s="12" t="s">
        <v>33</v>
      </c>
      <c r="AX904" s="12" t="s">
        <v>71</v>
      </c>
      <c r="AY904" s="152" t="s">
        <v>151</v>
      </c>
    </row>
    <row r="905" spans="2:65" s="14" customFormat="1" ht="12">
      <c r="B905" s="165"/>
      <c r="D905" s="151" t="s">
        <v>161</v>
      </c>
      <c r="E905" s="166" t="s">
        <v>3</v>
      </c>
      <c r="F905" s="167" t="s">
        <v>225</v>
      </c>
      <c r="H905" s="166" t="s">
        <v>3</v>
      </c>
      <c r="I905" s="168"/>
      <c r="L905" s="165"/>
      <c r="M905" s="169"/>
      <c r="T905" s="170"/>
      <c r="AT905" s="166" t="s">
        <v>161</v>
      </c>
      <c r="AU905" s="166" t="s">
        <v>78</v>
      </c>
      <c r="AV905" s="14" t="s">
        <v>15</v>
      </c>
      <c r="AW905" s="14" t="s">
        <v>33</v>
      </c>
      <c r="AX905" s="14" t="s">
        <v>71</v>
      </c>
      <c r="AY905" s="166" t="s">
        <v>151</v>
      </c>
    </row>
    <row r="906" spans="2:65" s="12" customFormat="1" ht="12">
      <c r="B906" s="150"/>
      <c r="D906" s="151" t="s">
        <v>161</v>
      </c>
      <c r="E906" s="152" t="s">
        <v>3</v>
      </c>
      <c r="F906" s="153" t="s">
        <v>455</v>
      </c>
      <c r="H906" s="154">
        <v>80.64</v>
      </c>
      <c r="I906" s="155"/>
      <c r="L906" s="150"/>
      <c r="M906" s="156"/>
      <c r="T906" s="157"/>
      <c r="AT906" s="152" t="s">
        <v>161</v>
      </c>
      <c r="AU906" s="152" t="s">
        <v>78</v>
      </c>
      <c r="AV906" s="12" t="s">
        <v>78</v>
      </c>
      <c r="AW906" s="12" t="s">
        <v>33</v>
      </c>
      <c r="AX906" s="12" t="s">
        <v>71</v>
      </c>
      <c r="AY906" s="152" t="s">
        <v>151</v>
      </c>
    </row>
    <row r="907" spans="2:65" s="13" customFormat="1" ht="12">
      <c r="B907" s="158"/>
      <c r="D907" s="151" t="s">
        <v>161</v>
      </c>
      <c r="E907" s="159" t="s">
        <v>3</v>
      </c>
      <c r="F907" s="160" t="s">
        <v>178</v>
      </c>
      <c r="H907" s="161">
        <v>161.6</v>
      </c>
      <c r="I907" s="162"/>
      <c r="L907" s="158"/>
      <c r="M907" s="163"/>
      <c r="T907" s="164"/>
      <c r="AT907" s="159" t="s">
        <v>161</v>
      </c>
      <c r="AU907" s="159" t="s">
        <v>78</v>
      </c>
      <c r="AV907" s="13" t="s">
        <v>90</v>
      </c>
      <c r="AW907" s="13" t="s">
        <v>33</v>
      </c>
      <c r="AX907" s="13" t="s">
        <v>15</v>
      </c>
      <c r="AY907" s="159" t="s">
        <v>151</v>
      </c>
    </row>
    <row r="908" spans="2:65" s="1" customFormat="1" ht="24.25" customHeight="1">
      <c r="B908" s="132"/>
      <c r="C908" s="174" t="s">
        <v>1686</v>
      </c>
      <c r="D908" s="174" t="s">
        <v>601</v>
      </c>
      <c r="E908" s="175" t="s">
        <v>1687</v>
      </c>
      <c r="F908" s="176" t="s">
        <v>1688</v>
      </c>
      <c r="G908" s="177" t="s">
        <v>156</v>
      </c>
      <c r="H908" s="178">
        <v>177.76</v>
      </c>
      <c r="I908" s="179"/>
      <c r="J908" s="180">
        <f>ROUND(I908*H908,2)</f>
        <v>0</v>
      </c>
      <c r="K908" s="176" t="s">
        <v>3</v>
      </c>
      <c r="L908" s="181"/>
      <c r="M908" s="182" t="s">
        <v>3</v>
      </c>
      <c r="N908" s="183" t="s">
        <v>42</v>
      </c>
      <c r="P908" s="142">
        <f>O908*H908</f>
        <v>0</v>
      </c>
      <c r="Q908" s="142">
        <v>2.5999999999999999E-3</v>
      </c>
      <c r="R908" s="142">
        <f>Q908*H908</f>
        <v>0.46217599999999998</v>
      </c>
      <c r="S908" s="142">
        <v>0</v>
      </c>
      <c r="T908" s="143">
        <f>S908*H908</f>
        <v>0</v>
      </c>
      <c r="AR908" s="144" t="s">
        <v>353</v>
      </c>
      <c r="AT908" s="144" t="s">
        <v>601</v>
      </c>
      <c r="AU908" s="144" t="s">
        <v>78</v>
      </c>
      <c r="AY908" s="18" t="s">
        <v>151</v>
      </c>
      <c r="BE908" s="145">
        <f>IF(N908="základní",J908,0)</f>
        <v>0</v>
      </c>
      <c r="BF908" s="145">
        <f>IF(N908="snížená",J908,0)</f>
        <v>0</v>
      </c>
      <c r="BG908" s="145">
        <f>IF(N908="zákl. přenesená",J908,0)</f>
        <v>0</v>
      </c>
      <c r="BH908" s="145">
        <f>IF(N908="sníž. přenesená",J908,0)</f>
        <v>0</v>
      </c>
      <c r="BI908" s="145">
        <f>IF(N908="nulová",J908,0)</f>
        <v>0</v>
      </c>
      <c r="BJ908" s="18" t="s">
        <v>15</v>
      </c>
      <c r="BK908" s="145">
        <f>ROUND(I908*H908,2)</f>
        <v>0</v>
      </c>
      <c r="BL908" s="18" t="s">
        <v>257</v>
      </c>
      <c r="BM908" s="144" t="s">
        <v>1689</v>
      </c>
    </row>
    <row r="909" spans="2:65" s="12" customFormat="1" ht="12">
      <c r="B909" s="150"/>
      <c r="D909" s="151" t="s">
        <v>161</v>
      </c>
      <c r="F909" s="153" t="s">
        <v>1690</v>
      </c>
      <c r="H909" s="154">
        <v>177.76</v>
      </c>
      <c r="I909" s="155"/>
      <c r="L909" s="150"/>
      <c r="M909" s="156"/>
      <c r="T909" s="157"/>
      <c r="AT909" s="152" t="s">
        <v>161</v>
      </c>
      <c r="AU909" s="152" t="s">
        <v>78</v>
      </c>
      <c r="AV909" s="12" t="s">
        <v>78</v>
      </c>
      <c r="AW909" s="12" t="s">
        <v>4</v>
      </c>
      <c r="AX909" s="12" t="s">
        <v>15</v>
      </c>
      <c r="AY909" s="152" t="s">
        <v>151</v>
      </c>
    </row>
    <row r="910" spans="2:65" s="1" customFormat="1" ht="24.25" customHeight="1">
      <c r="B910" s="132"/>
      <c r="C910" s="133" t="s">
        <v>1691</v>
      </c>
      <c r="D910" s="133" t="s">
        <v>153</v>
      </c>
      <c r="E910" s="134" t="s">
        <v>1692</v>
      </c>
      <c r="F910" s="135" t="s">
        <v>1693</v>
      </c>
      <c r="G910" s="136" t="s">
        <v>229</v>
      </c>
      <c r="H910" s="137">
        <v>32.32</v>
      </c>
      <c r="I910" s="138"/>
      <c r="J910" s="139">
        <f>ROUND(I910*H910,2)</f>
        <v>0</v>
      </c>
      <c r="K910" s="135" t="s">
        <v>157</v>
      </c>
      <c r="L910" s="33"/>
      <c r="M910" s="140" t="s">
        <v>3</v>
      </c>
      <c r="N910" s="141" t="s">
        <v>42</v>
      </c>
      <c r="P910" s="142">
        <f>O910*H910</f>
        <v>0</v>
      </c>
      <c r="Q910" s="142">
        <v>0</v>
      </c>
      <c r="R910" s="142">
        <f>Q910*H910</f>
        <v>0</v>
      </c>
      <c r="S910" s="142">
        <v>0</v>
      </c>
      <c r="T910" s="143">
        <f>S910*H910</f>
        <v>0</v>
      </c>
      <c r="AR910" s="144" t="s">
        <v>257</v>
      </c>
      <c r="AT910" s="144" t="s">
        <v>153</v>
      </c>
      <c r="AU910" s="144" t="s">
        <v>78</v>
      </c>
      <c r="AY910" s="18" t="s">
        <v>151</v>
      </c>
      <c r="BE910" s="145">
        <f>IF(N910="základní",J910,0)</f>
        <v>0</v>
      </c>
      <c r="BF910" s="145">
        <f>IF(N910="snížená",J910,0)</f>
        <v>0</v>
      </c>
      <c r="BG910" s="145">
        <f>IF(N910="zákl. přenesená",J910,0)</f>
        <v>0</v>
      </c>
      <c r="BH910" s="145">
        <f>IF(N910="sníž. přenesená",J910,0)</f>
        <v>0</v>
      </c>
      <c r="BI910" s="145">
        <f>IF(N910="nulová",J910,0)</f>
        <v>0</v>
      </c>
      <c r="BJ910" s="18" t="s">
        <v>15</v>
      </c>
      <c r="BK910" s="145">
        <f>ROUND(I910*H910,2)</f>
        <v>0</v>
      </c>
      <c r="BL910" s="18" t="s">
        <v>257</v>
      </c>
      <c r="BM910" s="144" t="s">
        <v>1694</v>
      </c>
    </row>
    <row r="911" spans="2:65" s="1" customFormat="1">
      <c r="B911" s="33"/>
      <c r="D911" s="146" t="s">
        <v>159</v>
      </c>
      <c r="F911" s="147" t="s">
        <v>1695</v>
      </c>
      <c r="I911" s="148"/>
      <c r="L911" s="33"/>
      <c r="M911" s="149"/>
      <c r="T911" s="54"/>
      <c r="AT911" s="18" t="s">
        <v>159</v>
      </c>
      <c r="AU911" s="18" t="s">
        <v>78</v>
      </c>
    </row>
    <row r="912" spans="2:65" s="14" customFormat="1" ht="12">
      <c r="B912" s="165"/>
      <c r="D912" s="151" t="s">
        <v>161</v>
      </c>
      <c r="E912" s="166" t="s">
        <v>3</v>
      </c>
      <c r="F912" s="167" t="s">
        <v>1696</v>
      </c>
      <c r="H912" s="166" t="s">
        <v>3</v>
      </c>
      <c r="I912" s="168"/>
      <c r="L912" s="165"/>
      <c r="M912" s="169"/>
      <c r="T912" s="170"/>
      <c r="AT912" s="166" t="s">
        <v>161</v>
      </c>
      <c r="AU912" s="166" t="s">
        <v>78</v>
      </c>
      <c r="AV912" s="14" t="s">
        <v>15</v>
      </c>
      <c r="AW912" s="14" t="s">
        <v>33</v>
      </c>
      <c r="AX912" s="14" t="s">
        <v>71</v>
      </c>
      <c r="AY912" s="166" t="s">
        <v>151</v>
      </c>
    </row>
    <row r="913" spans="2:65" s="12" customFormat="1" ht="12">
      <c r="B913" s="150"/>
      <c r="D913" s="151" t="s">
        <v>161</v>
      </c>
      <c r="E913" s="152" t="s">
        <v>3</v>
      </c>
      <c r="F913" s="153" t="s">
        <v>1697</v>
      </c>
      <c r="H913" s="154">
        <v>32.32</v>
      </c>
      <c r="I913" s="155"/>
      <c r="L913" s="150"/>
      <c r="M913" s="156"/>
      <c r="T913" s="157"/>
      <c r="AT913" s="152" t="s">
        <v>161</v>
      </c>
      <c r="AU913" s="152" t="s">
        <v>78</v>
      </c>
      <c r="AV913" s="12" t="s">
        <v>78</v>
      </c>
      <c r="AW913" s="12" t="s">
        <v>33</v>
      </c>
      <c r="AX913" s="12" t="s">
        <v>15</v>
      </c>
      <c r="AY913" s="152" t="s">
        <v>151</v>
      </c>
    </row>
    <row r="914" spans="2:65" s="1" customFormat="1" ht="33" customHeight="1">
      <c r="B914" s="132"/>
      <c r="C914" s="133" t="s">
        <v>1698</v>
      </c>
      <c r="D914" s="133" t="s">
        <v>153</v>
      </c>
      <c r="E914" s="134" t="s">
        <v>1699</v>
      </c>
      <c r="F914" s="135" t="s">
        <v>1700</v>
      </c>
      <c r="G914" s="136" t="s">
        <v>156</v>
      </c>
      <c r="H914" s="137">
        <v>459.49</v>
      </c>
      <c r="I914" s="138"/>
      <c r="J914" s="139">
        <f>ROUND(I914*H914,2)</f>
        <v>0</v>
      </c>
      <c r="K914" s="135" t="s">
        <v>157</v>
      </c>
      <c r="L914" s="33"/>
      <c r="M914" s="140" t="s">
        <v>3</v>
      </c>
      <c r="N914" s="141" t="s">
        <v>42</v>
      </c>
      <c r="P914" s="142">
        <f>O914*H914</f>
        <v>0</v>
      </c>
      <c r="Q914" s="142">
        <v>4.0000000000000002E-4</v>
      </c>
      <c r="R914" s="142">
        <f>Q914*H914</f>
        <v>0.18379600000000001</v>
      </c>
      <c r="S914" s="142">
        <v>0</v>
      </c>
      <c r="T914" s="143">
        <f>S914*H914</f>
        <v>0</v>
      </c>
      <c r="AR914" s="144" t="s">
        <v>257</v>
      </c>
      <c r="AT914" s="144" t="s">
        <v>153</v>
      </c>
      <c r="AU914" s="144" t="s">
        <v>78</v>
      </c>
      <c r="AY914" s="18" t="s">
        <v>151</v>
      </c>
      <c r="BE914" s="145">
        <f>IF(N914="základní",J914,0)</f>
        <v>0</v>
      </c>
      <c r="BF914" s="145">
        <f>IF(N914="snížená",J914,0)</f>
        <v>0</v>
      </c>
      <c r="BG914" s="145">
        <f>IF(N914="zákl. přenesená",J914,0)</f>
        <v>0</v>
      </c>
      <c r="BH914" s="145">
        <f>IF(N914="sníž. přenesená",J914,0)</f>
        <v>0</v>
      </c>
      <c r="BI914" s="145">
        <f>IF(N914="nulová",J914,0)</f>
        <v>0</v>
      </c>
      <c r="BJ914" s="18" t="s">
        <v>15</v>
      </c>
      <c r="BK914" s="145">
        <f>ROUND(I914*H914,2)</f>
        <v>0</v>
      </c>
      <c r="BL914" s="18" t="s">
        <v>257</v>
      </c>
      <c r="BM914" s="144" t="s">
        <v>1701</v>
      </c>
    </row>
    <row r="915" spans="2:65" s="1" customFormat="1">
      <c r="B915" s="33"/>
      <c r="D915" s="146" t="s">
        <v>159</v>
      </c>
      <c r="F915" s="147" t="s">
        <v>1702</v>
      </c>
      <c r="I915" s="148"/>
      <c r="L915" s="33"/>
      <c r="M915" s="149"/>
      <c r="T915" s="54"/>
      <c r="AT915" s="18" t="s">
        <v>159</v>
      </c>
      <c r="AU915" s="18" t="s">
        <v>78</v>
      </c>
    </row>
    <row r="916" spans="2:65" s="14" customFormat="1" ht="12">
      <c r="B916" s="165"/>
      <c r="D916" s="151" t="s">
        <v>161</v>
      </c>
      <c r="E916" s="166" t="s">
        <v>3</v>
      </c>
      <c r="F916" s="167" t="s">
        <v>223</v>
      </c>
      <c r="H916" s="166" t="s">
        <v>3</v>
      </c>
      <c r="I916" s="168"/>
      <c r="L916" s="165"/>
      <c r="M916" s="169"/>
      <c r="T916" s="170"/>
      <c r="AT916" s="166" t="s">
        <v>161</v>
      </c>
      <c r="AU916" s="166" t="s">
        <v>78</v>
      </c>
      <c r="AV916" s="14" t="s">
        <v>15</v>
      </c>
      <c r="AW916" s="14" t="s">
        <v>33</v>
      </c>
      <c r="AX916" s="14" t="s">
        <v>71</v>
      </c>
      <c r="AY916" s="166" t="s">
        <v>151</v>
      </c>
    </row>
    <row r="917" spans="2:65" s="12" customFormat="1" ht="12">
      <c r="B917" s="150"/>
      <c r="D917" s="151" t="s">
        <v>161</v>
      </c>
      <c r="E917" s="152" t="s">
        <v>3</v>
      </c>
      <c r="F917" s="153" t="s">
        <v>497</v>
      </c>
      <c r="H917" s="154">
        <v>215.12</v>
      </c>
      <c r="I917" s="155"/>
      <c r="L917" s="150"/>
      <c r="M917" s="156"/>
      <c r="T917" s="157"/>
      <c r="AT917" s="152" t="s">
        <v>161</v>
      </c>
      <c r="AU917" s="152" t="s">
        <v>78</v>
      </c>
      <c r="AV917" s="12" t="s">
        <v>78</v>
      </c>
      <c r="AW917" s="12" t="s">
        <v>33</v>
      </c>
      <c r="AX917" s="12" t="s">
        <v>71</v>
      </c>
      <c r="AY917" s="152" t="s">
        <v>151</v>
      </c>
    </row>
    <row r="918" spans="2:65" s="14" customFormat="1" ht="12">
      <c r="B918" s="165"/>
      <c r="D918" s="151" t="s">
        <v>161</v>
      </c>
      <c r="E918" s="166" t="s">
        <v>3</v>
      </c>
      <c r="F918" s="167" t="s">
        <v>225</v>
      </c>
      <c r="H918" s="166" t="s">
        <v>3</v>
      </c>
      <c r="I918" s="168"/>
      <c r="L918" s="165"/>
      <c r="M918" s="169"/>
      <c r="T918" s="170"/>
      <c r="AT918" s="166" t="s">
        <v>161</v>
      </c>
      <c r="AU918" s="166" t="s">
        <v>78</v>
      </c>
      <c r="AV918" s="14" t="s">
        <v>15</v>
      </c>
      <c r="AW918" s="14" t="s">
        <v>33</v>
      </c>
      <c r="AX918" s="14" t="s">
        <v>71</v>
      </c>
      <c r="AY918" s="166" t="s">
        <v>151</v>
      </c>
    </row>
    <row r="919" spans="2:65" s="12" customFormat="1" ht="12">
      <c r="B919" s="150"/>
      <c r="D919" s="151" t="s">
        <v>161</v>
      </c>
      <c r="E919" s="152" t="s">
        <v>3</v>
      </c>
      <c r="F919" s="153" t="s">
        <v>498</v>
      </c>
      <c r="H919" s="154">
        <v>214.89</v>
      </c>
      <c r="I919" s="155"/>
      <c r="L919" s="150"/>
      <c r="M919" s="156"/>
      <c r="T919" s="157"/>
      <c r="AT919" s="152" t="s">
        <v>161</v>
      </c>
      <c r="AU919" s="152" t="s">
        <v>78</v>
      </c>
      <c r="AV919" s="12" t="s">
        <v>78</v>
      </c>
      <c r="AW919" s="12" t="s">
        <v>33</v>
      </c>
      <c r="AX919" s="12" t="s">
        <v>71</v>
      </c>
      <c r="AY919" s="152" t="s">
        <v>151</v>
      </c>
    </row>
    <row r="920" spans="2:65" s="14" customFormat="1" ht="12">
      <c r="B920" s="165"/>
      <c r="D920" s="151" t="s">
        <v>161</v>
      </c>
      <c r="E920" s="166" t="s">
        <v>3</v>
      </c>
      <c r="F920" s="167" t="s">
        <v>499</v>
      </c>
      <c r="H920" s="166" t="s">
        <v>3</v>
      </c>
      <c r="I920" s="168"/>
      <c r="L920" s="165"/>
      <c r="M920" s="169"/>
      <c r="T920" s="170"/>
      <c r="AT920" s="166" t="s">
        <v>161</v>
      </c>
      <c r="AU920" s="166" t="s">
        <v>78</v>
      </c>
      <c r="AV920" s="14" t="s">
        <v>15</v>
      </c>
      <c r="AW920" s="14" t="s">
        <v>33</v>
      </c>
      <c r="AX920" s="14" t="s">
        <v>71</v>
      </c>
      <c r="AY920" s="166" t="s">
        <v>151</v>
      </c>
    </row>
    <row r="921" spans="2:65" s="12" customFormat="1" ht="12">
      <c r="B921" s="150"/>
      <c r="D921" s="151" t="s">
        <v>161</v>
      </c>
      <c r="E921" s="152" t="s">
        <v>3</v>
      </c>
      <c r="F921" s="153" t="s">
        <v>500</v>
      </c>
      <c r="H921" s="154">
        <v>14.74</v>
      </c>
      <c r="I921" s="155"/>
      <c r="L921" s="150"/>
      <c r="M921" s="156"/>
      <c r="T921" s="157"/>
      <c r="AT921" s="152" t="s">
        <v>161</v>
      </c>
      <c r="AU921" s="152" t="s">
        <v>78</v>
      </c>
      <c r="AV921" s="12" t="s">
        <v>78</v>
      </c>
      <c r="AW921" s="12" t="s">
        <v>33</v>
      </c>
      <c r="AX921" s="12" t="s">
        <v>71</v>
      </c>
      <c r="AY921" s="152" t="s">
        <v>151</v>
      </c>
    </row>
    <row r="922" spans="2:65" s="14" customFormat="1" ht="12">
      <c r="B922" s="165"/>
      <c r="D922" s="151" t="s">
        <v>161</v>
      </c>
      <c r="E922" s="166" t="s">
        <v>3</v>
      </c>
      <c r="F922" s="167" t="s">
        <v>501</v>
      </c>
      <c r="H922" s="166" t="s">
        <v>3</v>
      </c>
      <c r="I922" s="168"/>
      <c r="L922" s="165"/>
      <c r="M922" s="169"/>
      <c r="T922" s="170"/>
      <c r="AT922" s="166" t="s">
        <v>161</v>
      </c>
      <c r="AU922" s="166" t="s">
        <v>78</v>
      </c>
      <c r="AV922" s="14" t="s">
        <v>15</v>
      </c>
      <c r="AW922" s="14" t="s">
        <v>33</v>
      </c>
      <c r="AX922" s="14" t="s">
        <v>71</v>
      </c>
      <c r="AY922" s="166" t="s">
        <v>151</v>
      </c>
    </row>
    <row r="923" spans="2:65" s="12" customFormat="1" ht="12">
      <c r="B923" s="150"/>
      <c r="D923" s="151" t="s">
        <v>161</v>
      </c>
      <c r="E923" s="152" t="s">
        <v>3</v>
      </c>
      <c r="F923" s="153" t="s">
        <v>500</v>
      </c>
      <c r="H923" s="154">
        <v>14.74</v>
      </c>
      <c r="I923" s="155"/>
      <c r="L923" s="150"/>
      <c r="M923" s="156"/>
      <c r="T923" s="157"/>
      <c r="AT923" s="152" t="s">
        <v>161</v>
      </c>
      <c r="AU923" s="152" t="s">
        <v>78</v>
      </c>
      <c r="AV923" s="12" t="s">
        <v>78</v>
      </c>
      <c r="AW923" s="12" t="s">
        <v>33</v>
      </c>
      <c r="AX923" s="12" t="s">
        <v>71</v>
      </c>
      <c r="AY923" s="152" t="s">
        <v>151</v>
      </c>
    </row>
    <row r="924" spans="2:65" s="13" customFormat="1" ht="12">
      <c r="B924" s="158"/>
      <c r="D924" s="151" t="s">
        <v>161</v>
      </c>
      <c r="E924" s="159" t="s">
        <v>3</v>
      </c>
      <c r="F924" s="160" t="s">
        <v>178</v>
      </c>
      <c r="H924" s="161">
        <v>459.49</v>
      </c>
      <c r="I924" s="162"/>
      <c r="L924" s="158"/>
      <c r="M924" s="163"/>
      <c r="T924" s="164"/>
      <c r="AT924" s="159" t="s">
        <v>161</v>
      </c>
      <c r="AU924" s="159" t="s">
        <v>78</v>
      </c>
      <c r="AV924" s="13" t="s">
        <v>90</v>
      </c>
      <c r="AW924" s="13" t="s">
        <v>33</v>
      </c>
      <c r="AX924" s="13" t="s">
        <v>15</v>
      </c>
      <c r="AY924" s="159" t="s">
        <v>151</v>
      </c>
    </row>
    <row r="925" spans="2:65" s="1" customFormat="1" ht="24.25" customHeight="1">
      <c r="B925" s="132"/>
      <c r="C925" s="174" t="s">
        <v>1703</v>
      </c>
      <c r="D925" s="174" t="s">
        <v>601</v>
      </c>
      <c r="E925" s="175" t="s">
        <v>1704</v>
      </c>
      <c r="F925" s="176" t="s">
        <v>1705</v>
      </c>
      <c r="G925" s="177" t="s">
        <v>156</v>
      </c>
      <c r="H925" s="178">
        <v>505.43900000000002</v>
      </c>
      <c r="I925" s="179"/>
      <c r="J925" s="180">
        <f>ROUND(I925*H925,2)</f>
        <v>0</v>
      </c>
      <c r="K925" s="176" t="s">
        <v>3</v>
      </c>
      <c r="L925" s="181"/>
      <c r="M925" s="182" t="s">
        <v>3</v>
      </c>
      <c r="N925" s="183" t="s">
        <v>42</v>
      </c>
      <c r="P925" s="142">
        <f>O925*H925</f>
        <v>0</v>
      </c>
      <c r="Q925" s="142">
        <v>2.64E-3</v>
      </c>
      <c r="R925" s="142">
        <f>Q925*H925</f>
        <v>1.3343589600000001</v>
      </c>
      <c r="S925" s="142">
        <v>0</v>
      </c>
      <c r="T925" s="143">
        <f>S925*H925</f>
        <v>0</v>
      </c>
      <c r="AR925" s="144" t="s">
        <v>353</v>
      </c>
      <c r="AT925" s="144" t="s">
        <v>601</v>
      </c>
      <c r="AU925" s="144" t="s">
        <v>78</v>
      </c>
      <c r="AY925" s="18" t="s">
        <v>151</v>
      </c>
      <c r="BE925" s="145">
        <f>IF(N925="základní",J925,0)</f>
        <v>0</v>
      </c>
      <c r="BF925" s="145">
        <f>IF(N925="snížená",J925,0)</f>
        <v>0</v>
      </c>
      <c r="BG925" s="145">
        <f>IF(N925="zákl. přenesená",J925,0)</f>
        <v>0</v>
      </c>
      <c r="BH925" s="145">
        <f>IF(N925="sníž. přenesená",J925,0)</f>
        <v>0</v>
      </c>
      <c r="BI925" s="145">
        <f>IF(N925="nulová",J925,0)</f>
        <v>0</v>
      </c>
      <c r="BJ925" s="18" t="s">
        <v>15</v>
      </c>
      <c r="BK925" s="145">
        <f>ROUND(I925*H925,2)</f>
        <v>0</v>
      </c>
      <c r="BL925" s="18" t="s">
        <v>257</v>
      </c>
      <c r="BM925" s="144" t="s">
        <v>1706</v>
      </c>
    </row>
    <row r="926" spans="2:65" s="12" customFormat="1" ht="12">
      <c r="B926" s="150"/>
      <c r="D926" s="151" t="s">
        <v>161</v>
      </c>
      <c r="F926" s="153" t="s">
        <v>1707</v>
      </c>
      <c r="H926" s="154">
        <v>505.43900000000002</v>
      </c>
      <c r="I926" s="155"/>
      <c r="L926" s="150"/>
      <c r="M926" s="156"/>
      <c r="T926" s="157"/>
      <c r="AT926" s="152" t="s">
        <v>161</v>
      </c>
      <c r="AU926" s="152" t="s">
        <v>78</v>
      </c>
      <c r="AV926" s="12" t="s">
        <v>78</v>
      </c>
      <c r="AW926" s="12" t="s">
        <v>4</v>
      </c>
      <c r="AX926" s="12" t="s">
        <v>15</v>
      </c>
      <c r="AY926" s="152" t="s">
        <v>151</v>
      </c>
    </row>
    <row r="927" spans="2:65" s="1" customFormat="1" ht="16.5" customHeight="1">
      <c r="B927" s="132"/>
      <c r="C927" s="133" t="s">
        <v>1708</v>
      </c>
      <c r="D927" s="133" t="s">
        <v>153</v>
      </c>
      <c r="E927" s="134" t="s">
        <v>1709</v>
      </c>
      <c r="F927" s="135" t="s">
        <v>1710</v>
      </c>
      <c r="G927" s="136" t="s">
        <v>229</v>
      </c>
      <c r="H927" s="137">
        <v>394.4</v>
      </c>
      <c r="I927" s="138"/>
      <c r="J927" s="139">
        <f>ROUND(I927*H927,2)</f>
        <v>0</v>
      </c>
      <c r="K927" s="135" t="s">
        <v>157</v>
      </c>
      <c r="L927" s="33"/>
      <c r="M927" s="140" t="s">
        <v>3</v>
      </c>
      <c r="N927" s="141" t="s">
        <v>42</v>
      </c>
      <c r="P927" s="142">
        <f>O927*H927</f>
        <v>0</v>
      </c>
      <c r="Q927" s="142">
        <v>1.0000000000000001E-5</v>
      </c>
      <c r="R927" s="142">
        <f>Q927*H927</f>
        <v>3.9440000000000005E-3</v>
      </c>
      <c r="S927" s="142">
        <v>0</v>
      </c>
      <c r="T927" s="143">
        <f>S927*H927</f>
        <v>0</v>
      </c>
      <c r="AR927" s="144" t="s">
        <v>257</v>
      </c>
      <c r="AT927" s="144" t="s">
        <v>153</v>
      </c>
      <c r="AU927" s="144" t="s">
        <v>78</v>
      </c>
      <c r="AY927" s="18" t="s">
        <v>151</v>
      </c>
      <c r="BE927" s="145">
        <f>IF(N927="základní",J927,0)</f>
        <v>0</v>
      </c>
      <c r="BF927" s="145">
        <f>IF(N927="snížená",J927,0)</f>
        <v>0</v>
      </c>
      <c r="BG927" s="145">
        <f>IF(N927="zákl. přenesená",J927,0)</f>
        <v>0</v>
      </c>
      <c r="BH927" s="145">
        <f>IF(N927="sníž. přenesená",J927,0)</f>
        <v>0</v>
      </c>
      <c r="BI927" s="145">
        <f>IF(N927="nulová",J927,0)</f>
        <v>0</v>
      </c>
      <c r="BJ927" s="18" t="s">
        <v>15</v>
      </c>
      <c r="BK927" s="145">
        <f>ROUND(I927*H927,2)</f>
        <v>0</v>
      </c>
      <c r="BL927" s="18" t="s">
        <v>257</v>
      </c>
      <c r="BM927" s="144" t="s">
        <v>1711</v>
      </c>
    </row>
    <row r="928" spans="2:65" s="1" customFormat="1">
      <c r="B928" s="33"/>
      <c r="D928" s="146" t="s">
        <v>159</v>
      </c>
      <c r="F928" s="147" t="s">
        <v>1712</v>
      </c>
      <c r="I928" s="148"/>
      <c r="L928" s="33"/>
      <c r="M928" s="149"/>
      <c r="T928" s="54"/>
      <c r="AT928" s="18" t="s">
        <v>159</v>
      </c>
      <c r="AU928" s="18" t="s">
        <v>78</v>
      </c>
    </row>
    <row r="929" spans="2:51" s="14" customFormat="1" ht="12">
      <c r="B929" s="165"/>
      <c r="D929" s="151" t="s">
        <v>161</v>
      </c>
      <c r="E929" s="166" t="s">
        <v>3</v>
      </c>
      <c r="F929" s="167" t="s">
        <v>1713</v>
      </c>
      <c r="H929" s="166" t="s">
        <v>3</v>
      </c>
      <c r="I929" s="168"/>
      <c r="L929" s="165"/>
      <c r="M929" s="169"/>
      <c r="T929" s="170"/>
      <c r="AT929" s="166" t="s">
        <v>161</v>
      </c>
      <c r="AU929" s="166" t="s">
        <v>78</v>
      </c>
      <c r="AV929" s="14" t="s">
        <v>15</v>
      </c>
      <c r="AW929" s="14" t="s">
        <v>33</v>
      </c>
      <c r="AX929" s="14" t="s">
        <v>71</v>
      </c>
      <c r="AY929" s="166" t="s">
        <v>151</v>
      </c>
    </row>
    <row r="930" spans="2:51" s="14" customFormat="1" ht="12">
      <c r="B930" s="165"/>
      <c r="D930" s="151" t="s">
        <v>161</v>
      </c>
      <c r="E930" s="166" t="s">
        <v>3</v>
      </c>
      <c r="F930" s="167" t="s">
        <v>223</v>
      </c>
      <c r="H930" s="166" t="s">
        <v>3</v>
      </c>
      <c r="I930" s="168"/>
      <c r="L930" s="165"/>
      <c r="M930" s="169"/>
      <c r="T930" s="170"/>
      <c r="AT930" s="166" t="s">
        <v>161</v>
      </c>
      <c r="AU930" s="166" t="s">
        <v>78</v>
      </c>
      <c r="AV930" s="14" t="s">
        <v>15</v>
      </c>
      <c r="AW930" s="14" t="s">
        <v>33</v>
      </c>
      <c r="AX930" s="14" t="s">
        <v>71</v>
      </c>
      <c r="AY930" s="166" t="s">
        <v>151</v>
      </c>
    </row>
    <row r="931" spans="2:51" s="12" customFormat="1" ht="12">
      <c r="B931" s="150"/>
      <c r="D931" s="151" t="s">
        <v>161</v>
      </c>
      <c r="E931" s="152" t="s">
        <v>3</v>
      </c>
      <c r="F931" s="153" t="s">
        <v>1714</v>
      </c>
      <c r="H931" s="154">
        <v>65.2</v>
      </c>
      <c r="I931" s="155"/>
      <c r="L931" s="150"/>
      <c r="M931" s="156"/>
      <c r="T931" s="157"/>
      <c r="AT931" s="152" t="s">
        <v>161</v>
      </c>
      <c r="AU931" s="152" t="s">
        <v>78</v>
      </c>
      <c r="AV931" s="12" t="s">
        <v>78</v>
      </c>
      <c r="AW931" s="12" t="s">
        <v>33</v>
      </c>
      <c r="AX931" s="12" t="s">
        <v>71</v>
      </c>
      <c r="AY931" s="152" t="s">
        <v>151</v>
      </c>
    </row>
    <row r="932" spans="2:51" s="14" customFormat="1" ht="12">
      <c r="B932" s="165"/>
      <c r="D932" s="151" t="s">
        <v>161</v>
      </c>
      <c r="E932" s="166" t="s">
        <v>3</v>
      </c>
      <c r="F932" s="167" t="s">
        <v>225</v>
      </c>
      <c r="H932" s="166" t="s">
        <v>3</v>
      </c>
      <c r="I932" s="168"/>
      <c r="L932" s="165"/>
      <c r="M932" s="169"/>
      <c r="T932" s="170"/>
      <c r="AT932" s="166" t="s">
        <v>161</v>
      </c>
      <c r="AU932" s="166" t="s">
        <v>78</v>
      </c>
      <c r="AV932" s="14" t="s">
        <v>15</v>
      </c>
      <c r="AW932" s="14" t="s">
        <v>33</v>
      </c>
      <c r="AX932" s="14" t="s">
        <v>71</v>
      </c>
      <c r="AY932" s="166" t="s">
        <v>151</v>
      </c>
    </row>
    <row r="933" spans="2:51" s="12" customFormat="1" ht="12">
      <c r="B933" s="150"/>
      <c r="D933" s="151" t="s">
        <v>161</v>
      </c>
      <c r="E933" s="152" t="s">
        <v>3</v>
      </c>
      <c r="F933" s="153" t="s">
        <v>1715</v>
      </c>
      <c r="H933" s="154">
        <v>65.8</v>
      </c>
      <c r="I933" s="155"/>
      <c r="L933" s="150"/>
      <c r="M933" s="156"/>
      <c r="T933" s="157"/>
      <c r="AT933" s="152" t="s">
        <v>161</v>
      </c>
      <c r="AU933" s="152" t="s">
        <v>78</v>
      </c>
      <c r="AV933" s="12" t="s">
        <v>78</v>
      </c>
      <c r="AW933" s="12" t="s">
        <v>33</v>
      </c>
      <c r="AX933" s="12" t="s">
        <v>71</v>
      </c>
      <c r="AY933" s="152" t="s">
        <v>151</v>
      </c>
    </row>
    <row r="934" spans="2:51" s="15" customFormat="1" ht="12">
      <c r="B934" s="184"/>
      <c r="D934" s="151" t="s">
        <v>161</v>
      </c>
      <c r="E934" s="185" t="s">
        <v>3</v>
      </c>
      <c r="F934" s="186" t="s">
        <v>1224</v>
      </c>
      <c r="H934" s="187">
        <v>131</v>
      </c>
      <c r="I934" s="188"/>
      <c r="L934" s="184"/>
      <c r="M934" s="189"/>
      <c r="T934" s="190"/>
      <c r="AT934" s="185" t="s">
        <v>161</v>
      </c>
      <c r="AU934" s="185" t="s">
        <v>78</v>
      </c>
      <c r="AV934" s="15" t="s">
        <v>87</v>
      </c>
      <c r="AW934" s="15" t="s">
        <v>33</v>
      </c>
      <c r="AX934" s="15" t="s">
        <v>71</v>
      </c>
      <c r="AY934" s="185" t="s">
        <v>151</v>
      </c>
    </row>
    <row r="935" spans="2:51" s="14" customFormat="1" ht="12">
      <c r="B935" s="165"/>
      <c r="D935" s="151" t="s">
        <v>161</v>
      </c>
      <c r="E935" s="166" t="s">
        <v>3</v>
      </c>
      <c r="F935" s="167" t="s">
        <v>1716</v>
      </c>
      <c r="H935" s="166" t="s">
        <v>3</v>
      </c>
      <c r="I935" s="168"/>
      <c r="L935" s="165"/>
      <c r="M935" s="169"/>
      <c r="T935" s="170"/>
      <c r="AT935" s="166" t="s">
        <v>161</v>
      </c>
      <c r="AU935" s="166" t="s">
        <v>78</v>
      </c>
      <c r="AV935" s="14" t="s">
        <v>15</v>
      </c>
      <c r="AW935" s="14" t="s">
        <v>33</v>
      </c>
      <c r="AX935" s="14" t="s">
        <v>71</v>
      </c>
      <c r="AY935" s="166" t="s">
        <v>151</v>
      </c>
    </row>
    <row r="936" spans="2:51" s="14" customFormat="1" ht="12">
      <c r="B936" s="165"/>
      <c r="D936" s="151" t="s">
        <v>161</v>
      </c>
      <c r="E936" s="166" t="s">
        <v>3</v>
      </c>
      <c r="F936" s="167" t="s">
        <v>223</v>
      </c>
      <c r="H936" s="166" t="s">
        <v>3</v>
      </c>
      <c r="I936" s="168"/>
      <c r="L936" s="165"/>
      <c r="M936" s="169"/>
      <c r="T936" s="170"/>
      <c r="AT936" s="166" t="s">
        <v>161</v>
      </c>
      <c r="AU936" s="166" t="s">
        <v>78</v>
      </c>
      <c r="AV936" s="14" t="s">
        <v>15</v>
      </c>
      <c r="AW936" s="14" t="s">
        <v>33</v>
      </c>
      <c r="AX936" s="14" t="s">
        <v>71</v>
      </c>
      <c r="AY936" s="166" t="s">
        <v>151</v>
      </c>
    </row>
    <row r="937" spans="2:51" s="12" customFormat="1" ht="12">
      <c r="B937" s="150"/>
      <c r="D937" s="151" t="s">
        <v>161</v>
      </c>
      <c r="E937" s="152" t="s">
        <v>3</v>
      </c>
      <c r="F937" s="153" t="s">
        <v>1717</v>
      </c>
      <c r="H937" s="154">
        <v>127.5</v>
      </c>
      <c r="I937" s="155"/>
      <c r="L937" s="150"/>
      <c r="M937" s="156"/>
      <c r="T937" s="157"/>
      <c r="AT937" s="152" t="s">
        <v>161</v>
      </c>
      <c r="AU937" s="152" t="s">
        <v>78</v>
      </c>
      <c r="AV937" s="12" t="s">
        <v>78</v>
      </c>
      <c r="AW937" s="12" t="s">
        <v>33</v>
      </c>
      <c r="AX937" s="12" t="s">
        <v>71</v>
      </c>
      <c r="AY937" s="152" t="s">
        <v>151</v>
      </c>
    </row>
    <row r="938" spans="2:51" s="12" customFormat="1" ht="12">
      <c r="B938" s="150"/>
      <c r="D938" s="151" t="s">
        <v>161</v>
      </c>
      <c r="E938" s="152" t="s">
        <v>3</v>
      </c>
      <c r="F938" s="153" t="s">
        <v>1718</v>
      </c>
      <c r="H938" s="154">
        <v>-11.2</v>
      </c>
      <c r="I938" s="155"/>
      <c r="L938" s="150"/>
      <c r="M938" s="156"/>
      <c r="T938" s="157"/>
      <c r="AT938" s="152" t="s">
        <v>161</v>
      </c>
      <c r="AU938" s="152" t="s">
        <v>78</v>
      </c>
      <c r="AV938" s="12" t="s">
        <v>78</v>
      </c>
      <c r="AW938" s="12" t="s">
        <v>33</v>
      </c>
      <c r="AX938" s="12" t="s">
        <v>71</v>
      </c>
      <c r="AY938" s="152" t="s">
        <v>151</v>
      </c>
    </row>
    <row r="939" spans="2:51" s="14" customFormat="1" ht="12">
      <c r="B939" s="165"/>
      <c r="D939" s="151" t="s">
        <v>161</v>
      </c>
      <c r="E939" s="166" t="s">
        <v>3</v>
      </c>
      <c r="F939" s="167" t="s">
        <v>225</v>
      </c>
      <c r="H939" s="166" t="s">
        <v>3</v>
      </c>
      <c r="I939" s="168"/>
      <c r="L939" s="165"/>
      <c r="M939" s="169"/>
      <c r="T939" s="170"/>
      <c r="AT939" s="166" t="s">
        <v>161</v>
      </c>
      <c r="AU939" s="166" t="s">
        <v>78</v>
      </c>
      <c r="AV939" s="14" t="s">
        <v>15</v>
      </c>
      <c r="AW939" s="14" t="s">
        <v>33</v>
      </c>
      <c r="AX939" s="14" t="s">
        <v>71</v>
      </c>
      <c r="AY939" s="166" t="s">
        <v>151</v>
      </c>
    </row>
    <row r="940" spans="2:51" s="12" customFormat="1" ht="12">
      <c r="B940" s="150"/>
      <c r="D940" s="151" t="s">
        <v>161</v>
      </c>
      <c r="E940" s="152" t="s">
        <v>3</v>
      </c>
      <c r="F940" s="153" t="s">
        <v>1719</v>
      </c>
      <c r="H940" s="154">
        <v>131.5</v>
      </c>
      <c r="I940" s="155"/>
      <c r="L940" s="150"/>
      <c r="M940" s="156"/>
      <c r="T940" s="157"/>
      <c r="AT940" s="152" t="s">
        <v>161</v>
      </c>
      <c r="AU940" s="152" t="s">
        <v>78</v>
      </c>
      <c r="AV940" s="12" t="s">
        <v>78</v>
      </c>
      <c r="AW940" s="12" t="s">
        <v>33</v>
      </c>
      <c r="AX940" s="12" t="s">
        <v>71</v>
      </c>
      <c r="AY940" s="152" t="s">
        <v>151</v>
      </c>
    </row>
    <row r="941" spans="2:51" s="12" customFormat="1" ht="12">
      <c r="B941" s="150"/>
      <c r="D941" s="151" t="s">
        <v>161</v>
      </c>
      <c r="E941" s="152" t="s">
        <v>3</v>
      </c>
      <c r="F941" s="153" t="s">
        <v>1720</v>
      </c>
      <c r="H941" s="154">
        <v>-12</v>
      </c>
      <c r="I941" s="155"/>
      <c r="L941" s="150"/>
      <c r="M941" s="156"/>
      <c r="T941" s="157"/>
      <c r="AT941" s="152" t="s">
        <v>161</v>
      </c>
      <c r="AU941" s="152" t="s">
        <v>78</v>
      </c>
      <c r="AV941" s="12" t="s">
        <v>78</v>
      </c>
      <c r="AW941" s="12" t="s">
        <v>33</v>
      </c>
      <c r="AX941" s="12" t="s">
        <v>71</v>
      </c>
      <c r="AY941" s="152" t="s">
        <v>151</v>
      </c>
    </row>
    <row r="942" spans="2:51" s="14" customFormat="1" ht="12">
      <c r="B942" s="165"/>
      <c r="D942" s="151" t="s">
        <v>161</v>
      </c>
      <c r="E942" s="166" t="s">
        <v>3</v>
      </c>
      <c r="F942" s="167" t="s">
        <v>499</v>
      </c>
      <c r="H942" s="166" t="s">
        <v>3</v>
      </c>
      <c r="I942" s="168"/>
      <c r="L942" s="165"/>
      <c r="M942" s="169"/>
      <c r="T942" s="170"/>
      <c r="AT942" s="166" t="s">
        <v>161</v>
      </c>
      <c r="AU942" s="166" t="s">
        <v>78</v>
      </c>
      <c r="AV942" s="14" t="s">
        <v>15</v>
      </c>
      <c r="AW942" s="14" t="s">
        <v>33</v>
      </c>
      <c r="AX942" s="14" t="s">
        <v>71</v>
      </c>
      <c r="AY942" s="166" t="s">
        <v>151</v>
      </c>
    </row>
    <row r="943" spans="2:51" s="12" customFormat="1" ht="12">
      <c r="B943" s="150"/>
      <c r="D943" s="151" t="s">
        <v>161</v>
      </c>
      <c r="E943" s="152" t="s">
        <v>3</v>
      </c>
      <c r="F943" s="153" t="s">
        <v>525</v>
      </c>
      <c r="H943" s="154">
        <v>13.8</v>
      </c>
      <c r="I943" s="155"/>
      <c r="L943" s="150"/>
      <c r="M943" s="156"/>
      <c r="T943" s="157"/>
      <c r="AT943" s="152" t="s">
        <v>161</v>
      </c>
      <c r="AU943" s="152" t="s">
        <v>78</v>
      </c>
      <c r="AV943" s="12" t="s">
        <v>78</v>
      </c>
      <c r="AW943" s="12" t="s">
        <v>33</v>
      </c>
      <c r="AX943" s="12" t="s">
        <v>71</v>
      </c>
      <c r="AY943" s="152" t="s">
        <v>151</v>
      </c>
    </row>
    <row r="944" spans="2:51" s="14" customFormat="1" ht="12">
      <c r="B944" s="165"/>
      <c r="D944" s="151" t="s">
        <v>161</v>
      </c>
      <c r="E944" s="166" t="s">
        <v>3</v>
      </c>
      <c r="F944" s="167" t="s">
        <v>501</v>
      </c>
      <c r="H944" s="166" t="s">
        <v>3</v>
      </c>
      <c r="I944" s="168"/>
      <c r="L944" s="165"/>
      <c r="M944" s="169"/>
      <c r="T944" s="170"/>
      <c r="AT944" s="166" t="s">
        <v>161</v>
      </c>
      <c r="AU944" s="166" t="s">
        <v>78</v>
      </c>
      <c r="AV944" s="14" t="s">
        <v>15</v>
      </c>
      <c r="AW944" s="14" t="s">
        <v>33</v>
      </c>
      <c r="AX944" s="14" t="s">
        <v>71</v>
      </c>
      <c r="AY944" s="166" t="s">
        <v>151</v>
      </c>
    </row>
    <row r="945" spans="2:65" s="12" customFormat="1" ht="12">
      <c r="B945" s="150"/>
      <c r="D945" s="151" t="s">
        <v>161</v>
      </c>
      <c r="E945" s="152" t="s">
        <v>3</v>
      </c>
      <c r="F945" s="153" t="s">
        <v>525</v>
      </c>
      <c r="H945" s="154">
        <v>13.8</v>
      </c>
      <c r="I945" s="155"/>
      <c r="L945" s="150"/>
      <c r="M945" s="156"/>
      <c r="T945" s="157"/>
      <c r="AT945" s="152" t="s">
        <v>161</v>
      </c>
      <c r="AU945" s="152" t="s">
        <v>78</v>
      </c>
      <c r="AV945" s="12" t="s">
        <v>78</v>
      </c>
      <c r="AW945" s="12" t="s">
        <v>33</v>
      </c>
      <c r="AX945" s="12" t="s">
        <v>71</v>
      </c>
      <c r="AY945" s="152" t="s">
        <v>151</v>
      </c>
    </row>
    <row r="946" spans="2:65" s="15" customFormat="1" ht="12">
      <c r="B946" s="184"/>
      <c r="D946" s="151" t="s">
        <v>161</v>
      </c>
      <c r="E946" s="185" t="s">
        <v>3</v>
      </c>
      <c r="F946" s="186" t="s">
        <v>1224</v>
      </c>
      <c r="H946" s="187">
        <v>263.39999999999998</v>
      </c>
      <c r="I946" s="188"/>
      <c r="L946" s="184"/>
      <c r="M946" s="189"/>
      <c r="T946" s="190"/>
      <c r="AT946" s="185" t="s">
        <v>161</v>
      </c>
      <c r="AU946" s="185" t="s">
        <v>78</v>
      </c>
      <c r="AV946" s="15" t="s">
        <v>87</v>
      </c>
      <c r="AW946" s="15" t="s">
        <v>33</v>
      </c>
      <c r="AX946" s="15" t="s">
        <v>71</v>
      </c>
      <c r="AY946" s="185" t="s">
        <v>151</v>
      </c>
    </row>
    <row r="947" spans="2:65" s="13" customFormat="1" ht="12">
      <c r="B947" s="158"/>
      <c r="D947" s="151" t="s">
        <v>161</v>
      </c>
      <c r="E947" s="159" t="s">
        <v>3</v>
      </c>
      <c r="F947" s="160" t="s">
        <v>178</v>
      </c>
      <c r="H947" s="161">
        <v>394.4</v>
      </c>
      <c r="I947" s="162"/>
      <c r="L947" s="158"/>
      <c r="M947" s="163"/>
      <c r="T947" s="164"/>
      <c r="AT947" s="159" t="s">
        <v>161</v>
      </c>
      <c r="AU947" s="159" t="s">
        <v>78</v>
      </c>
      <c r="AV947" s="13" t="s">
        <v>90</v>
      </c>
      <c r="AW947" s="13" t="s">
        <v>33</v>
      </c>
      <c r="AX947" s="13" t="s">
        <v>15</v>
      </c>
      <c r="AY947" s="159" t="s">
        <v>151</v>
      </c>
    </row>
    <row r="948" spans="2:65" s="1" customFormat="1" ht="16.5" customHeight="1">
      <c r="B948" s="132"/>
      <c r="C948" s="174" t="s">
        <v>1721</v>
      </c>
      <c r="D948" s="174" t="s">
        <v>601</v>
      </c>
      <c r="E948" s="175" t="s">
        <v>1722</v>
      </c>
      <c r="F948" s="176" t="s">
        <v>1723</v>
      </c>
      <c r="G948" s="177" t="s">
        <v>229</v>
      </c>
      <c r="H948" s="178">
        <v>402.28800000000001</v>
      </c>
      <c r="I948" s="179"/>
      <c r="J948" s="180">
        <f>ROUND(I948*H948,2)</f>
        <v>0</v>
      </c>
      <c r="K948" s="176" t="s">
        <v>3</v>
      </c>
      <c r="L948" s="181"/>
      <c r="M948" s="182" t="s">
        <v>3</v>
      </c>
      <c r="N948" s="183" t="s">
        <v>42</v>
      </c>
      <c r="P948" s="142">
        <f>O948*H948</f>
        <v>0</v>
      </c>
      <c r="Q948" s="142">
        <v>2.9999999999999997E-4</v>
      </c>
      <c r="R948" s="142">
        <f>Q948*H948</f>
        <v>0.1206864</v>
      </c>
      <c r="S948" s="142">
        <v>0</v>
      </c>
      <c r="T948" s="143">
        <f>S948*H948</f>
        <v>0</v>
      </c>
      <c r="AR948" s="144" t="s">
        <v>353</v>
      </c>
      <c r="AT948" s="144" t="s">
        <v>601</v>
      </c>
      <c r="AU948" s="144" t="s">
        <v>78</v>
      </c>
      <c r="AY948" s="18" t="s">
        <v>151</v>
      </c>
      <c r="BE948" s="145">
        <f>IF(N948="základní",J948,0)</f>
        <v>0</v>
      </c>
      <c r="BF948" s="145">
        <f>IF(N948="snížená",J948,0)</f>
        <v>0</v>
      </c>
      <c r="BG948" s="145">
        <f>IF(N948="zákl. přenesená",J948,0)</f>
        <v>0</v>
      </c>
      <c r="BH948" s="145">
        <f>IF(N948="sníž. přenesená",J948,0)</f>
        <v>0</v>
      </c>
      <c r="BI948" s="145">
        <f>IF(N948="nulová",J948,0)</f>
        <v>0</v>
      </c>
      <c r="BJ948" s="18" t="s">
        <v>15</v>
      </c>
      <c r="BK948" s="145">
        <f>ROUND(I948*H948,2)</f>
        <v>0</v>
      </c>
      <c r="BL948" s="18" t="s">
        <v>257</v>
      </c>
      <c r="BM948" s="144" t="s">
        <v>1724</v>
      </c>
    </row>
    <row r="949" spans="2:65" s="12" customFormat="1" ht="12">
      <c r="B949" s="150"/>
      <c r="D949" s="151" t="s">
        <v>161</v>
      </c>
      <c r="F949" s="153" t="s">
        <v>1725</v>
      </c>
      <c r="H949" s="154">
        <v>402.28800000000001</v>
      </c>
      <c r="I949" s="155"/>
      <c r="L949" s="150"/>
      <c r="M949" s="156"/>
      <c r="T949" s="157"/>
      <c r="AT949" s="152" t="s">
        <v>161</v>
      </c>
      <c r="AU949" s="152" t="s">
        <v>78</v>
      </c>
      <c r="AV949" s="12" t="s">
        <v>78</v>
      </c>
      <c r="AW949" s="12" t="s">
        <v>4</v>
      </c>
      <c r="AX949" s="12" t="s">
        <v>15</v>
      </c>
      <c r="AY949" s="152" t="s">
        <v>151</v>
      </c>
    </row>
    <row r="950" spans="2:65" s="1" customFormat="1" ht="16.5" customHeight="1">
      <c r="B950" s="132"/>
      <c r="C950" s="133" t="s">
        <v>1726</v>
      </c>
      <c r="D950" s="133" t="s">
        <v>153</v>
      </c>
      <c r="E950" s="134" t="s">
        <v>1727</v>
      </c>
      <c r="F950" s="135" t="s">
        <v>1728</v>
      </c>
      <c r="G950" s="136" t="s">
        <v>229</v>
      </c>
      <c r="H950" s="137">
        <v>35.5</v>
      </c>
      <c r="I950" s="138"/>
      <c r="J950" s="139">
        <f>ROUND(I950*H950,2)</f>
        <v>0</v>
      </c>
      <c r="K950" s="135" t="s">
        <v>157</v>
      </c>
      <c r="L950" s="33"/>
      <c r="M950" s="140" t="s">
        <v>3</v>
      </c>
      <c r="N950" s="141" t="s">
        <v>42</v>
      </c>
      <c r="P950" s="142">
        <f>O950*H950</f>
        <v>0</v>
      </c>
      <c r="Q950" s="142">
        <v>0</v>
      </c>
      <c r="R950" s="142">
        <f>Q950*H950</f>
        <v>0</v>
      </c>
      <c r="S950" s="142">
        <v>0</v>
      </c>
      <c r="T950" s="143">
        <f>S950*H950</f>
        <v>0</v>
      </c>
      <c r="AR950" s="144" t="s">
        <v>257</v>
      </c>
      <c r="AT950" s="144" t="s">
        <v>153</v>
      </c>
      <c r="AU950" s="144" t="s">
        <v>78</v>
      </c>
      <c r="AY950" s="18" t="s">
        <v>151</v>
      </c>
      <c r="BE950" s="145">
        <f>IF(N950="základní",J950,0)</f>
        <v>0</v>
      </c>
      <c r="BF950" s="145">
        <f>IF(N950="snížená",J950,0)</f>
        <v>0</v>
      </c>
      <c r="BG950" s="145">
        <f>IF(N950="zákl. přenesená",J950,0)</f>
        <v>0</v>
      </c>
      <c r="BH950" s="145">
        <f>IF(N950="sníž. přenesená",J950,0)</f>
        <v>0</v>
      </c>
      <c r="BI950" s="145">
        <f>IF(N950="nulová",J950,0)</f>
        <v>0</v>
      </c>
      <c r="BJ950" s="18" t="s">
        <v>15</v>
      </c>
      <c r="BK950" s="145">
        <f>ROUND(I950*H950,2)</f>
        <v>0</v>
      </c>
      <c r="BL950" s="18" t="s">
        <v>257</v>
      </c>
      <c r="BM950" s="144" t="s">
        <v>1729</v>
      </c>
    </row>
    <row r="951" spans="2:65" s="1" customFormat="1">
      <c r="B951" s="33"/>
      <c r="D951" s="146" t="s">
        <v>159</v>
      </c>
      <c r="F951" s="147" t="s">
        <v>1730</v>
      </c>
      <c r="I951" s="148"/>
      <c r="L951" s="33"/>
      <c r="M951" s="149"/>
      <c r="T951" s="54"/>
      <c r="AT951" s="18" t="s">
        <v>159</v>
      </c>
      <c r="AU951" s="18" t="s">
        <v>78</v>
      </c>
    </row>
    <row r="952" spans="2:65" s="14" customFormat="1" ht="12">
      <c r="B952" s="165"/>
      <c r="D952" s="151" t="s">
        <v>161</v>
      </c>
      <c r="E952" s="166" t="s">
        <v>3</v>
      </c>
      <c r="F952" s="167" t="s">
        <v>223</v>
      </c>
      <c r="H952" s="166" t="s">
        <v>3</v>
      </c>
      <c r="I952" s="168"/>
      <c r="L952" s="165"/>
      <c r="M952" s="169"/>
      <c r="T952" s="170"/>
      <c r="AT952" s="166" t="s">
        <v>161</v>
      </c>
      <c r="AU952" s="166" t="s">
        <v>78</v>
      </c>
      <c r="AV952" s="14" t="s">
        <v>15</v>
      </c>
      <c r="AW952" s="14" t="s">
        <v>33</v>
      </c>
      <c r="AX952" s="14" t="s">
        <v>71</v>
      </c>
      <c r="AY952" s="166" t="s">
        <v>151</v>
      </c>
    </row>
    <row r="953" spans="2:65" s="12" customFormat="1" ht="12">
      <c r="B953" s="150"/>
      <c r="D953" s="151" t="s">
        <v>161</v>
      </c>
      <c r="E953" s="152" t="s">
        <v>3</v>
      </c>
      <c r="F953" s="153" t="s">
        <v>1731</v>
      </c>
      <c r="H953" s="154">
        <v>16.8</v>
      </c>
      <c r="I953" s="155"/>
      <c r="L953" s="150"/>
      <c r="M953" s="156"/>
      <c r="T953" s="157"/>
      <c r="AT953" s="152" t="s">
        <v>161</v>
      </c>
      <c r="AU953" s="152" t="s">
        <v>78</v>
      </c>
      <c r="AV953" s="12" t="s">
        <v>78</v>
      </c>
      <c r="AW953" s="12" t="s">
        <v>33</v>
      </c>
      <c r="AX953" s="12" t="s">
        <v>71</v>
      </c>
      <c r="AY953" s="152" t="s">
        <v>151</v>
      </c>
    </row>
    <row r="954" spans="2:65" s="14" customFormat="1" ht="12">
      <c r="B954" s="165"/>
      <c r="D954" s="151" t="s">
        <v>161</v>
      </c>
      <c r="E954" s="166" t="s">
        <v>3</v>
      </c>
      <c r="F954" s="167" t="s">
        <v>225</v>
      </c>
      <c r="H954" s="166" t="s">
        <v>3</v>
      </c>
      <c r="I954" s="168"/>
      <c r="L954" s="165"/>
      <c r="M954" s="169"/>
      <c r="T954" s="170"/>
      <c r="AT954" s="166" t="s">
        <v>161</v>
      </c>
      <c r="AU954" s="166" t="s">
        <v>78</v>
      </c>
      <c r="AV954" s="14" t="s">
        <v>15</v>
      </c>
      <c r="AW954" s="14" t="s">
        <v>33</v>
      </c>
      <c r="AX954" s="14" t="s">
        <v>71</v>
      </c>
      <c r="AY954" s="166" t="s">
        <v>151</v>
      </c>
    </row>
    <row r="955" spans="2:65" s="12" customFormat="1" ht="12">
      <c r="B955" s="150"/>
      <c r="D955" s="151" t="s">
        <v>161</v>
      </c>
      <c r="E955" s="152" t="s">
        <v>3</v>
      </c>
      <c r="F955" s="153" t="s">
        <v>1732</v>
      </c>
      <c r="H955" s="154">
        <v>1.9</v>
      </c>
      <c r="I955" s="155"/>
      <c r="L955" s="150"/>
      <c r="M955" s="156"/>
      <c r="T955" s="157"/>
      <c r="AT955" s="152" t="s">
        <v>161</v>
      </c>
      <c r="AU955" s="152" t="s">
        <v>78</v>
      </c>
      <c r="AV955" s="12" t="s">
        <v>78</v>
      </c>
      <c r="AW955" s="12" t="s">
        <v>33</v>
      </c>
      <c r="AX955" s="12" t="s">
        <v>71</v>
      </c>
      <c r="AY955" s="152" t="s">
        <v>151</v>
      </c>
    </row>
    <row r="956" spans="2:65" s="12" customFormat="1" ht="12">
      <c r="B956" s="150"/>
      <c r="D956" s="151" t="s">
        <v>161</v>
      </c>
      <c r="E956" s="152" t="s">
        <v>3</v>
      </c>
      <c r="F956" s="153" t="s">
        <v>1733</v>
      </c>
      <c r="H956" s="154">
        <v>16.8</v>
      </c>
      <c r="I956" s="155"/>
      <c r="L956" s="150"/>
      <c r="M956" s="156"/>
      <c r="T956" s="157"/>
      <c r="AT956" s="152" t="s">
        <v>161</v>
      </c>
      <c r="AU956" s="152" t="s">
        <v>78</v>
      </c>
      <c r="AV956" s="12" t="s">
        <v>78</v>
      </c>
      <c r="AW956" s="12" t="s">
        <v>33</v>
      </c>
      <c r="AX956" s="12" t="s">
        <v>71</v>
      </c>
      <c r="AY956" s="152" t="s">
        <v>151</v>
      </c>
    </row>
    <row r="957" spans="2:65" s="13" customFormat="1" ht="12">
      <c r="B957" s="158"/>
      <c r="D957" s="151" t="s">
        <v>161</v>
      </c>
      <c r="E957" s="159" t="s">
        <v>3</v>
      </c>
      <c r="F957" s="160" t="s">
        <v>178</v>
      </c>
      <c r="H957" s="161">
        <v>35.5</v>
      </c>
      <c r="I957" s="162"/>
      <c r="L957" s="158"/>
      <c r="M957" s="163"/>
      <c r="T957" s="164"/>
      <c r="AT957" s="159" t="s">
        <v>161</v>
      </c>
      <c r="AU957" s="159" t="s">
        <v>78</v>
      </c>
      <c r="AV957" s="13" t="s">
        <v>90</v>
      </c>
      <c r="AW957" s="13" t="s">
        <v>33</v>
      </c>
      <c r="AX957" s="13" t="s">
        <v>15</v>
      </c>
      <c r="AY957" s="159" t="s">
        <v>151</v>
      </c>
    </row>
    <row r="958" spans="2:65" s="1" customFormat="1" ht="16.5" customHeight="1">
      <c r="B958" s="132"/>
      <c r="C958" s="174" t="s">
        <v>1734</v>
      </c>
      <c r="D958" s="174" t="s">
        <v>601</v>
      </c>
      <c r="E958" s="175" t="s">
        <v>1735</v>
      </c>
      <c r="F958" s="176" t="s">
        <v>1736</v>
      </c>
      <c r="G958" s="177" t="s">
        <v>229</v>
      </c>
      <c r="H958" s="178">
        <v>36.21</v>
      </c>
      <c r="I958" s="179"/>
      <c r="J958" s="180">
        <f>ROUND(I958*H958,2)</f>
        <v>0</v>
      </c>
      <c r="K958" s="176" t="s">
        <v>3</v>
      </c>
      <c r="L958" s="181"/>
      <c r="M958" s="182" t="s">
        <v>3</v>
      </c>
      <c r="N958" s="183" t="s">
        <v>42</v>
      </c>
      <c r="P958" s="142">
        <f>O958*H958</f>
        <v>0</v>
      </c>
      <c r="Q958" s="142">
        <v>1.7000000000000001E-4</v>
      </c>
      <c r="R958" s="142">
        <f>Q958*H958</f>
        <v>6.1557000000000009E-3</v>
      </c>
      <c r="S958" s="142">
        <v>0</v>
      </c>
      <c r="T958" s="143">
        <f>S958*H958</f>
        <v>0</v>
      </c>
      <c r="AR958" s="144" t="s">
        <v>353</v>
      </c>
      <c r="AT958" s="144" t="s">
        <v>601</v>
      </c>
      <c r="AU958" s="144" t="s">
        <v>78</v>
      </c>
      <c r="AY958" s="18" t="s">
        <v>151</v>
      </c>
      <c r="BE958" s="145">
        <f>IF(N958="základní",J958,0)</f>
        <v>0</v>
      </c>
      <c r="BF958" s="145">
        <f>IF(N958="snížená",J958,0)</f>
        <v>0</v>
      </c>
      <c r="BG958" s="145">
        <f>IF(N958="zákl. přenesená",J958,0)</f>
        <v>0</v>
      </c>
      <c r="BH958" s="145">
        <f>IF(N958="sníž. přenesená",J958,0)</f>
        <v>0</v>
      </c>
      <c r="BI958" s="145">
        <f>IF(N958="nulová",J958,0)</f>
        <v>0</v>
      </c>
      <c r="BJ958" s="18" t="s">
        <v>15</v>
      </c>
      <c r="BK958" s="145">
        <f>ROUND(I958*H958,2)</f>
        <v>0</v>
      </c>
      <c r="BL958" s="18" t="s">
        <v>257</v>
      </c>
      <c r="BM958" s="144" t="s">
        <v>1737</v>
      </c>
    </row>
    <row r="959" spans="2:65" s="12" customFormat="1" ht="12">
      <c r="B959" s="150"/>
      <c r="D959" s="151" t="s">
        <v>161</v>
      </c>
      <c r="F959" s="153" t="s">
        <v>1738</v>
      </c>
      <c r="H959" s="154">
        <v>36.21</v>
      </c>
      <c r="I959" s="155"/>
      <c r="L959" s="150"/>
      <c r="M959" s="156"/>
      <c r="T959" s="157"/>
      <c r="AT959" s="152" t="s">
        <v>161</v>
      </c>
      <c r="AU959" s="152" t="s">
        <v>78</v>
      </c>
      <c r="AV959" s="12" t="s">
        <v>78</v>
      </c>
      <c r="AW959" s="12" t="s">
        <v>4</v>
      </c>
      <c r="AX959" s="12" t="s">
        <v>15</v>
      </c>
      <c r="AY959" s="152" t="s">
        <v>151</v>
      </c>
    </row>
    <row r="960" spans="2:65" s="1" customFormat="1" ht="55.5" customHeight="1">
      <c r="B960" s="132"/>
      <c r="C960" s="133" t="s">
        <v>1739</v>
      </c>
      <c r="D960" s="133" t="s">
        <v>153</v>
      </c>
      <c r="E960" s="134" t="s">
        <v>1740</v>
      </c>
      <c r="F960" s="135" t="s">
        <v>1741</v>
      </c>
      <c r="G960" s="136" t="s">
        <v>362</v>
      </c>
      <c r="H960" s="137">
        <v>4.9729999999999999</v>
      </c>
      <c r="I960" s="138"/>
      <c r="J960" s="139">
        <f>ROUND(I960*H960,2)</f>
        <v>0</v>
      </c>
      <c r="K960" s="135" t="s">
        <v>157</v>
      </c>
      <c r="L960" s="33"/>
      <c r="M960" s="140" t="s">
        <v>3</v>
      </c>
      <c r="N960" s="141" t="s">
        <v>42</v>
      </c>
      <c r="P960" s="142">
        <f>O960*H960</f>
        <v>0</v>
      </c>
      <c r="Q960" s="142">
        <v>0</v>
      </c>
      <c r="R960" s="142">
        <f>Q960*H960</f>
        <v>0</v>
      </c>
      <c r="S960" s="142">
        <v>0</v>
      </c>
      <c r="T960" s="143">
        <f>S960*H960</f>
        <v>0</v>
      </c>
      <c r="AR960" s="144" t="s">
        <v>257</v>
      </c>
      <c r="AT960" s="144" t="s">
        <v>153</v>
      </c>
      <c r="AU960" s="144" t="s">
        <v>78</v>
      </c>
      <c r="AY960" s="18" t="s">
        <v>151</v>
      </c>
      <c r="BE960" s="145">
        <f>IF(N960="základní",J960,0)</f>
        <v>0</v>
      </c>
      <c r="BF960" s="145">
        <f>IF(N960="snížená",J960,0)</f>
        <v>0</v>
      </c>
      <c r="BG960" s="145">
        <f>IF(N960="zákl. přenesená",J960,0)</f>
        <v>0</v>
      </c>
      <c r="BH960" s="145">
        <f>IF(N960="sníž. přenesená",J960,0)</f>
        <v>0</v>
      </c>
      <c r="BI960" s="145">
        <f>IF(N960="nulová",J960,0)</f>
        <v>0</v>
      </c>
      <c r="BJ960" s="18" t="s">
        <v>15</v>
      </c>
      <c r="BK960" s="145">
        <f>ROUND(I960*H960,2)</f>
        <v>0</v>
      </c>
      <c r="BL960" s="18" t="s">
        <v>257</v>
      </c>
      <c r="BM960" s="144" t="s">
        <v>1742</v>
      </c>
    </row>
    <row r="961" spans="2:65" s="1" customFormat="1">
      <c r="B961" s="33"/>
      <c r="D961" s="146" t="s">
        <v>159</v>
      </c>
      <c r="F961" s="147" t="s">
        <v>1743</v>
      </c>
      <c r="I961" s="148"/>
      <c r="L961" s="33"/>
      <c r="M961" s="149"/>
      <c r="T961" s="54"/>
      <c r="AT961" s="18" t="s">
        <v>159</v>
      </c>
      <c r="AU961" s="18" t="s">
        <v>78</v>
      </c>
    </row>
    <row r="962" spans="2:65" s="11" customFormat="1" ht="23" customHeight="1">
      <c r="B962" s="120"/>
      <c r="D962" s="121" t="s">
        <v>70</v>
      </c>
      <c r="E962" s="130" t="s">
        <v>1744</v>
      </c>
      <c r="F962" s="130" t="s">
        <v>1745</v>
      </c>
      <c r="I962" s="123"/>
      <c r="J962" s="131">
        <f>BK962</f>
        <v>0</v>
      </c>
      <c r="L962" s="120"/>
      <c r="M962" s="125"/>
      <c r="P962" s="126">
        <f>SUM(P963:P976)</f>
        <v>0</v>
      </c>
      <c r="R962" s="126">
        <f>SUM(R963:R976)</f>
        <v>0</v>
      </c>
      <c r="T962" s="127">
        <f>SUM(T963:T976)</f>
        <v>0</v>
      </c>
      <c r="AR962" s="121" t="s">
        <v>78</v>
      </c>
      <c r="AT962" s="128" t="s">
        <v>70</v>
      </c>
      <c r="AU962" s="128" t="s">
        <v>15</v>
      </c>
      <c r="AY962" s="121" t="s">
        <v>151</v>
      </c>
      <c r="BK962" s="129">
        <f>SUM(BK963:BK976)</f>
        <v>0</v>
      </c>
    </row>
    <row r="963" spans="2:65" s="1" customFormat="1" ht="16.5" customHeight="1">
      <c r="B963" s="132"/>
      <c r="C963" s="133" t="s">
        <v>1746</v>
      </c>
      <c r="D963" s="133" t="s">
        <v>153</v>
      </c>
      <c r="E963" s="134" t="s">
        <v>1747</v>
      </c>
      <c r="F963" s="135" t="s">
        <v>1748</v>
      </c>
      <c r="G963" s="136" t="s">
        <v>156</v>
      </c>
      <c r="H963" s="137">
        <v>232.29599999999999</v>
      </c>
      <c r="I963" s="138"/>
      <c r="J963" s="139">
        <f>ROUND(I963*H963,2)</f>
        <v>0</v>
      </c>
      <c r="K963" s="135" t="s">
        <v>3</v>
      </c>
      <c r="L963" s="33"/>
      <c r="M963" s="140" t="s">
        <v>3</v>
      </c>
      <c r="N963" s="141" t="s">
        <v>42</v>
      </c>
      <c r="P963" s="142">
        <f>O963*H963</f>
        <v>0</v>
      </c>
      <c r="Q963" s="142">
        <v>0</v>
      </c>
      <c r="R963" s="142">
        <f>Q963*H963</f>
        <v>0</v>
      </c>
      <c r="S963" s="142">
        <v>0</v>
      </c>
      <c r="T963" s="143">
        <f>S963*H963</f>
        <v>0</v>
      </c>
      <c r="AR963" s="144" t="s">
        <v>257</v>
      </c>
      <c r="AT963" s="144" t="s">
        <v>153</v>
      </c>
      <c r="AU963" s="144" t="s">
        <v>78</v>
      </c>
      <c r="AY963" s="18" t="s">
        <v>151</v>
      </c>
      <c r="BE963" s="145">
        <f>IF(N963="základní",J963,0)</f>
        <v>0</v>
      </c>
      <c r="BF963" s="145">
        <f>IF(N963="snížená",J963,0)</f>
        <v>0</v>
      </c>
      <c r="BG963" s="145">
        <f>IF(N963="zákl. přenesená",J963,0)</f>
        <v>0</v>
      </c>
      <c r="BH963" s="145">
        <f>IF(N963="sníž. přenesená",J963,0)</f>
        <v>0</v>
      </c>
      <c r="BI963" s="145">
        <f>IF(N963="nulová",J963,0)</f>
        <v>0</v>
      </c>
      <c r="BJ963" s="18" t="s">
        <v>15</v>
      </c>
      <c r="BK963" s="145">
        <f>ROUND(I963*H963,2)</f>
        <v>0</v>
      </c>
      <c r="BL963" s="18" t="s">
        <v>257</v>
      </c>
      <c r="BM963" s="144" t="s">
        <v>1749</v>
      </c>
    </row>
    <row r="964" spans="2:65" s="14" customFormat="1" ht="12">
      <c r="B964" s="165"/>
      <c r="D964" s="151" t="s">
        <v>161</v>
      </c>
      <c r="E964" s="166" t="s">
        <v>3</v>
      </c>
      <c r="F964" s="167" t="s">
        <v>223</v>
      </c>
      <c r="H964" s="166" t="s">
        <v>3</v>
      </c>
      <c r="I964" s="168"/>
      <c r="L964" s="165"/>
      <c r="M964" s="169"/>
      <c r="T964" s="170"/>
      <c r="AT964" s="166" t="s">
        <v>161</v>
      </c>
      <c r="AU964" s="166" t="s">
        <v>78</v>
      </c>
      <c r="AV964" s="14" t="s">
        <v>15</v>
      </c>
      <c r="AW964" s="14" t="s">
        <v>33</v>
      </c>
      <c r="AX964" s="14" t="s">
        <v>71</v>
      </c>
      <c r="AY964" s="166" t="s">
        <v>151</v>
      </c>
    </row>
    <row r="965" spans="2:65" s="12" customFormat="1" ht="12">
      <c r="B965" s="150"/>
      <c r="D965" s="151" t="s">
        <v>161</v>
      </c>
      <c r="E965" s="152" t="s">
        <v>3</v>
      </c>
      <c r="F965" s="153" t="s">
        <v>1750</v>
      </c>
      <c r="H965" s="154">
        <v>151.05000000000001</v>
      </c>
      <c r="I965" s="155"/>
      <c r="L965" s="150"/>
      <c r="M965" s="156"/>
      <c r="T965" s="157"/>
      <c r="AT965" s="152" t="s">
        <v>161</v>
      </c>
      <c r="AU965" s="152" t="s">
        <v>78</v>
      </c>
      <c r="AV965" s="12" t="s">
        <v>78</v>
      </c>
      <c r="AW965" s="12" t="s">
        <v>33</v>
      </c>
      <c r="AX965" s="12" t="s">
        <v>71</v>
      </c>
      <c r="AY965" s="152" t="s">
        <v>151</v>
      </c>
    </row>
    <row r="966" spans="2:65" s="12" customFormat="1" ht="12">
      <c r="B966" s="150"/>
      <c r="D966" s="151" t="s">
        <v>161</v>
      </c>
      <c r="E966" s="152" t="s">
        <v>3</v>
      </c>
      <c r="F966" s="153" t="s">
        <v>1751</v>
      </c>
      <c r="H966" s="154">
        <v>-12</v>
      </c>
      <c r="I966" s="155"/>
      <c r="L966" s="150"/>
      <c r="M966" s="156"/>
      <c r="T966" s="157"/>
      <c r="AT966" s="152" t="s">
        <v>161</v>
      </c>
      <c r="AU966" s="152" t="s">
        <v>78</v>
      </c>
      <c r="AV966" s="12" t="s">
        <v>78</v>
      </c>
      <c r="AW966" s="12" t="s">
        <v>33</v>
      </c>
      <c r="AX966" s="12" t="s">
        <v>71</v>
      </c>
      <c r="AY966" s="152" t="s">
        <v>151</v>
      </c>
    </row>
    <row r="967" spans="2:65" s="12" customFormat="1" ht="12">
      <c r="B967" s="150"/>
      <c r="D967" s="151" t="s">
        <v>161</v>
      </c>
      <c r="E967" s="152" t="s">
        <v>3</v>
      </c>
      <c r="F967" s="153" t="s">
        <v>1752</v>
      </c>
      <c r="H967" s="154">
        <v>-10.8</v>
      </c>
      <c r="I967" s="155"/>
      <c r="L967" s="150"/>
      <c r="M967" s="156"/>
      <c r="T967" s="157"/>
      <c r="AT967" s="152" t="s">
        <v>161</v>
      </c>
      <c r="AU967" s="152" t="s">
        <v>78</v>
      </c>
      <c r="AV967" s="12" t="s">
        <v>78</v>
      </c>
      <c r="AW967" s="12" t="s">
        <v>33</v>
      </c>
      <c r="AX967" s="12" t="s">
        <v>71</v>
      </c>
      <c r="AY967" s="152" t="s">
        <v>151</v>
      </c>
    </row>
    <row r="968" spans="2:65" s="12" customFormat="1" ht="12">
      <c r="B968" s="150"/>
      <c r="D968" s="151" t="s">
        <v>161</v>
      </c>
      <c r="E968" s="152" t="s">
        <v>3</v>
      </c>
      <c r="F968" s="153" t="s">
        <v>1753</v>
      </c>
      <c r="H968" s="154">
        <v>-5.55</v>
      </c>
      <c r="I968" s="155"/>
      <c r="L968" s="150"/>
      <c r="M968" s="156"/>
      <c r="T968" s="157"/>
      <c r="AT968" s="152" t="s">
        <v>161</v>
      </c>
      <c r="AU968" s="152" t="s">
        <v>78</v>
      </c>
      <c r="AV968" s="12" t="s">
        <v>78</v>
      </c>
      <c r="AW968" s="12" t="s">
        <v>33</v>
      </c>
      <c r="AX968" s="12" t="s">
        <v>71</v>
      </c>
      <c r="AY968" s="152" t="s">
        <v>151</v>
      </c>
    </row>
    <row r="969" spans="2:65" s="12" customFormat="1" ht="12">
      <c r="B969" s="150"/>
      <c r="D969" s="151" t="s">
        <v>161</v>
      </c>
      <c r="E969" s="152" t="s">
        <v>3</v>
      </c>
      <c r="F969" s="153" t="s">
        <v>1754</v>
      </c>
      <c r="H969" s="154">
        <v>-0.9</v>
      </c>
      <c r="I969" s="155"/>
      <c r="L969" s="150"/>
      <c r="M969" s="156"/>
      <c r="T969" s="157"/>
      <c r="AT969" s="152" t="s">
        <v>161</v>
      </c>
      <c r="AU969" s="152" t="s">
        <v>78</v>
      </c>
      <c r="AV969" s="12" t="s">
        <v>78</v>
      </c>
      <c r="AW969" s="12" t="s">
        <v>33</v>
      </c>
      <c r="AX969" s="12" t="s">
        <v>71</v>
      </c>
      <c r="AY969" s="152" t="s">
        <v>151</v>
      </c>
    </row>
    <row r="970" spans="2:65" s="14" customFormat="1" ht="12">
      <c r="B970" s="165"/>
      <c r="D970" s="151" t="s">
        <v>161</v>
      </c>
      <c r="E970" s="166" t="s">
        <v>3</v>
      </c>
      <c r="F970" s="167" t="s">
        <v>225</v>
      </c>
      <c r="H970" s="166" t="s">
        <v>3</v>
      </c>
      <c r="I970" s="168"/>
      <c r="L970" s="165"/>
      <c r="M970" s="169"/>
      <c r="T970" s="170"/>
      <c r="AT970" s="166" t="s">
        <v>161</v>
      </c>
      <c r="AU970" s="166" t="s">
        <v>78</v>
      </c>
      <c r="AV970" s="14" t="s">
        <v>15</v>
      </c>
      <c r="AW970" s="14" t="s">
        <v>33</v>
      </c>
      <c r="AX970" s="14" t="s">
        <v>71</v>
      </c>
      <c r="AY970" s="166" t="s">
        <v>151</v>
      </c>
    </row>
    <row r="971" spans="2:65" s="12" customFormat="1" ht="12">
      <c r="B971" s="150"/>
      <c r="D971" s="151" t="s">
        <v>161</v>
      </c>
      <c r="E971" s="152" t="s">
        <v>3</v>
      </c>
      <c r="F971" s="153" t="s">
        <v>1755</v>
      </c>
      <c r="H971" s="154">
        <v>144</v>
      </c>
      <c r="I971" s="155"/>
      <c r="L971" s="150"/>
      <c r="M971" s="156"/>
      <c r="T971" s="157"/>
      <c r="AT971" s="152" t="s">
        <v>161</v>
      </c>
      <c r="AU971" s="152" t="s">
        <v>78</v>
      </c>
      <c r="AV971" s="12" t="s">
        <v>78</v>
      </c>
      <c r="AW971" s="12" t="s">
        <v>33</v>
      </c>
      <c r="AX971" s="12" t="s">
        <v>71</v>
      </c>
      <c r="AY971" s="152" t="s">
        <v>151</v>
      </c>
    </row>
    <row r="972" spans="2:65" s="12" customFormat="1" ht="12">
      <c r="B972" s="150"/>
      <c r="D972" s="151" t="s">
        <v>161</v>
      </c>
      <c r="E972" s="152" t="s">
        <v>3</v>
      </c>
      <c r="F972" s="153" t="s">
        <v>1756</v>
      </c>
      <c r="H972" s="154">
        <v>-22.704000000000001</v>
      </c>
      <c r="I972" s="155"/>
      <c r="L972" s="150"/>
      <c r="M972" s="156"/>
      <c r="T972" s="157"/>
      <c r="AT972" s="152" t="s">
        <v>161</v>
      </c>
      <c r="AU972" s="152" t="s">
        <v>78</v>
      </c>
      <c r="AV972" s="12" t="s">
        <v>78</v>
      </c>
      <c r="AW972" s="12" t="s">
        <v>33</v>
      </c>
      <c r="AX972" s="12" t="s">
        <v>71</v>
      </c>
      <c r="AY972" s="152" t="s">
        <v>151</v>
      </c>
    </row>
    <row r="973" spans="2:65" s="12" customFormat="1" ht="12">
      <c r="B973" s="150"/>
      <c r="D973" s="151" t="s">
        <v>161</v>
      </c>
      <c r="E973" s="152" t="s">
        <v>3</v>
      </c>
      <c r="F973" s="153" t="s">
        <v>1757</v>
      </c>
      <c r="H973" s="154">
        <v>-10.8</v>
      </c>
      <c r="I973" s="155"/>
      <c r="L973" s="150"/>
      <c r="M973" s="156"/>
      <c r="T973" s="157"/>
      <c r="AT973" s="152" t="s">
        <v>161</v>
      </c>
      <c r="AU973" s="152" t="s">
        <v>78</v>
      </c>
      <c r="AV973" s="12" t="s">
        <v>78</v>
      </c>
      <c r="AW973" s="12" t="s">
        <v>33</v>
      </c>
      <c r="AX973" s="12" t="s">
        <v>71</v>
      </c>
      <c r="AY973" s="152" t="s">
        <v>151</v>
      </c>
    </row>
    <row r="974" spans="2:65" s="13" customFormat="1" ht="12">
      <c r="B974" s="158"/>
      <c r="D974" s="151" t="s">
        <v>161</v>
      </c>
      <c r="E974" s="159" t="s">
        <v>3</v>
      </c>
      <c r="F974" s="160" t="s">
        <v>178</v>
      </c>
      <c r="H974" s="161">
        <v>232.29599999999999</v>
      </c>
      <c r="I974" s="162"/>
      <c r="L974" s="158"/>
      <c r="M974" s="163"/>
      <c r="T974" s="164"/>
      <c r="AT974" s="159" t="s">
        <v>161</v>
      </c>
      <c r="AU974" s="159" t="s">
        <v>78</v>
      </c>
      <c r="AV974" s="13" t="s">
        <v>90</v>
      </c>
      <c r="AW974" s="13" t="s">
        <v>33</v>
      </c>
      <c r="AX974" s="13" t="s">
        <v>15</v>
      </c>
      <c r="AY974" s="159" t="s">
        <v>151</v>
      </c>
    </row>
    <row r="975" spans="2:65" s="1" customFormat="1" ht="16.5" customHeight="1">
      <c r="B975" s="132"/>
      <c r="C975" s="133" t="s">
        <v>1758</v>
      </c>
      <c r="D975" s="133" t="s">
        <v>153</v>
      </c>
      <c r="E975" s="134" t="s">
        <v>1759</v>
      </c>
      <c r="F975" s="135" t="s">
        <v>1760</v>
      </c>
      <c r="G975" s="136" t="s">
        <v>229</v>
      </c>
      <c r="H975" s="137">
        <v>12.6</v>
      </c>
      <c r="I975" s="138"/>
      <c r="J975" s="139">
        <f>ROUND(I975*H975,2)</f>
        <v>0</v>
      </c>
      <c r="K975" s="135" t="s">
        <v>3</v>
      </c>
      <c r="L975" s="33"/>
      <c r="M975" s="140" t="s">
        <v>3</v>
      </c>
      <c r="N975" s="141" t="s">
        <v>42</v>
      </c>
      <c r="P975" s="142">
        <f>O975*H975</f>
        <v>0</v>
      </c>
      <c r="Q975" s="142">
        <v>0</v>
      </c>
      <c r="R975" s="142">
        <f>Q975*H975</f>
        <v>0</v>
      </c>
      <c r="S975" s="142">
        <v>0</v>
      </c>
      <c r="T975" s="143">
        <f>S975*H975</f>
        <v>0</v>
      </c>
      <c r="AR975" s="144" t="s">
        <v>257</v>
      </c>
      <c r="AT975" s="144" t="s">
        <v>153</v>
      </c>
      <c r="AU975" s="144" t="s">
        <v>78</v>
      </c>
      <c r="AY975" s="18" t="s">
        <v>151</v>
      </c>
      <c r="BE975" s="145">
        <f>IF(N975="základní",J975,0)</f>
        <v>0</v>
      </c>
      <c r="BF975" s="145">
        <f>IF(N975="snížená",J975,0)</f>
        <v>0</v>
      </c>
      <c r="BG975" s="145">
        <f>IF(N975="zákl. přenesená",J975,0)</f>
        <v>0</v>
      </c>
      <c r="BH975" s="145">
        <f>IF(N975="sníž. přenesená",J975,0)</f>
        <v>0</v>
      </c>
      <c r="BI975" s="145">
        <f>IF(N975="nulová",J975,0)</f>
        <v>0</v>
      </c>
      <c r="BJ975" s="18" t="s">
        <v>15</v>
      </c>
      <c r="BK975" s="145">
        <f>ROUND(I975*H975,2)</f>
        <v>0</v>
      </c>
      <c r="BL975" s="18" t="s">
        <v>257</v>
      </c>
      <c r="BM975" s="144" t="s">
        <v>1761</v>
      </c>
    </row>
    <row r="976" spans="2:65" s="12" customFormat="1" ht="12">
      <c r="B976" s="150"/>
      <c r="D976" s="151" t="s">
        <v>161</v>
      </c>
      <c r="E976" s="152" t="s">
        <v>3</v>
      </c>
      <c r="F976" s="153" t="s">
        <v>1762</v>
      </c>
      <c r="H976" s="154">
        <v>12.6</v>
      </c>
      <c r="I976" s="155"/>
      <c r="L976" s="150"/>
      <c r="M976" s="156"/>
      <c r="T976" s="157"/>
      <c r="AT976" s="152" t="s">
        <v>161</v>
      </c>
      <c r="AU976" s="152" t="s">
        <v>78</v>
      </c>
      <c r="AV976" s="12" t="s">
        <v>78</v>
      </c>
      <c r="AW976" s="12" t="s">
        <v>33</v>
      </c>
      <c r="AX976" s="12" t="s">
        <v>15</v>
      </c>
      <c r="AY976" s="152" t="s">
        <v>151</v>
      </c>
    </row>
    <row r="977" spans="2:65" s="11" customFormat="1" ht="23" customHeight="1">
      <c r="B977" s="120"/>
      <c r="D977" s="121" t="s">
        <v>70</v>
      </c>
      <c r="E977" s="130" t="s">
        <v>526</v>
      </c>
      <c r="F977" s="130" t="s">
        <v>527</v>
      </c>
      <c r="I977" s="123"/>
      <c r="J977" s="131">
        <f>BK977</f>
        <v>0</v>
      </c>
      <c r="L977" s="120"/>
      <c r="M977" s="125"/>
      <c r="P977" s="126">
        <f>SUM(P978:P1017)</f>
        <v>0</v>
      </c>
      <c r="R977" s="126">
        <f>SUM(R978:R1017)</f>
        <v>0.97538322</v>
      </c>
      <c r="T977" s="127">
        <f>SUM(T978:T1017)</f>
        <v>0</v>
      </c>
      <c r="AR977" s="121" t="s">
        <v>78</v>
      </c>
      <c r="AT977" s="128" t="s">
        <v>70</v>
      </c>
      <c r="AU977" s="128" t="s">
        <v>15</v>
      </c>
      <c r="AY977" s="121" t="s">
        <v>151</v>
      </c>
      <c r="BK977" s="129">
        <f>SUM(BK978:BK1017)</f>
        <v>0</v>
      </c>
    </row>
    <row r="978" spans="2:65" s="1" customFormat="1" ht="33" customHeight="1">
      <c r="B978" s="132"/>
      <c r="C978" s="133" t="s">
        <v>1763</v>
      </c>
      <c r="D978" s="133" t="s">
        <v>153</v>
      </c>
      <c r="E978" s="134" t="s">
        <v>1764</v>
      </c>
      <c r="F978" s="135" t="s">
        <v>1765</v>
      </c>
      <c r="G978" s="136" t="s">
        <v>156</v>
      </c>
      <c r="H978" s="137">
        <v>1990.578</v>
      </c>
      <c r="I978" s="138"/>
      <c r="J978" s="139">
        <f>ROUND(I978*H978,2)</f>
        <v>0</v>
      </c>
      <c r="K978" s="135" t="s">
        <v>157</v>
      </c>
      <c r="L978" s="33"/>
      <c r="M978" s="140" t="s">
        <v>3</v>
      </c>
      <c r="N978" s="141" t="s">
        <v>42</v>
      </c>
      <c r="P978" s="142">
        <f>O978*H978</f>
        <v>0</v>
      </c>
      <c r="Q978" s="142">
        <v>2.0000000000000001E-4</v>
      </c>
      <c r="R978" s="142">
        <f>Q978*H978</f>
        <v>0.39811560000000001</v>
      </c>
      <c r="S978" s="142">
        <v>0</v>
      </c>
      <c r="T978" s="143">
        <f>S978*H978</f>
        <v>0</v>
      </c>
      <c r="AR978" s="144" t="s">
        <v>257</v>
      </c>
      <c r="AT978" s="144" t="s">
        <v>153</v>
      </c>
      <c r="AU978" s="144" t="s">
        <v>78</v>
      </c>
      <c r="AY978" s="18" t="s">
        <v>151</v>
      </c>
      <c r="BE978" s="145">
        <f>IF(N978="základní",J978,0)</f>
        <v>0</v>
      </c>
      <c r="BF978" s="145">
        <f>IF(N978="snížená",J978,0)</f>
        <v>0</v>
      </c>
      <c r="BG978" s="145">
        <f>IF(N978="zákl. přenesená",J978,0)</f>
        <v>0</v>
      </c>
      <c r="BH978" s="145">
        <f>IF(N978="sníž. přenesená",J978,0)</f>
        <v>0</v>
      </c>
      <c r="BI978" s="145">
        <f>IF(N978="nulová",J978,0)</f>
        <v>0</v>
      </c>
      <c r="BJ978" s="18" t="s">
        <v>15</v>
      </c>
      <c r="BK978" s="145">
        <f>ROUND(I978*H978,2)</f>
        <v>0</v>
      </c>
      <c r="BL978" s="18" t="s">
        <v>257</v>
      </c>
      <c r="BM978" s="144" t="s">
        <v>1766</v>
      </c>
    </row>
    <row r="979" spans="2:65" s="1" customFormat="1">
      <c r="B979" s="33"/>
      <c r="D979" s="146" t="s">
        <v>159</v>
      </c>
      <c r="F979" s="147" t="s">
        <v>1767</v>
      </c>
      <c r="I979" s="148"/>
      <c r="L979" s="33"/>
      <c r="M979" s="149"/>
      <c r="T979" s="54"/>
      <c r="AT979" s="18" t="s">
        <v>159</v>
      </c>
      <c r="AU979" s="18" t="s">
        <v>78</v>
      </c>
    </row>
    <row r="980" spans="2:65" s="14" customFormat="1" ht="12">
      <c r="B980" s="165"/>
      <c r="D980" s="151" t="s">
        <v>161</v>
      </c>
      <c r="E980" s="166" t="s">
        <v>3</v>
      </c>
      <c r="F980" s="167" t="s">
        <v>1768</v>
      </c>
      <c r="H980" s="166" t="s">
        <v>3</v>
      </c>
      <c r="I980" s="168"/>
      <c r="L980" s="165"/>
      <c r="M980" s="169"/>
      <c r="T980" s="170"/>
      <c r="AT980" s="166" t="s">
        <v>161</v>
      </c>
      <c r="AU980" s="166" t="s">
        <v>78</v>
      </c>
      <c r="AV980" s="14" t="s">
        <v>15</v>
      </c>
      <c r="AW980" s="14" t="s">
        <v>33</v>
      </c>
      <c r="AX980" s="14" t="s">
        <v>71</v>
      </c>
      <c r="AY980" s="166" t="s">
        <v>151</v>
      </c>
    </row>
    <row r="981" spans="2:65" s="14" customFormat="1" ht="12">
      <c r="B981" s="165"/>
      <c r="D981" s="151" t="s">
        <v>161</v>
      </c>
      <c r="E981" s="166" t="s">
        <v>3</v>
      </c>
      <c r="F981" s="167" t="s">
        <v>223</v>
      </c>
      <c r="H981" s="166" t="s">
        <v>3</v>
      </c>
      <c r="I981" s="168"/>
      <c r="L981" s="165"/>
      <c r="M981" s="169"/>
      <c r="T981" s="170"/>
      <c r="AT981" s="166" t="s">
        <v>161</v>
      </c>
      <c r="AU981" s="166" t="s">
        <v>78</v>
      </c>
      <c r="AV981" s="14" t="s">
        <v>15</v>
      </c>
      <c r="AW981" s="14" t="s">
        <v>33</v>
      </c>
      <c r="AX981" s="14" t="s">
        <v>71</v>
      </c>
      <c r="AY981" s="166" t="s">
        <v>151</v>
      </c>
    </row>
    <row r="982" spans="2:65" s="12" customFormat="1" ht="12">
      <c r="B982" s="150"/>
      <c r="D982" s="151" t="s">
        <v>161</v>
      </c>
      <c r="E982" s="152" t="s">
        <v>3</v>
      </c>
      <c r="F982" s="153" t="s">
        <v>497</v>
      </c>
      <c r="H982" s="154">
        <v>215.12</v>
      </c>
      <c r="I982" s="155"/>
      <c r="L982" s="150"/>
      <c r="M982" s="156"/>
      <c r="T982" s="157"/>
      <c r="AT982" s="152" t="s">
        <v>161</v>
      </c>
      <c r="AU982" s="152" t="s">
        <v>78</v>
      </c>
      <c r="AV982" s="12" t="s">
        <v>78</v>
      </c>
      <c r="AW982" s="12" t="s">
        <v>33</v>
      </c>
      <c r="AX982" s="12" t="s">
        <v>71</v>
      </c>
      <c r="AY982" s="152" t="s">
        <v>151</v>
      </c>
    </row>
    <row r="983" spans="2:65" s="14" customFormat="1" ht="12">
      <c r="B983" s="165"/>
      <c r="D983" s="151" t="s">
        <v>161</v>
      </c>
      <c r="E983" s="166" t="s">
        <v>3</v>
      </c>
      <c r="F983" s="167" t="s">
        <v>225</v>
      </c>
      <c r="H983" s="166" t="s">
        <v>3</v>
      </c>
      <c r="I983" s="168"/>
      <c r="L983" s="165"/>
      <c r="M983" s="169"/>
      <c r="T983" s="170"/>
      <c r="AT983" s="166" t="s">
        <v>161</v>
      </c>
      <c r="AU983" s="166" t="s">
        <v>78</v>
      </c>
      <c r="AV983" s="14" t="s">
        <v>15</v>
      </c>
      <c r="AW983" s="14" t="s">
        <v>33</v>
      </c>
      <c r="AX983" s="14" t="s">
        <v>71</v>
      </c>
      <c r="AY983" s="166" t="s">
        <v>151</v>
      </c>
    </row>
    <row r="984" spans="2:65" s="12" customFormat="1" ht="12">
      <c r="B984" s="150"/>
      <c r="D984" s="151" t="s">
        <v>161</v>
      </c>
      <c r="E984" s="152" t="s">
        <v>3</v>
      </c>
      <c r="F984" s="153" t="s">
        <v>1769</v>
      </c>
      <c r="H984" s="154">
        <v>295.52999999999997</v>
      </c>
      <c r="I984" s="155"/>
      <c r="L984" s="150"/>
      <c r="M984" s="156"/>
      <c r="T984" s="157"/>
      <c r="AT984" s="152" t="s">
        <v>161</v>
      </c>
      <c r="AU984" s="152" t="s">
        <v>78</v>
      </c>
      <c r="AV984" s="12" t="s">
        <v>78</v>
      </c>
      <c r="AW984" s="12" t="s">
        <v>33</v>
      </c>
      <c r="AX984" s="12" t="s">
        <v>71</v>
      </c>
      <c r="AY984" s="152" t="s">
        <v>151</v>
      </c>
    </row>
    <row r="985" spans="2:65" s="15" customFormat="1" ht="12">
      <c r="B985" s="184"/>
      <c r="D985" s="151" t="s">
        <v>161</v>
      </c>
      <c r="E985" s="185" t="s">
        <v>3</v>
      </c>
      <c r="F985" s="186" t="s">
        <v>1224</v>
      </c>
      <c r="H985" s="187">
        <v>510.65</v>
      </c>
      <c r="I985" s="188"/>
      <c r="L985" s="184"/>
      <c r="M985" s="189"/>
      <c r="T985" s="190"/>
      <c r="AT985" s="185" t="s">
        <v>161</v>
      </c>
      <c r="AU985" s="185" t="s">
        <v>78</v>
      </c>
      <c r="AV985" s="15" t="s">
        <v>87</v>
      </c>
      <c r="AW985" s="15" t="s">
        <v>33</v>
      </c>
      <c r="AX985" s="15" t="s">
        <v>71</v>
      </c>
      <c r="AY985" s="185" t="s">
        <v>151</v>
      </c>
    </row>
    <row r="986" spans="2:65" s="14" customFormat="1" ht="12">
      <c r="B986" s="165"/>
      <c r="D986" s="151" t="s">
        <v>161</v>
      </c>
      <c r="E986" s="166" t="s">
        <v>3</v>
      </c>
      <c r="F986" s="167" t="s">
        <v>1770</v>
      </c>
      <c r="H986" s="166" t="s">
        <v>3</v>
      </c>
      <c r="I986" s="168"/>
      <c r="L986" s="165"/>
      <c r="M986" s="169"/>
      <c r="T986" s="170"/>
      <c r="AT986" s="166" t="s">
        <v>161</v>
      </c>
      <c r="AU986" s="166" t="s">
        <v>78</v>
      </c>
      <c r="AV986" s="14" t="s">
        <v>15</v>
      </c>
      <c r="AW986" s="14" t="s">
        <v>33</v>
      </c>
      <c r="AX986" s="14" t="s">
        <v>71</v>
      </c>
      <c r="AY986" s="166" t="s">
        <v>151</v>
      </c>
    </row>
    <row r="987" spans="2:65" s="14" customFormat="1" ht="12">
      <c r="B987" s="165"/>
      <c r="D987" s="151" t="s">
        <v>161</v>
      </c>
      <c r="E987" s="166" t="s">
        <v>3</v>
      </c>
      <c r="F987" s="167" t="s">
        <v>223</v>
      </c>
      <c r="H987" s="166" t="s">
        <v>3</v>
      </c>
      <c r="I987" s="168"/>
      <c r="L987" s="165"/>
      <c r="M987" s="169"/>
      <c r="T987" s="170"/>
      <c r="AT987" s="166" t="s">
        <v>161</v>
      </c>
      <c r="AU987" s="166" t="s">
        <v>78</v>
      </c>
      <c r="AV987" s="14" t="s">
        <v>15</v>
      </c>
      <c r="AW987" s="14" t="s">
        <v>33</v>
      </c>
      <c r="AX987" s="14" t="s">
        <v>71</v>
      </c>
      <c r="AY987" s="166" t="s">
        <v>151</v>
      </c>
    </row>
    <row r="988" spans="2:65" s="12" customFormat="1" ht="12">
      <c r="B988" s="150"/>
      <c r="D988" s="151" t="s">
        <v>161</v>
      </c>
      <c r="E988" s="152" t="s">
        <v>3</v>
      </c>
      <c r="F988" s="153" t="s">
        <v>1771</v>
      </c>
      <c r="H988" s="154">
        <v>395.25</v>
      </c>
      <c r="I988" s="155"/>
      <c r="L988" s="150"/>
      <c r="M988" s="156"/>
      <c r="T988" s="157"/>
      <c r="AT988" s="152" t="s">
        <v>161</v>
      </c>
      <c r="AU988" s="152" t="s">
        <v>78</v>
      </c>
      <c r="AV988" s="12" t="s">
        <v>78</v>
      </c>
      <c r="AW988" s="12" t="s">
        <v>33</v>
      </c>
      <c r="AX988" s="12" t="s">
        <v>71</v>
      </c>
      <c r="AY988" s="152" t="s">
        <v>151</v>
      </c>
    </row>
    <row r="989" spans="2:65" s="12" customFormat="1" ht="12">
      <c r="B989" s="150"/>
      <c r="D989" s="151" t="s">
        <v>161</v>
      </c>
      <c r="E989" s="152" t="s">
        <v>3</v>
      </c>
      <c r="F989" s="153" t="s">
        <v>1772</v>
      </c>
      <c r="H989" s="154">
        <v>-25.488</v>
      </c>
      <c r="I989" s="155"/>
      <c r="L989" s="150"/>
      <c r="M989" s="156"/>
      <c r="T989" s="157"/>
      <c r="AT989" s="152" t="s">
        <v>161</v>
      </c>
      <c r="AU989" s="152" t="s">
        <v>78</v>
      </c>
      <c r="AV989" s="12" t="s">
        <v>78</v>
      </c>
      <c r="AW989" s="12" t="s">
        <v>33</v>
      </c>
      <c r="AX989" s="12" t="s">
        <v>71</v>
      </c>
      <c r="AY989" s="152" t="s">
        <v>151</v>
      </c>
    </row>
    <row r="990" spans="2:65" s="14" customFormat="1" ht="12">
      <c r="B990" s="165"/>
      <c r="D990" s="151" t="s">
        <v>161</v>
      </c>
      <c r="E990" s="166" t="s">
        <v>3</v>
      </c>
      <c r="F990" s="167" t="s">
        <v>225</v>
      </c>
      <c r="H990" s="166" t="s">
        <v>3</v>
      </c>
      <c r="I990" s="168"/>
      <c r="L990" s="165"/>
      <c r="M990" s="169"/>
      <c r="T990" s="170"/>
      <c r="AT990" s="166" t="s">
        <v>161</v>
      </c>
      <c r="AU990" s="166" t="s">
        <v>78</v>
      </c>
      <c r="AV990" s="14" t="s">
        <v>15</v>
      </c>
      <c r="AW990" s="14" t="s">
        <v>33</v>
      </c>
      <c r="AX990" s="14" t="s">
        <v>71</v>
      </c>
      <c r="AY990" s="166" t="s">
        <v>151</v>
      </c>
    </row>
    <row r="991" spans="2:65" s="12" customFormat="1" ht="12">
      <c r="B991" s="150"/>
      <c r="D991" s="151" t="s">
        <v>161</v>
      </c>
      <c r="E991" s="152" t="s">
        <v>3</v>
      </c>
      <c r="F991" s="153" t="s">
        <v>1773</v>
      </c>
      <c r="H991" s="154">
        <v>394.5</v>
      </c>
      <c r="I991" s="155"/>
      <c r="L991" s="150"/>
      <c r="M991" s="156"/>
      <c r="T991" s="157"/>
      <c r="AT991" s="152" t="s">
        <v>161</v>
      </c>
      <c r="AU991" s="152" t="s">
        <v>78</v>
      </c>
      <c r="AV991" s="12" t="s">
        <v>78</v>
      </c>
      <c r="AW991" s="12" t="s">
        <v>33</v>
      </c>
      <c r="AX991" s="12" t="s">
        <v>71</v>
      </c>
      <c r="AY991" s="152" t="s">
        <v>151</v>
      </c>
    </row>
    <row r="992" spans="2:65" s="12" customFormat="1" ht="12">
      <c r="B992" s="150"/>
      <c r="D992" s="151" t="s">
        <v>161</v>
      </c>
      <c r="E992" s="152" t="s">
        <v>3</v>
      </c>
      <c r="F992" s="153" t="s">
        <v>1774</v>
      </c>
      <c r="H992" s="154">
        <v>-48.96</v>
      </c>
      <c r="I992" s="155"/>
      <c r="L992" s="150"/>
      <c r="M992" s="156"/>
      <c r="T992" s="157"/>
      <c r="AT992" s="152" t="s">
        <v>161</v>
      </c>
      <c r="AU992" s="152" t="s">
        <v>78</v>
      </c>
      <c r="AV992" s="12" t="s">
        <v>78</v>
      </c>
      <c r="AW992" s="12" t="s">
        <v>33</v>
      </c>
      <c r="AX992" s="12" t="s">
        <v>71</v>
      </c>
      <c r="AY992" s="152" t="s">
        <v>151</v>
      </c>
    </row>
    <row r="993" spans="2:51" s="15" customFormat="1" ht="12">
      <c r="B993" s="184"/>
      <c r="D993" s="151" t="s">
        <v>161</v>
      </c>
      <c r="E993" s="185" t="s">
        <v>3</v>
      </c>
      <c r="F993" s="186" t="s">
        <v>1224</v>
      </c>
      <c r="H993" s="187">
        <v>715.30200000000002</v>
      </c>
      <c r="I993" s="188"/>
      <c r="L993" s="184"/>
      <c r="M993" s="189"/>
      <c r="T993" s="190"/>
      <c r="AT993" s="185" t="s">
        <v>161</v>
      </c>
      <c r="AU993" s="185" t="s">
        <v>78</v>
      </c>
      <c r="AV993" s="15" t="s">
        <v>87</v>
      </c>
      <c r="AW993" s="15" t="s">
        <v>33</v>
      </c>
      <c r="AX993" s="15" t="s">
        <v>71</v>
      </c>
      <c r="AY993" s="185" t="s">
        <v>151</v>
      </c>
    </row>
    <row r="994" spans="2:51" s="14" customFormat="1" ht="12">
      <c r="B994" s="165"/>
      <c r="D994" s="151" t="s">
        <v>161</v>
      </c>
      <c r="E994" s="166" t="s">
        <v>3</v>
      </c>
      <c r="F994" s="167" t="s">
        <v>1775</v>
      </c>
      <c r="H994" s="166" t="s">
        <v>3</v>
      </c>
      <c r="I994" s="168"/>
      <c r="L994" s="165"/>
      <c r="M994" s="169"/>
      <c r="T994" s="170"/>
      <c r="AT994" s="166" t="s">
        <v>161</v>
      </c>
      <c r="AU994" s="166" t="s">
        <v>78</v>
      </c>
      <c r="AV994" s="14" t="s">
        <v>15</v>
      </c>
      <c r="AW994" s="14" t="s">
        <v>33</v>
      </c>
      <c r="AX994" s="14" t="s">
        <v>71</v>
      </c>
      <c r="AY994" s="166" t="s">
        <v>151</v>
      </c>
    </row>
    <row r="995" spans="2:51" s="14" customFormat="1" ht="12">
      <c r="B995" s="165"/>
      <c r="D995" s="151" t="s">
        <v>161</v>
      </c>
      <c r="E995" s="166" t="s">
        <v>3</v>
      </c>
      <c r="F995" s="167" t="s">
        <v>223</v>
      </c>
      <c r="H995" s="166" t="s">
        <v>3</v>
      </c>
      <c r="I995" s="168"/>
      <c r="L995" s="165"/>
      <c r="M995" s="169"/>
      <c r="T995" s="170"/>
      <c r="AT995" s="166" t="s">
        <v>161</v>
      </c>
      <c r="AU995" s="166" t="s">
        <v>78</v>
      </c>
      <c r="AV995" s="14" t="s">
        <v>15</v>
      </c>
      <c r="AW995" s="14" t="s">
        <v>33</v>
      </c>
      <c r="AX995" s="14" t="s">
        <v>71</v>
      </c>
      <c r="AY995" s="166" t="s">
        <v>151</v>
      </c>
    </row>
    <row r="996" spans="2:51" s="12" customFormat="1" ht="12">
      <c r="B996" s="150"/>
      <c r="D996" s="151" t="s">
        <v>161</v>
      </c>
      <c r="E996" s="152" t="s">
        <v>3</v>
      </c>
      <c r="F996" s="153" t="s">
        <v>1776</v>
      </c>
      <c r="H996" s="154">
        <v>120.84</v>
      </c>
      <c r="I996" s="155"/>
      <c r="L996" s="150"/>
      <c r="M996" s="156"/>
      <c r="T996" s="157"/>
      <c r="AT996" s="152" t="s">
        <v>161</v>
      </c>
      <c r="AU996" s="152" t="s">
        <v>78</v>
      </c>
      <c r="AV996" s="12" t="s">
        <v>78</v>
      </c>
      <c r="AW996" s="12" t="s">
        <v>33</v>
      </c>
      <c r="AX996" s="12" t="s">
        <v>71</v>
      </c>
      <c r="AY996" s="152" t="s">
        <v>151</v>
      </c>
    </row>
    <row r="997" spans="2:51" s="12" customFormat="1" ht="12">
      <c r="B997" s="150"/>
      <c r="D997" s="151" t="s">
        <v>161</v>
      </c>
      <c r="E997" s="152" t="s">
        <v>3</v>
      </c>
      <c r="F997" s="153" t="s">
        <v>1777</v>
      </c>
      <c r="H997" s="154">
        <v>-38.231999999999999</v>
      </c>
      <c r="I997" s="155"/>
      <c r="L997" s="150"/>
      <c r="M997" s="156"/>
      <c r="T997" s="157"/>
      <c r="AT997" s="152" t="s">
        <v>161</v>
      </c>
      <c r="AU997" s="152" t="s">
        <v>78</v>
      </c>
      <c r="AV997" s="12" t="s">
        <v>78</v>
      </c>
      <c r="AW997" s="12" t="s">
        <v>33</v>
      </c>
      <c r="AX997" s="12" t="s">
        <v>71</v>
      </c>
      <c r="AY997" s="152" t="s">
        <v>151</v>
      </c>
    </row>
    <row r="998" spans="2:51" s="12" customFormat="1" ht="12">
      <c r="B998" s="150"/>
      <c r="D998" s="151" t="s">
        <v>161</v>
      </c>
      <c r="E998" s="152" t="s">
        <v>3</v>
      </c>
      <c r="F998" s="153" t="s">
        <v>1778</v>
      </c>
      <c r="H998" s="154">
        <v>-9.6199999999999992</v>
      </c>
      <c r="I998" s="155"/>
      <c r="L998" s="150"/>
      <c r="M998" s="156"/>
      <c r="T998" s="157"/>
      <c r="AT998" s="152" t="s">
        <v>161</v>
      </c>
      <c r="AU998" s="152" t="s">
        <v>78</v>
      </c>
      <c r="AV998" s="12" t="s">
        <v>78</v>
      </c>
      <c r="AW998" s="12" t="s">
        <v>33</v>
      </c>
      <c r="AX998" s="12" t="s">
        <v>71</v>
      </c>
      <c r="AY998" s="152" t="s">
        <v>151</v>
      </c>
    </row>
    <row r="999" spans="2:51" s="14" customFormat="1" ht="12">
      <c r="B999" s="165"/>
      <c r="D999" s="151" t="s">
        <v>161</v>
      </c>
      <c r="E999" s="166" t="s">
        <v>3</v>
      </c>
      <c r="F999" s="167" t="s">
        <v>225</v>
      </c>
      <c r="H999" s="166" t="s">
        <v>3</v>
      </c>
      <c r="I999" s="168"/>
      <c r="L999" s="165"/>
      <c r="M999" s="169"/>
      <c r="T999" s="170"/>
      <c r="AT999" s="166" t="s">
        <v>161</v>
      </c>
      <c r="AU999" s="166" t="s">
        <v>78</v>
      </c>
      <c r="AV999" s="14" t="s">
        <v>15</v>
      </c>
      <c r="AW999" s="14" t="s">
        <v>33</v>
      </c>
      <c r="AX999" s="14" t="s">
        <v>71</v>
      </c>
      <c r="AY999" s="166" t="s">
        <v>151</v>
      </c>
    </row>
    <row r="1000" spans="2:51" s="12" customFormat="1" ht="12">
      <c r="B1000" s="150"/>
      <c r="D1000" s="151" t="s">
        <v>161</v>
      </c>
      <c r="E1000" s="152" t="s">
        <v>3</v>
      </c>
      <c r="F1000" s="153" t="s">
        <v>1779</v>
      </c>
      <c r="H1000" s="154">
        <v>144</v>
      </c>
      <c r="I1000" s="155"/>
      <c r="L1000" s="150"/>
      <c r="M1000" s="156"/>
      <c r="T1000" s="157"/>
      <c r="AT1000" s="152" t="s">
        <v>161</v>
      </c>
      <c r="AU1000" s="152" t="s">
        <v>78</v>
      </c>
      <c r="AV1000" s="12" t="s">
        <v>78</v>
      </c>
      <c r="AW1000" s="12" t="s">
        <v>33</v>
      </c>
      <c r="AX1000" s="12" t="s">
        <v>71</v>
      </c>
      <c r="AY1000" s="152" t="s">
        <v>151</v>
      </c>
    </row>
    <row r="1001" spans="2:51" s="12" customFormat="1" ht="12">
      <c r="B1001" s="150"/>
      <c r="D1001" s="151" t="s">
        <v>161</v>
      </c>
      <c r="E1001" s="152" t="s">
        <v>3</v>
      </c>
      <c r="F1001" s="153" t="s">
        <v>1780</v>
      </c>
      <c r="H1001" s="154">
        <v>-53.856000000000002</v>
      </c>
      <c r="I1001" s="155"/>
      <c r="L1001" s="150"/>
      <c r="M1001" s="156"/>
      <c r="T1001" s="157"/>
      <c r="AT1001" s="152" t="s">
        <v>161</v>
      </c>
      <c r="AU1001" s="152" t="s">
        <v>78</v>
      </c>
      <c r="AV1001" s="12" t="s">
        <v>78</v>
      </c>
      <c r="AW1001" s="12" t="s">
        <v>33</v>
      </c>
      <c r="AX1001" s="12" t="s">
        <v>71</v>
      </c>
      <c r="AY1001" s="152" t="s">
        <v>151</v>
      </c>
    </row>
    <row r="1002" spans="2:51" s="15" customFormat="1" ht="12">
      <c r="B1002" s="184"/>
      <c r="D1002" s="151" t="s">
        <v>161</v>
      </c>
      <c r="E1002" s="185" t="s">
        <v>3</v>
      </c>
      <c r="F1002" s="186" t="s">
        <v>1224</v>
      </c>
      <c r="H1002" s="187">
        <v>163.13200000000001</v>
      </c>
      <c r="I1002" s="188"/>
      <c r="L1002" s="184"/>
      <c r="M1002" s="189"/>
      <c r="T1002" s="190"/>
      <c r="AT1002" s="185" t="s">
        <v>161</v>
      </c>
      <c r="AU1002" s="185" t="s">
        <v>78</v>
      </c>
      <c r="AV1002" s="15" t="s">
        <v>87</v>
      </c>
      <c r="AW1002" s="15" t="s">
        <v>33</v>
      </c>
      <c r="AX1002" s="15" t="s">
        <v>71</v>
      </c>
      <c r="AY1002" s="185" t="s">
        <v>151</v>
      </c>
    </row>
    <row r="1003" spans="2:51" s="14" customFormat="1" ht="12">
      <c r="B1003" s="165"/>
      <c r="D1003" s="151" t="s">
        <v>161</v>
      </c>
      <c r="E1003" s="166" t="s">
        <v>3</v>
      </c>
      <c r="F1003" s="167" t="s">
        <v>1781</v>
      </c>
      <c r="H1003" s="166" t="s">
        <v>3</v>
      </c>
      <c r="I1003" s="168"/>
      <c r="L1003" s="165"/>
      <c r="M1003" s="169"/>
      <c r="T1003" s="170"/>
      <c r="AT1003" s="166" t="s">
        <v>161</v>
      </c>
      <c r="AU1003" s="166" t="s">
        <v>78</v>
      </c>
      <c r="AV1003" s="14" t="s">
        <v>15</v>
      </c>
      <c r="AW1003" s="14" t="s">
        <v>33</v>
      </c>
      <c r="AX1003" s="14" t="s">
        <v>71</v>
      </c>
      <c r="AY1003" s="166" t="s">
        <v>151</v>
      </c>
    </row>
    <row r="1004" spans="2:51" s="14" customFormat="1" ht="12">
      <c r="B1004" s="165"/>
      <c r="D1004" s="151" t="s">
        <v>161</v>
      </c>
      <c r="E1004" s="166" t="s">
        <v>3</v>
      </c>
      <c r="F1004" s="167" t="s">
        <v>223</v>
      </c>
      <c r="H1004" s="166" t="s">
        <v>3</v>
      </c>
      <c r="I1004" s="168"/>
      <c r="L1004" s="165"/>
      <c r="M1004" s="169"/>
      <c r="T1004" s="170"/>
      <c r="AT1004" s="166" t="s">
        <v>161</v>
      </c>
      <c r="AU1004" s="166" t="s">
        <v>78</v>
      </c>
      <c r="AV1004" s="14" t="s">
        <v>15</v>
      </c>
      <c r="AW1004" s="14" t="s">
        <v>33</v>
      </c>
      <c r="AX1004" s="14" t="s">
        <v>71</v>
      </c>
      <c r="AY1004" s="166" t="s">
        <v>151</v>
      </c>
    </row>
    <row r="1005" spans="2:51" s="12" customFormat="1" ht="12">
      <c r="B1005" s="150"/>
      <c r="D1005" s="151" t="s">
        <v>161</v>
      </c>
      <c r="E1005" s="152" t="s">
        <v>3</v>
      </c>
      <c r="F1005" s="153" t="s">
        <v>1782</v>
      </c>
      <c r="H1005" s="154">
        <v>230.73599999999999</v>
      </c>
      <c r="I1005" s="155"/>
      <c r="L1005" s="150"/>
      <c r="M1005" s="156"/>
      <c r="T1005" s="157"/>
      <c r="AT1005" s="152" t="s">
        <v>161</v>
      </c>
      <c r="AU1005" s="152" t="s">
        <v>78</v>
      </c>
      <c r="AV1005" s="12" t="s">
        <v>78</v>
      </c>
      <c r="AW1005" s="12" t="s">
        <v>33</v>
      </c>
      <c r="AX1005" s="12" t="s">
        <v>71</v>
      </c>
      <c r="AY1005" s="152" t="s">
        <v>151</v>
      </c>
    </row>
    <row r="1006" spans="2:51" s="14" customFormat="1" ht="12">
      <c r="B1006" s="165"/>
      <c r="D1006" s="151" t="s">
        <v>161</v>
      </c>
      <c r="E1006" s="166" t="s">
        <v>3</v>
      </c>
      <c r="F1006" s="167" t="s">
        <v>225</v>
      </c>
      <c r="H1006" s="166" t="s">
        <v>3</v>
      </c>
      <c r="I1006" s="168"/>
      <c r="L1006" s="165"/>
      <c r="M1006" s="169"/>
      <c r="T1006" s="170"/>
      <c r="AT1006" s="166" t="s">
        <v>161</v>
      </c>
      <c r="AU1006" s="166" t="s">
        <v>78</v>
      </c>
      <c r="AV1006" s="14" t="s">
        <v>15</v>
      </c>
      <c r="AW1006" s="14" t="s">
        <v>33</v>
      </c>
      <c r="AX1006" s="14" t="s">
        <v>71</v>
      </c>
      <c r="AY1006" s="166" t="s">
        <v>151</v>
      </c>
    </row>
    <row r="1007" spans="2:51" s="12" customFormat="1" ht="12">
      <c r="B1007" s="150"/>
      <c r="D1007" s="151" t="s">
        <v>161</v>
      </c>
      <c r="E1007" s="152" t="s">
        <v>3</v>
      </c>
      <c r="F1007" s="153" t="s">
        <v>1783</v>
      </c>
      <c r="H1007" s="154">
        <v>218.5</v>
      </c>
      <c r="I1007" s="155"/>
      <c r="L1007" s="150"/>
      <c r="M1007" s="156"/>
      <c r="T1007" s="157"/>
      <c r="AT1007" s="152" t="s">
        <v>161</v>
      </c>
      <c r="AU1007" s="152" t="s">
        <v>78</v>
      </c>
      <c r="AV1007" s="12" t="s">
        <v>78</v>
      </c>
      <c r="AW1007" s="12" t="s">
        <v>33</v>
      </c>
      <c r="AX1007" s="12" t="s">
        <v>71</v>
      </c>
      <c r="AY1007" s="152" t="s">
        <v>151</v>
      </c>
    </row>
    <row r="1008" spans="2:51" s="15" customFormat="1" ht="12">
      <c r="B1008" s="184"/>
      <c r="D1008" s="151" t="s">
        <v>161</v>
      </c>
      <c r="E1008" s="185" t="s">
        <v>3</v>
      </c>
      <c r="F1008" s="186" t="s">
        <v>1224</v>
      </c>
      <c r="H1008" s="187">
        <v>449.23599999999999</v>
      </c>
      <c r="I1008" s="188"/>
      <c r="L1008" s="184"/>
      <c r="M1008" s="189"/>
      <c r="T1008" s="190"/>
      <c r="AT1008" s="185" t="s">
        <v>161</v>
      </c>
      <c r="AU1008" s="185" t="s">
        <v>78</v>
      </c>
      <c r="AV1008" s="15" t="s">
        <v>87</v>
      </c>
      <c r="AW1008" s="15" t="s">
        <v>33</v>
      </c>
      <c r="AX1008" s="15" t="s">
        <v>71</v>
      </c>
      <c r="AY1008" s="185" t="s">
        <v>151</v>
      </c>
    </row>
    <row r="1009" spans="2:65" s="14" customFormat="1" ht="12">
      <c r="B1009" s="165"/>
      <c r="D1009" s="151" t="s">
        <v>161</v>
      </c>
      <c r="E1009" s="166" t="s">
        <v>3</v>
      </c>
      <c r="F1009" s="167" t="s">
        <v>1784</v>
      </c>
      <c r="H1009" s="166" t="s">
        <v>3</v>
      </c>
      <c r="I1009" s="168"/>
      <c r="L1009" s="165"/>
      <c r="M1009" s="169"/>
      <c r="T1009" s="170"/>
      <c r="AT1009" s="166" t="s">
        <v>161</v>
      </c>
      <c r="AU1009" s="166" t="s">
        <v>78</v>
      </c>
      <c r="AV1009" s="14" t="s">
        <v>15</v>
      </c>
      <c r="AW1009" s="14" t="s">
        <v>33</v>
      </c>
      <c r="AX1009" s="14" t="s">
        <v>71</v>
      </c>
      <c r="AY1009" s="166" t="s">
        <v>151</v>
      </c>
    </row>
    <row r="1010" spans="2:65" s="12" customFormat="1" ht="12">
      <c r="B1010" s="150"/>
      <c r="D1010" s="151" t="s">
        <v>161</v>
      </c>
      <c r="E1010" s="152" t="s">
        <v>3</v>
      </c>
      <c r="F1010" s="153" t="s">
        <v>1785</v>
      </c>
      <c r="H1010" s="154">
        <v>146.458</v>
      </c>
      <c r="I1010" s="155"/>
      <c r="L1010" s="150"/>
      <c r="M1010" s="156"/>
      <c r="T1010" s="157"/>
      <c r="AT1010" s="152" t="s">
        <v>161</v>
      </c>
      <c r="AU1010" s="152" t="s">
        <v>78</v>
      </c>
      <c r="AV1010" s="12" t="s">
        <v>78</v>
      </c>
      <c r="AW1010" s="12" t="s">
        <v>33</v>
      </c>
      <c r="AX1010" s="12" t="s">
        <v>71</v>
      </c>
      <c r="AY1010" s="152" t="s">
        <v>151</v>
      </c>
    </row>
    <row r="1011" spans="2:65" s="15" customFormat="1" ht="12">
      <c r="B1011" s="184"/>
      <c r="D1011" s="151" t="s">
        <v>161</v>
      </c>
      <c r="E1011" s="185" t="s">
        <v>3</v>
      </c>
      <c r="F1011" s="186" t="s">
        <v>1224</v>
      </c>
      <c r="H1011" s="187">
        <v>146.458</v>
      </c>
      <c r="I1011" s="188"/>
      <c r="L1011" s="184"/>
      <c r="M1011" s="189"/>
      <c r="T1011" s="190"/>
      <c r="AT1011" s="185" t="s">
        <v>161</v>
      </c>
      <c r="AU1011" s="185" t="s">
        <v>78</v>
      </c>
      <c r="AV1011" s="15" t="s">
        <v>87</v>
      </c>
      <c r="AW1011" s="15" t="s">
        <v>33</v>
      </c>
      <c r="AX1011" s="15" t="s">
        <v>71</v>
      </c>
      <c r="AY1011" s="185" t="s">
        <v>151</v>
      </c>
    </row>
    <row r="1012" spans="2:65" s="14" customFormat="1" ht="12">
      <c r="B1012" s="165"/>
      <c r="D1012" s="151" t="s">
        <v>161</v>
      </c>
      <c r="E1012" s="166" t="s">
        <v>3</v>
      </c>
      <c r="F1012" s="167" t="s">
        <v>1786</v>
      </c>
      <c r="H1012" s="166" t="s">
        <v>3</v>
      </c>
      <c r="I1012" s="168"/>
      <c r="L1012" s="165"/>
      <c r="M1012" s="169"/>
      <c r="T1012" s="170"/>
      <c r="AT1012" s="166" t="s">
        <v>161</v>
      </c>
      <c r="AU1012" s="166" t="s">
        <v>78</v>
      </c>
      <c r="AV1012" s="14" t="s">
        <v>15</v>
      </c>
      <c r="AW1012" s="14" t="s">
        <v>33</v>
      </c>
      <c r="AX1012" s="14" t="s">
        <v>71</v>
      </c>
      <c r="AY1012" s="166" t="s">
        <v>151</v>
      </c>
    </row>
    <row r="1013" spans="2:65" s="12" customFormat="1" ht="12">
      <c r="B1013" s="150"/>
      <c r="D1013" s="151" t="s">
        <v>161</v>
      </c>
      <c r="E1013" s="152" t="s">
        <v>3</v>
      </c>
      <c r="F1013" s="153" t="s">
        <v>1787</v>
      </c>
      <c r="H1013" s="154">
        <v>5.8</v>
      </c>
      <c r="I1013" s="155"/>
      <c r="L1013" s="150"/>
      <c r="M1013" s="156"/>
      <c r="T1013" s="157"/>
      <c r="AT1013" s="152" t="s">
        <v>161</v>
      </c>
      <c r="AU1013" s="152" t="s">
        <v>78</v>
      </c>
      <c r="AV1013" s="12" t="s">
        <v>78</v>
      </c>
      <c r="AW1013" s="12" t="s">
        <v>33</v>
      </c>
      <c r="AX1013" s="12" t="s">
        <v>71</v>
      </c>
      <c r="AY1013" s="152" t="s">
        <v>151</v>
      </c>
    </row>
    <row r="1014" spans="2:65" s="15" customFormat="1" ht="12">
      <c r="B1014" s="184"/>
      <c r="D1014" s="151" t="s">
        <v>161</v>
      </c>
      <c r="E1014" s="185" t="s">
        <v>3</v>
      </c>
      <c r="F1014" s="186" t="s">
        <v>1224</v>
      </c>
      <c r="H1014" s="187">
        <v>5.8</v>
      </c>
      <c r="I1014" s="188"/>
      <c r="L1014" s="184"/>
      <c r="M1014" s="189"/>
      <c r="T1014" s="190"/>
      <c r="AT1014" s="185" t="s">
        <v>161</v>
      </c>
      <c r="AU1014" s="185" t="s">
        <v>78</v>
      </c>
      <c r="AV1014" s="15" t="s">
        <v>87</v>
      </c>
      <c r="AW1014" s="15" t="s">
        <v>33</v>
      </c>
      <c r="AX1014" s="15" t="s">
        <v>71</v>
      </c>
      <c r="AY1014" s="185" t="s">
        <v>151</v>
      </c>
    </row>
    <row r="1015" spans="2:65" s="13" customFormat="1" ht="12">
      <c r="B1015" s="158"/>
      <c r="D1015" s="151" t="s">
        <v>161</v>
      </c>
      <c r="E1015" s="159" t="s">
        <v>3</v>
      </c>
      <c r="F1015" s="160" t="s">
        <v>178</v>
      </c>
      <c r="H1015" s="161">
        <v>1990.578</v>
      </c>
      <c r="I1015" s="162"/>
      <c r="L1015" s="158"/>
      <c r="M1015" s="163"/>
      <c r="T1015" s="164"/>
      <c r="AT1015" s="159" t="s">
        <v>161</v>
      </c>
      <c r="AU1015" s="159" t="s">
        <v>78</v>
      </c>
      <c r="AV1015" s="13" t="s">
        <v>90</v>
      </c>
      <c r="AW1015" s="13" t="s">
        <v>33</v>
      </c>
      <c r="AX1015" s="13" t="s">
        <v>15</v>
      </c>
      <c r="AY1015" s="159" t="s">
        <v>151</v>
      </c>
    </row>
    <row r="1016" spans="2:65" s="1" customFormat="1" ht="38" customHeight="1">
      <c r="B1016" s="132"/>
      <c r="C1016" s="133" t="s">
        <v>1788</v>
      </c>
      <c r="D1016" s="133" t="s">
        <v>153</v>
      </c>
      <c r="E1016" s="134" t="s">
        <v>1789</v>
      </c>
      <c r="F1016" s="135" t="s">
        <v>1790</v>
      </c>
      <c r="G1016" s="136" t="s">
        <v>156</v>
      </c>
      <c r="H1016" s="137">
        <v>1990.578</v>
      </c>
      <c r="I1016" s="138"/>
      <c r="J1016" s="139">
        <f>ROUND(I1016*H1016,2)</f>
        <v>0</v>
      </c>
      <c r="K1016" s="135" t="s">
        <v>157</v>
      </c>
      <c r="L1016" s="33"/>
      <c r="M1016" s="140" t="s">
        <v>3</v>
      </c>
      <c r="N1016" s="141" t="s">
        <v>42</v>
      </c>
      <c r="P1016" s="142">
        <f>O1016*H1016</f>
        <v>0</v>
      </c>
      <c r="Q1016" s="142">
        <v>2.9E-4</v>
      </c>
      <c r="R1016" s="142">
        <f>Q1016*H1016</f>
        <v>0.57726761999999998</v>
      </c>
      <c r="S1016" s="142">
        <v>0</v>
      </c>
      <c r="T1016" s="143">
        <f>S1016*H1016</f>
        <v>0</v>
      </c>
      <c r="AR1016" s="144" t="s">
        <v>257</v>
      </c>
      <c r="AT1016" s="144" t="s">
        <v>153</v>
      </c>
      <c r="AU1016" s="144" t="s">
        <v>78</v>
      </c>
      <c r="AY1016" s="18" t="s">
        <v>151</v>
      </c>
      <c r="BE1016" s="145">
        <f>IF(N1016="základní",J1016,0)</f>
        <v>0</v>
      </c>
      <c r="BF1016" s="145">
        <f>IF(N1016="snížená",J1016,0)</f>
        <v>0</v>
      </c>
      <c r="BG1016" s="145">
        <f>IF(N1016="zákl. přenesená",J1016,0)</f>
        <v>0</v>
      </c>
      <c r="BH1016" s="145">
        <f>IF(N1016="sníž. přenesená",J1016,0)</f>
        <v>0</v>
      </c>
      <c r="BI1016" s="145">
        <f>IF(N1016="nulová",J1016,0)</f>
        <v>0</v>
      </c>
      <c r="BJ1016" s="18" t="s">
        <v>15</v>
      </c>
      <c r="BK1016" s="145">
        <f>ROUND(I1016*H1016,2)</f>
        <v>0</v>
      </c>
      <c r="BL1016" s="18" t="s">
        <v>257</v>
      </c>
      <c r="BM1016" s="144" t="s">
        <v>1791</v>
      </c>
    </row>
    <row r="1017" spans="2:65" s="1" customFormat="1">
      <c r="B1017" s="33"/>
      <c r="D1017" s="146" t="s">
        <v>159</v>
      </c>
      <c r="F1017" s="147" t="s">
        <v>1792</v>
      </c>
      <c r="I1017" s="148"/>
      <c r="L1017" s="33"/>
      <c r="M1017" s="192"/>
      <c r="N1017" s="193"/>
      <c r="O1017" s="193"/>
      <c r="P1017" s="193"/>
      <c r="Q1017" s="193"/>
      <c r="R1017" s="193"/>
      <c r="S1017" s="193"/>
      <c r="T1017" s="194"/>
      <c r="AT1017" s="18" t="s">
        <v>159</v>
      </c>
      <c r="AU1017" s="18" t="s">
        <v>78</v>
      </c>
    </row>
    <row r="1018" spans="2:65" s="1" customFormat="1" ht="7" customHeight="1">
      <c r="B1018" s="42"/>
      <c r="C1018" s="43"/>
      <c r="D1018" s="43"/>
      <c r="E1018" s="43"/>
      <c r="F1018" s="43"/>
      <c r="G1018" s="43"/>
      <c r="H1018" s="43"/>
      <c r="I1018" s="43"/>
      <c r="J1018" s="43"/>
      <c r="K1018" s="43"/>
      <c r="L1018" s="33"/>
    </row>
  </sheetData>
  <autoFilter ref="C113:K1017" xr:uid="{00000000-0009-0000-0000-000002000000}"/>
  <mergeCells count="12">
    <mergeCell ref="E106:H106"/>
    <mergeCell ref="L2:V2"/>
    <mergeCell ref="E50:H50"/>
    <mergeCell ref="E52:H52"/>
    <mergeCell ref="E54:H54"/>
    <mergeCell ref="E102:H102"/>
    <mergeCell ref="E104:H104"/>
    <mergeCell ref="E7:H7"/>
    <mergeCell ref="E9:H9"/>
    <mergeCell ref="E11:H11"/>
    <mergeCell ref="E20:H20"/>
    <mergeCell ref="E29:H29"/>
  </mergeCells>
  <hyperlinks>
    <hyperlink ref="F118" r:id="rId1" xr:uid="{00000000-0004-0000-0200-000000000000}"/>
    <hyperlink ref="F125" r:id="rId2" xr:uid="{00000000-0004-0000-0200-000001000000}"/>
    <hyperlink ref="F129" r:id="rId3" xr:uid="{00000000-0004-0000-0200-000002000000}"/>
    <hyperlink ref="F132" r:id="rId4" xr:uid="{00000000-0004-0000-0200-000003000000}"/>
    <hyperlink ref="F135" r:id="rId5" xr:uid="{00000000-0004-0000-0200-000004000000}"/>
    <hyperlink ref="F137" r:id="rId6" xr:uid="{00000000-0004-0000-0200-000005000000}"/>
    <hyperlink ref="F145" r:id="rId7" xr:uid="{00000000-0004-0000-0200-000006000000}"/>
    <hyperlink ref="F148" r:id="rId8" xr:uid="{00000000-0004-0000-0200-000007000000}"/>
    <hyperlink ref="F159" r:id="rId9" xr:uid="{00000000-0004-0000-0200-000008000000}"/>
    <hyperlink ref="F166" r:id="rId10" xr:uid="{00000000-0004-0000-0200-000009000000}"/>
    <hyperlink ref="F170" r:id="rId11" xr:uid="{00000000-0004-0000-0200-00000A000000}"/>
    <hyperlink ref="F174" r:id="rId12" xr:uid="{00000000-0004-0000-0200-00000B000000}"/>
    <hyperlink ref="F177" r:id="rId13" xr:uid="{00000000-0004-0000-0200-00000C000000}"/>
    <hyperlink ref="F179" r:id="rId14" xr:uid="{00000000-0004-0000-0200-00000D000000}"/>
    <hyperlink ref="F181" r:id="rId15" xr:uid="{00000000-0004-0000-0200-00000E000000}"/>
    <hyperlink ref="F183" r:id="rId16" xr:uid="{00000000-0004-0000-0200-00000F000000}"/>
    <hyperlink ref="F189" r:id="rId17" xr:uid="{00000000-0004-0000-0200-000010000000}"/>
    <hyperlink ref="F193" r:id="rId18" xr:uid="{00000000-0004-0000-0200-000011000000}"/>
    <hyperlink ref="F198" r:id="rId19" xr:uid="{00000000-0004-0000-0200-000012000000}"/>
    <hyperlink ref="F202" r:id="rId20" xr:uid="{00000000-0004-0000-0200-000013000000}"/>
    <hyperlink ref="F209" r:id="rId21" xr:uid="{00000000-0004-0000-0200-000014000000}"/>
    <hyperlink ref="F215" r:id="rId22" xr:uid="{00000000-0004-0000-0200-000015000000}"/>
    <hyperlink ref="F217" r:id="rId23" xr:uid="{00000000-0004-0000-0200-000016000000}"/>
    <hyperlink ref="F219" r:id="rId24" xr:uid="{00000000-0004-0000-0200-000017000000}"/>
    <hyperlink ref="F223" r:id="rId25" xr:uid="{00000000-0004-0000-0200-000018000000}"/>
    <hyperlink ref="F230" r:id="rId26" xr:uid="{00000000-0004-0000-0200-000019000000}"/>
    <hyperlink ref="F254" r:id="rId27" xr:uid="{00000000-0004-0000-0200-00001A000000}"/>
    <hyperlink ref="F276" r:id="rId28" xr:uid="{00000000-0004-0000-0200-00001B000000}"/>
    <hyperlink ref="F294" r:id="rId29" xr:uid="{00000000-0004-0000-0200-00001C000000}"/>
    <hyperlink ref="F301" r:id="rId30" xr:uid="{00000000-0004-0000-0200-00001D000000}"/>
    <hyperlink ref="F307" r:id="rId31" xr:uid="{00000000-0004-0000-0200-00001E000000}"/>
    <hyperlink ref="F314" r:id="rId32" xr:uid="{00000000-0004-0000-0200-00001F000000}"/>
    <hyperlink ref="F333" r:id="rId33" xr:uid="{00000000-0004-0000-0200-000020000000}"/>
    <hyperlink ref="F340" r:id="rId34" xr:uid="{00000000-0004-0000-0200-000021000000}"/>
    <hyperlink ref="F342" r:id="rId35" xr:uid="{00000000-0004-0000-0200-000022000000}"/>
    <hyperlink ref="F375" r:id="rId36" xr:uid="{00000000-0004-0000-0200-000023000000}"/>
    <hyperlink ref="F378" r:id="rId37" xr:uid="{00000000-0004-0000-0200-000024000000}"/>
    <hyperlink ref="F380" r:id="rId38" xr:uid="{00000000-0004-0000-0200-000025000000}"/>
    <hyperlink ref="F391" r:id="rId39" xr:uid="{00000000-0004-0000-0200-000026000000}"/>
    <hyperlink ref="F414" r:id="rId40" xr:uid="{00000000-0004-0000-0200-000027000000}"/>
    <hyperlink ref="F416" r:id="rId41" xr:uid="{00000000-0004-0000-0200-000028000000}"/>
    <hyperlink ref="F436" r:id="rId42" xr:uid="{00000000-0004-0000-0200-000029000000}"/>
    <hyperlink ref="F449" r:id="rId43" xr:uid="{00000000-0004-0000-0200-00002A000000}"/>
    <hyperlink ref="F473" r:id="rId44" xr:uid="{00000000-0004-0000-0200-00002B000000}"/>
    <hyperlink ref="F492" r:id="rId45" xr:uid="{00000000-0004-0000-0200-00002C000000}"/>
    <hyperlink ref="F495" r:id="rId46" xr:uid="{00000000-0004-0000-0200-00002D000000}"/>
    <hyperlink ref="F522" r:id="rId47" xr:uid="{00000000-0004-0000-0200-00002E000000}"/>
    <hyperlink ref="F525" r:id="rId48" xr:uid="{00000000-0004-0000-0200-00002F000000}"/>
    <hyperlink ref="F530" r:id="rId49" xr:uid="{00000000-0004-0000-0200-000030000000}"/>
    <hyperlink ref="F535" r:id="rId50" xr:uid="{00000000-0004-0000-0200-000031000000}"/>
    <hyperlink ref="F552" r:id="rId51" xr:uid="{00000000-0004-0000-0200-000032000000}"/>
    <hyperlink ref="F556" r:id="rId52" xr:uid="{00000000-0004-0000-0200-000033000000}"/>
    <hyperlink ref="F558" r:id="rId53" xr:uid="{00000000-0004-0000-0200-000034000000}"/>
    <hyperlink ref="F560" r:id="rId54" xr:uid="{00000000-0004-0000-0200-000035000000}"/>
    <hyperlink ref="F562" r:id="rId55" xr:uid="{00000000-0004-0000-0200-000036000000}"/>
    <hyperlink ref="F564" r:id="rId56" xr:uid="{00000000-0004-0000-0200-000037000000}"/>
    <hyperlink ref="F572" r:id="rId57" xr:uid="{00000000-0004-0000-0200-000038000000}"/>
    <hyperlink ref="F575" r:id="rId58" xr:uid="{00000000-0004-0000-0200-000039000000}"/>
    <hyperlink ref="F577" r:id="rId59" xr:uid="{00000000-0004-0000-0200-00003A000000}"/>
    <hyperlink ref="F582" r:id="rId60" xr:uid="{00000000-0004-0000-0200-00003B000000}"/>
    <hyperlink ref="F596" r:id="rId61" xr:uid="{00000000-0004-0000-0200-00003C000000}"/>
    <hyperlink ref="F604" r:id="rId62" xr:uid="{00000000-0004-0000-0200-00003D000000}"/>
    <hyperlink ref="F608" r:id="rId63" xr:uid="{00000000-0004-0000-0200-00003E000000}"/>
    <hyperlink ref="F613" r:id="rId64" xr:uid="{00000000-0004-0000-0200-00003F000000}"/>
    <hyperlink ref="F618" r:id="rId65" xr:uid="{00000000-0004-0000-0200-000040000000}"/>
    <hyperlink ref="F621" r:id="rId66" xr:uid="{00000000-0004-0000-0200-000041000000}"/>
    <hyperlink ref="F629" r:id="rId67" xr:uid="{00000000-0004-0000-0200-000042000000}"/>
    <hyperlink ref="F637" r:id="rId68" xr:uid="{00000000-0004-0000-0200-000043000000}"/>
    <hyperlink ref="F641" r:id="rId69" xr:uid="{00000000-0004-0000-0200-000044000000}"/>
    <hyperlink ref="F645" r:id="rId70" xr:uid="{00000000-0004-0000-0200-000045000000}"/>
    <hyperlink ref="F648" r:id="rId71" xr:uid="{00000000-0004-0000-0200-000046000000}"/>
    <hyperlink ref="F656" r:id="rId72" xr:uid="{00000000-0004-0000-0200-000047000000}"/>
    <hyperlink ref="F663" r:id="rId73" xr:uid="{00000000-0004-0000-0200-000048000000}"/>
    <hyperlink ref="F669" r:id="rId74" xr:uid="{00000000-0004-0000-0200-000049000000}"/>
    <hyperlink ref="F679" r:id="rId75" xr:uid="{00000000-0004-0000-0200-00004A000000}"/>
    <hyperlink ref="F688" r:id="rId76" xr:uid="{00000000-0004-0000-0200-00004B000000}"/>
    <hyperlink ref="F694" r:id="rId77" xr:uid="{00000000-0004-0000-0200-00004C000000}"/>
    <hyperlink ref="F700" r:id="rId78" xr:uid="{00000000-0004-0000-0200-00004D000000}"/>
    <hyperlink ref="F703" r:id="rId79" xr:uid="{00000000-0004-0000-0200-00004E000000}"/>
    <hyperlink ref="F706" r:id="rId80" xr:uid="{00000000-0004-0000-0200-00004F000000}"/>
    <hyperlink ref="F709" r:id="rId81" xr:uid="{00000000-0004-0000-0200-000050000000}"/>
    <hyperlink ref="F713" r:id="rId82" xr:uid="{00000000-0004-0000-0200-000051000000}"/>
    <hyperlink ref="F732" r:id="rId83" xr:uid="{00000000-0004-0000-0200-000052000000}"/>
    <hyperlink ref="F741" r:id="rId84" xr:uid="{00000000-0004-0000-0200-000053000000}"/>
    <hyperlink ref="F743" r:id="rId85" xr:uid="{00000000-0004-0000-0200-000054000000}"/>
    <hyperlink ref="F763" r:id="rId86" xr:uid="{00000000-0004-0000-0200-000055000000}"/>
    <hyperlink ref="F791" r:id="rId87" xr:uid="{00000000-0004-0000-0200-000056000000}"/>
    <hyperlink ref="F813" r:id="rId88" xr:uid="{00000000-0004-0000-0200-000057000000}"/>
    <hyperlink ref="F835" r:id="rId89" xr:uid="{00000000-0004-0000-0200-000058000000}"/>
    <hyperlink ref="F837" r:id="rId90" xr:uid="{00000000-0004-0000-0200-000059000000}"/>
    <hyperlink ref="F839" r:id="rId91" xr:uid="{00000000-0004-0000-0200-00005A000000}"/>
    <hyperlink ref="F843" r:id="rId92" xr:uid="{00000000-0004-0000-0200-00005B000000}"/>
    <hyperlink ref="F849" r:id="rId93" xr:uid="{00000000-0004-0000-0200-00005C000000}"/>
    <hyperlink ref="F853" r:id="rId94" xr:uid="{00000000-0004-0000-0200-00005D000000}"/>
    <hyperlink ref="F857" r:id="rId95" xr:uid="{00000000-0004-0000-0200-00005E000000}"/>
    <hyperlink ref="F866" r:id="rId96" xr:uid="{00000000-0004-0000-0200-00005F000000}"/>
    <hyperlink ref="F868" r:id="rId97" xr:uid="{00000000-0004-0000-0200-000060000000}"/>
    <hyperlink ref="F880" r:id="rId98" xr:uid="{00000000-0004-0000-0200-000061000000}"/>
    <hyperlink ref="F884" r:id="rId99" xr:uid="{00000000-0004-0000-0200-000062000000}"/>
    <hyperlink ref="F892" r:id="rId100" xr:uid="{00000000-0004-0000-0200-000063000000}"/>
    <hyperlink ref="F895" r:id="rId101" xr:uid="{00000000-0004-0000-0200-000064000000}"/>
    <hyperlink ref="F898" r:id="rId102" xr:uid="{00000000-0004-0000-0200-000065000000}"/>
    <hyperlink ref="F900" r:id="rId103" xr:uid="{00000000-0004-0000-0200-000066000000}"/>
    <hyperlink ref="F902" r:id="rId104" xr:uid="{00000000-0004-0000-0200-000067000000}"/>
    <hyperlink ref="F911" r:id="rId105" xr:uid="{00000000-0004-0000-0200-000068000000}"/>
    <hyperlink ref="F915" r:id="rId106" xr:uid="{00000000-0004-0000-0200-000069000000}"/>
    <hyperlink ref="F928" r:id="rId107" xr:uid="{00000000-0004-0000-0200-00006A000000}"/>
    <hyperlink ref="F951" r:id="rId108" xr:uid="{00000000-0004-0000-0200-00006B000000}"/>
    <hyperlink ref="F961" r:id="rId109" xr:uid="{00000000-0004-0000-0200-00006C000000}"/>
    <hyperlink ref="F979" r:id="rId110" xr:uid="{00000000-0004-0000-0200-00006D000000}"/>
    <hyperlink ref="F1017" r:id="rId111" xr:uid="{00000000-0004-0000-0200-00006E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325"/>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86</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s="1" customFormat="1" ht="12" customHeight="1">
      <c r="B8" s="33"/>
      <c r="D8" s="28" t="s">
        <v>115</v>
      </c>
      <c r="L8" s="33"/>
    </row>
    <row r="9" spans="2:46" s="1" customFormat="1" ht="16.5" customHeight="1">
      <c r="B9" s="33"/>
      <c r="E9" s="293" t="s">
        <v>1793</v>
      </c>
      <c r="F9" s="330"/>
      <c r="G9" s="330"/>
      <c r="H9" s="330"/>
      <c r="L9" s="33"/>
    </row>
    <row r="10" spans="2:46" s="1" customFormat="1">
      <c r="B10" s="33"/>
      <c r="L10" s="33"/>
    </row>
    <row r="11" spans="2:46" s="1" customFormat="1" ht="12" customHeight="1">
      <c r="B11" s="33"/>
      <c r="D11" s="28" t="s">
        <v>19</v>
      </c>
      <c r="F11" s="26" t="s">
        <v>3</v>
      </c>
      <c r="I11" s="28" t="s">
        <v>20</v>
      </c>
      <c r="J11" s="26" t="s">
        <v>3</v>
      </c>
      <c r="L11" s="33"/>
    </row>
    <row r="12" spans="2:46" s="1" customFormat="1" ht="12" customHeight="1">
      <c r="B12" s="33"/>
      <c r="D12" s="28" t="s">
        <v>21</v>
      </c>
      <c r="F12" s="26" t="s">
        <v>22</v>
      </c>
      <c r="I12" s="28" t="s">
        <v>23</v>
      </c>
      <c r="J12" s="50" t="str">
        <f>'Rekapitulace stavby'!AN8</f>
        <v>10. 4. 2025</v>
      </c>
      <c r="L12" s="33"/>
    </row>
    <row r="13" spans="2:46" s="1" customFormat="1" ht="11" customHeight="1">
      <c r="B13" s="33"/>
      <c r="L13" s="33"/>
    </row>
    <row r="14" spans="2:46" s="1" customFormat="1" ht="12" customHeight="1">
      <c r="B14" s="33"/>
      <c r="D14" s="28" t="s">
        <v>25</v>
      </c>
      <c r="I14" s="28" t="s">
        <v>26</v>
      </c>
      <c r="J14" s="26" t="str">
        <f>IF('Rekapitulace stavby'!AN10="","",'Rekapitulace stavby'!AN10)</f>
        <v/>
      </c>
      <c r="L14" s="33"/>
    </row>
    <row r="15" spans="2:46" s="1" customFormat="1" ht="18" customHeight="1">
      <c r="B15" s="33"/>
      <c r="E15" s="26" t="str">
        <f>IF('Rekapitulace stavby'!E11="","",'Rekapitulace stavby'!E11)</f>
        <v>Město Dobříš</v>
      </c>
      <c r="I15" s="28" t="s">
        <v>28</v>
      </c>
      <c r="J15" s="26" t="str">
        <f>IF('Rekapitulace stavby'!AN11="","",'Rekapitulace stavby'!AN11)</f>
        <v/>
      </c>
      <c r="L15" s="33"/>
    </row>
    <row r="16" spans="2:46" s="1" customFormat="1" ht="7"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33" t="str">
        <f>'Rekapitulace stavby'!E14</f>
        <v>Vyplň údaj</v>
      </c>
      <c r="F18" s="303"/>
      <c r="G18" s="303"/>
      <c r="H18" s="303"/>
      <c r="I18" s="28" t="s">
        <v>28</v>
      </c>
      <c r="J18" s="29" t="str">
        <f>'Rekapitulace stavby'!AN14</f>
        <v>Vyplň údaj</v>
      </c>
      <c r="L18" s="33"/>
    </row>
    <row r="19" spans="2:12" s="1" customFormat="1" ht="7" customHeight="1">
      <c r="B19" s="33"/>
      <c r="L19" s="33"/>
    </row>
    <row r="20" spans="2:12" s="1" customFormat="1" ht="12" customHeight="1">
      <c r="B20" s="33"/>
      <c r="D20" s="28" t="s">
        <v>31</v>
      </c>
      <c r="I20" s="28" t="s">
        <v>26</v>
      </c>
      <c r="J20" s="26" t="str">
        <f>IF('Rekapitulace stavby'!AN16="","",'Rekapitulace stavby'!AN16)</f>
        <v/>
      </c>
      <c r="L20" s="33"/>
    </row>
    <row r="21" spans="2:12" s="1" customFormat="1" ht="18" customHeight="1">
      <c r="B21" s="33"/>
      <c r="E21" s="26" t="str">
        <f>IF('Rekapitulace stavby'!E17="","",'Rekapitulace stavby'!E17)</f>
        <v>Energy Benefit Centre a.s.</v>
      </c>
      <c r="I21" s="28" t="s">
        <v>28</v>
      </c>
      <c r="J21" s="26" t="str">
        <f>IF('Rekapitulace stavby'!AN17="","",'Rekapitulace stavby'!AN17)</f>
        <v/>
      </c>
      <c r="L21" s="33"/>
    </row>
    <row r="22" spans="2:12" s="1" customFormat="1" ht="7" customHeight="1">
      <c r="B22" s="33"/>
      <c r="L22" s="33"/>
    </row>
    <row r="23" spans="2:12" s="1" customFormat="1" ht="12" customHeight="1">
      <c r="B23" s="33"/>
      <c r="D23" s="28" t="s">
        <v>34</v>
      </c>
      <c r="I23" s="28" t="s">
        <v>26</v>
      </c>
      <c r="J23" s="26" t="str">
        <f>IF('Rekapitulace stavby'!AN19="","",'Rekapitulace stavby'!AN19)</f>
        <v/>
      </c>
      <c r="L23" s="33"/>
    </row>
    <row r="24" spans="2:12" s="1" customFormat="1" ht="18" customHeight="1">
      <c r="B24" s="33"/>
      <c r="E24" s="26" t="str">
        <f>IF('Rekapitulace stavby'!E20="","",'Rekapitulace stavby'!E20)</f>
        <v xml:space="preserve"> </v>
      </c>
      <c r="I24" s="28" t="s">
        <v>28</v>
      </c>
      <c r="J24" s="26" t="str">
        <f>IF('Rekapitulace stavby'!AN20="","",'Rekapitulace stavby'!AN20)</f>
        <v/>
      </c>
      <c r="L24" s="33"/>
    </row>
    <row r="25" spans="2:12" s="1" customFormat="1" ht="7" customHeight="1">
      <c r="B25" s="33"/>
      <c r="L25" s="33"/>
    </row>
    <row r="26" spans="2:12" s="1" customFormat="1" ht="12" customHeight="1">
      <c r="B26" s="33"/>
      <c r="D26" s="28" t="s">
        <v>35</v>
      </c>
      <c r="L26" s="33"/>
    </row>
    <row r="27" spans="2:12" s="7" customFormat="1" ht="71.25" customHeight="1">
      <c r="B27" s="92"/>
      <c r="E27" s="308" t="s">
        <v>1794</v>
      </c>
      <c r="F27" s="308"/>
      <c r="G27" s="308"/>
      <c r="H27" s="308"/>
      <c r="L27" s="92"/>
    </row>
    <row r="28" spans="2:12" s="1" customFormat="1" ht="7" customHeight="1">
      <c r="B28" s="33"/>
      <c r="L28" s="33"/>
    </row>
    <row r="29" spans="2:12" s="1" customFormat="1" ht="7" customHeight="1">
      <c r="B29" s="33"/>
      <c r="D29" s="51"/>
      <c r="E29" s="51"/>
      <c r="F29" s="51"/>
      <c r="G29" s="51"/>
      <c r="H29" s="51"/>
      <c r="I29" s="51"/>
      <c r="J29" s="51"/>
      <c r="K29" s="51"/>
      <c r="L29" s="33"/>
    </row>
    <row r="30" spans="2:12" s="1" customFormat="1" ht="25.25" customHeight="1">
      <c r="B30" s="33"/>
      <c r="D30" s="93" t="s">
        <v>37</v>
      </c>
      <c r="J30" s="64">
        <f>ROUND(J93, 2)</f>
        <v>0</v>
      </c>
      <c r="L30" s="33"/>
    </row>
    <row r="31" spans="2:12" s="1" customFormat="1" ht="7" customHeight="1">
      <c r="B31" s="33"/>
      <c r="D31" s="51"/>
      <c r="E31" s="51"/>
      <c r="F31" s="51"/>
      <c r="G31" s="51"/>
      <c r="H31" s="51"/>
      <c r="I31" s="51"/>
      <c r="J31" s="51"/>
      <c r="K31" s="51"/>
      <c r="L31" s="33"/>
    </row>
    <row r="32" spans="2:12" s="1" customFormat="1" ht="14.5" customHeight="1">
      <c r="B32" s="33"/>
      <c r="F32" s="36" t="s">
        <v>39</v>
      </c>
      <c r="I32" s="36" t="s">
        <v>38</v>
      </c>
      <c r="J32" s="36" t="s">
        <v>40</v>
      </c>
      <c r="L32" s="33"/>
    </row>
    <row r="33" spans="2:12" s="1" customFormat="1" ht="14.5" customHeight="1">
      <c r="B33" s="33"/>
      <c r="D33" s="53" t="s">
        <v>41</v>
      </c>
      <c r="E33" s="28" t="s">
        <v>42</v>
      </c>
      <c r="F33" s="84">
        <f>ROUND((SUM(BE93:BE324)),  2)</f>
        <v>0</v>
      </c>
      <c r="I33" s="94">
        <v>0.21</v>
      </c>
      <c r="J33" s="84">
        <f>ROUND(((SUM(BE93:BE324))*I33),  2)</f>
        <v>0</v>
      </c>
      <c r="L33" s="33"/>
    </row>
    <row r="34" spans="2:12" s="1" customFormat="1" ht="14.5" customHeight="1">
      <c r="B34" s="33"/>
      <c r="E34" s="28" t="s">
        <v>43</v>
      </c>
      <c r="F34" s="84">
        <f>ROUND((SUM(BF93:BF324)),  2)</f>
        <v>0</v>
      </c>
      <c r="I34" s="94">
        <v>0.12</v>
      </c>
      <c r="J34" s="84">
        <f>ROUND(((SUM(BF93:BF324))*I34),  2)</f>
        <v>0</v>
      </c>
      <c r="L34" s="33"/>
    </row>
    <row r="35" spans="2:12" s="1" customFormat="1" ht="14.5" hidden="1" customHeight="1">
      <c r="B35" s="33"/>
      <c r="E35" s="28" t="s">
        <v>44</v>
      </c>
      <c r="F35" s="84">
        <f>ROUND((SUM(BG93:BG324)),  2)</f>
        <v>0</v>
      </c>
      <c r="I35" s="94">
        <v>0.21</v>
      </c>
      <c r="J35" s="84">
        <f>0</f>
        <v>0</v>
      </c>
      <c r="L35" s="33"/>
    </row>
    <row r="36" spans="2:12" s="1" customFormat="1" ht="14.5" hidden="1" customHeight="1">
      <c r="B36" s="33"/>
      <c r="E36" s="28" t="s">
        <v>45</v>
      </c>
      <c r="F36" s="84">
        <f>ROUND((SUM(BH93:BH324)),  2)</f>
        <v>0</v>
      </c>
      <c r="I36" s="94">
        <v>0.12</v>
      </c>
      <c r="J36" s="84">
        <f>0</f>
        <v>0</v>
      </c>
      <c r="L36" s="33"/>
    </row>
    <row r="37" spans="2:12" s="1" customFormat="1" ht="14.5" hidden="1" customHeight="1">
      <c r="B37" s="33"/>
      <c r="E37" s="28" t="s">
        <v>46</v>
      </c>
      <c r="F37" s="84">
        <f>ROUND((SUM(BI93:BI324)),  2)</f>
        <v>0</v>
      </c>
      <c r="I37" s="94">
        <v>0</v>
      </c>
      <c r="J37" s="84">
        <f>0</f>
        <v>0</v>
      </c>
      <c r="L37" s="33"/>
    </row>
    <row r="38" spans="2:12" s="1" customFormat="1" ht="7" customHeight="1">
      <c r="B38" s="33"/>
      <c r="L38" s="33"/>
    </row>
    <row r="39" spans="2:12" s="1" customFormat="1" ht="25.25" customHeight="1">
      <c r="B39" s="33"/>
      <c r="C39" s="95"/>
      <c r="D39" s="96" t="s">
        <v>47</v>
      </c>
      <c r="E39" s="55"/>
      <c r="F39" s="55"/>
      <c r="G39" s="97" t="s">
        <v>48</v>
      </c>
      <c r="H39" s="98" t="s">
        <v>49</v>
      </c>
      <c r="I39" s="55"/>
      <c r="J39" s="99">
        <f>SUM(J30:J37)</f>
        <v>0</v>
      </c>
      <c r="K39" s="100"/>
      <c r="L39" s="33"/>
    </row>
    <row r="40" spans="2:12" s="1" customFormat="1" ht="14.5" customHeight="1">
      <c r="B40" s="42"/>
      <c r="C40" s="43"/>
      <c r="D40" s="43"/>
      <c r="E40" s="43"/>
      <c r="F40" s="43"/>
      <c r="G40" s="43"/>
      <c r="H40" s="43"/>
      <c r="I40" s="43"/>
      <c r="J40" s="43"/>
      <c r="K40" s="43"/>
      <c r="L40" s="33"/>
    </row>
    <row r="44" spans="2:12" s="1" customFormat="1" ht="7" customHeight="1">
      <c r="B44" s="44"/>
      <c r="C44" s="45"/>
      <c r="D44" s="45"/>
      <c r="E44" s="45"/>
      <c r="F44" s="45"/>
      <c r="G44" s="45"/>
      <c r="H44" s="45"/>
      <c r="I44" s="45"/>
      <c r="J44" s="45"/>
      <c r="K44" s="45"/>
      <c r="L44" s="33"/>
    </row>
    <row r="45" spans="2:12" s="1" customFormat="1" ht="25" customHeight="1">
      <c r="B45" s="33"/>
      <c r="C45" s="22" t="s">
        <v>119</v>
      </c>
      <c r="L45" s="33"/>
    </row>
    <row r="46" spans="2:12" s="1" customFormat="1" ht="7" customHeight="1">
      <c r="B46" s="33"/>
      <c r="L46" s="33"/>
    </row>
    <row r="47" spans="2:12" s="1" customFormat="1" ht="12" customHeight="1">
      <c r="B47" s="33"/>
      <c r="C47" s="28" t="s">
        <v>17</v>
      </c>
      <c r="L47" s="33"/>
    </row>
    <row r="48" spans="2:12" s="1" customFormat="1" ht="16.5" customHeight="1">
      <c r="B48" s="33"/>
      <c r="E48" s="331" t="str">
        <f>E7</f>
        <v>Snížení energetické náročnosti 5. MŠ Dobříš</v>
      </c>
      <c r="F48" s="332"/>
      <c r="G48" s="332"/>
      <c r="H48" s="332"/>
      <c r="L48" s="33"/>
    </row>
    <row r="49" spans="2:47" s="1" customFormat="1" ht="12" customHeight="1">
      <c r="B49" s="33"/>
      <c r="C49" s="28" t="s">
        <v>115</v>
      </c>
      <c r="L49" s="33"/>
    </row>
    <row r="50" spans="2:47" s="1" customFormat="1" ht="16.5" customHeight="1">
      <c r="B50" s="33"/>
      <c r="E50" s="293" t="str">
        <f>E9</f>
        <v>2 - Elektro</v>
      </c>
      <c r="F50" s="330"/>
      <c r="G50" s="330"/>
      <c r="H50" s="330"/>
      <c r="L50" s="33"/>
    </row>
    <row r="51" spans="2:47" s="1" customFormat="1" ht="7" customHeight="1">
      <c r="B51" s="33"/>
      <c r="L51" s="33"/>
    </row>
    <row r="52" spans="2:47" s="1" customFormat="1" ht="12" customHeight="1">
      <c r="B52" s="33"/>
      <c r="C52" s="28" t="s">
        <v>21</v>
      </c>
      <c r="F52" s="26" t="str">
        <f>F12</f>
        <v xml:space="preserve"> </v>
      </c>
      <c r="I52" s="28" t="s">
        <v>23</v>
      </c>
      <c r="J52" s="50" t="str">
        <f>IF(J12="","",J12)</f>
        <v>10. 4. 2025</v>
      </c>
      <c r="L52" s="33"/>
    </row>
    <row r="53" spans="2:47" s="1" customFormat="1" ht="7" customHeight="1">
      <c r="B53" s="33"/>
      <c r="L53" s="33"/>
    </row>
    <row r="54" spans="2:47" s="1" customFormat="1" ht="25.75" customHeight="1">
      <c r="B54" s="33"/>
      <c r="C54" s="28" t="s">
        <v>25</v>
      </c>
      <c r="F54" s="26" t="str">
        <f>E15</f>
        <v>Město Dobříš</v>
      </c>
      <c r="I54" s="28" t="s">
        <v>31</v>
      </c>
      <c r="J54" s="31" t="str">
        <f>E21</f>
        <v>Energy Benefit Centre a.s.</v>
      </c>
      <c r="L54" s="33"/>
    </row>
    <row r="55" spans="2:47" s="1" customFormat="1" ht="15.25" customHeight="1">
      <c r="B55" s="33"/>
      <c r="C55" s="28" t="s">
        <v>29</v>
      </c>
      <c r="F55" s="26" t="str">
        <f>IF(E18="","",E18)</f>
        <v>Vyplň údaj</v>
      </c>
      <c r="I55" s="28" t="s">
        <v>34</v>
      </c>
      <c r="J55" s="31" t="str">
        <f>E24</f>
        <v xml:space="preserve"> </v>
      </c>
      <c r="L55" s="33"/>
    </row>
    <row r="56" spans="2:47" s="1" customFormat="1" ht="10.25" customHeight="1">
      <c r="B56" s="33"/>
      <c r="L56" s="33"/>
    </row>
    <row r="57" spans="2:47" s="1" customFormat="1" ht="29.25" customHeight="1">
      <c r="B57" s="33"/>
      <c r="C57" s="101" t="s">
        <v>120</v>
      </c>
      <c r="D57" s="95"/>
      <c r="E57" s="95"/>
      <c r="F57" s="95"/>
      <c r="G57" s="95"/>
      <c r="H57" s="95"/>
      <c r="I57" s="95"/>
      <c r="J57" s="102" t="s">
        <v>121</v>
      </c>
      <c r="K57" s="95"/>
      <c r="L57" s="33"/>
    </row>
    <row r="58" spans="2:47" s="1" customFormat="1" ht="10.25" customHeight="1">
      <c r="B58" s="33"/>
      <c r="L58" s="33"/>
    </row>
    <row r="59" spans="2:47" s="1" customFormat="1" ht="23" customHeight="1">
      <c r="B59" s="33"/>
      <c r="C59" s="103" t="s">
        <v>69</v>
      </c>
      <c r="J59" s="64">
        <f>J93</f>
        <v>0</v>
      </c>
      <c r="L59" s="33"/>
      <c r="AU59" s="18" t="s">
        <v>122</v>
      </c>
    </row>
    <row r="60" spans="2:47" s="8" customFormat="1" ht="25" customHeight="1">
      <c r="B60" s="104"/>
      <c r="D60" s="105" t="s">
        <v>1795</v>
      </c>
      <c r="E60" s="106"/>
      <c r="F60" s="106"/>
      <c r="G60" s="106"/>
      <c r="H60" s="106"/>
      <c r="I60" s="106"/>
      <c r="J60" s="107">
        <f>J94</f>
        <v>0</v>
      </c>
      <c r="L60" s="104"/>
    </row>
    <row r="61" spans="2:47" s="8" customFormat="1" ht="25" customHeight="1">
      <c r="B61" s="104"/>
      <c r="D61" s="105" t="s">
        <v>1796</v>
      </c>
      <c r="E61" s="106"/>
      <c r="F61" s="106"/>
      <c r="G61" s="106"/>
      <c r="H61" s="106"/>
      <c r="I61" s="106"/>
      <c r="J61" s="107">
        <f>J148</f>
        <v>0</v>
      </c>
      <c r="L61" s="104"/>
    </row>
    <row r="62" spans="2:47" s="8" customFormat="1" ht="25" customHeight="1">
      <c r="B62" s="104"/>
      <c r="D62" s="105" t="s">
        <v>1797</v>
      </c>
      <c r="E62" s="106"/>
      <c r="F62" s="106"/>
      <c r="G62" s="106"/>
      <c r="H62" s="106"/>
      <c r="I62" s="106"/>
      <c r="J62" s="107">
        <f>J158</f>
        <v>0</v>
      </c>
      <c r="L62" s="104"/>
    </row>
    <row r="63" spans="2:47" s="8" customFormat="1" ht="25" customHeight="1">
      <c r="B63" s="104"/>
      <c r="D63" s="105" t="s">
        <v>1798</v>
      </c>
      <c r="E63" s="106"/>
      <c r="F63" s="106"/>
      <c r="G63" s="106"/>
      <c r="H63" s="106"/>
      <c r="I63" s="106"/>
      <c r="J63" s="107">
        <f>J165</f>
        <v>0</v>
      </c>
      <c r="L63" s="104"/>
    </row>
    <row r="64" spans="2:47" s="8" customFormat="1" ht="25" customHeight="1">
      <c r="B64" s="104"/>
      <c r="D64" s="105" t="s">
        <v>1799</v>
      </c>
      <c r="E64" s="106"/>
      <c r="F64" s="106"/>
      <c r="G64" s="106"/>
      <c r="H64" s="106"/>
      <c r="I64" s="106"/>
      <c r="J64" s="107">
        <f>J182</f>
        <v>0</v>
      </c>
      <c r="L64" s="104"/>
    </row>
    <row r="65" spans="2:12" s="8" customFormat="1" ht="25" customHeight="1">
      <c r="B65" s="104"/>
      <c r="D65" s="105" t="s">
        <v>1800</v>
      </c>
      <c r="E65" s="106"/>
      <c r="F65" s="106"/>
      <c r="G65" s="106"/>
      <c r="H65" s="106"/>
      <c r="I65" s="106"/>
      <c r="J65" s="107">
        <f>J199</f>
        <v>0</v>
      </c>
      <c r="L65" s="104"/>
    </row>
    <row r="66" spans="2:12" s="8" customFormat="1" ht="25" customHeight="1">
      <c r="B66" s="104"/>
      <c r="D66" s="105" t="s">
        <v>1801</v>
      </c>
      <c r="E66" s="106"/>
      <c r="F66" s="106"/>
      <c r="G66" s="106"/>
      <c r="H66" s="106"/>
      <c r="I66" s="106"/>
      <c r="J66" s="107">
        <f>J205</f>
        <v>0</v>
      </c>
      <c r="L66" s="104"/>
    </row>
    <row r="67" spans="2:12" s="8" customFormat="1" ht="25" customHeight="1">
      <c r="B67" s="104"/>
      <c r="D67" s="105" t="s">
        <v>1802</v>
      </c>
      <c r="E67" s="106"/>
      <c r="F67" s="106"/>
      <c r="G67" s="106"/>
      <c r="H67" s="106"/>
      <c r="I67" s="106"/>
      <c r="J67" s="107">
        <f>J224</f>
        <v>0</v>
      </c>
      <c r="L67" s="104"/>
    </row>
    <row r="68" spans="2:12" s="8" customFormat="1" ht="25" customHeight="1">
      <c r="B68" s="104"/>
      <c r="D68" s="105" t="s">
        <v>1803</v>
      </c>
      <c r="E68" s="106"/>
      <c r="F68" s="106"/>
      <c r="G68" s="106"/>
      <c r="H68" s="106"/>
      <c r="I68" s="106"/>
      <c r="J68" s="107">
        <f>J238</f>
        <v>0</v>
      </c>
      <c r="L68" s="104"/>
    </row>
    <row r="69" spans="2:12" s="8" customFormat="1" ht="25" customHeight="1">
      <c r="B69" s="104"/>
      <c r="D69" s="105" t="s">
        <v>1804</v>
      </c>
      <c r="E69" s="106"/>
      <c r="F69" s="106"/>
      <c r="G69" s="106"/>
      <c r="H69" s="106"/>
      <c r="I69" s="106"/>
      <c r="J69" s="107">
        <f>J263</f>
        <v>0</v>
      </c>
      <c r="L69" s="104"/>
    </row>
    <row r="70" spans="2:12" s="8" customFormat="1" ht="25" customHeight="1">
      <c r="B70" s="104"/>
      <c r="D70" s="105" t="s">
        <v>1805</v>
      </c>
      <c r="E70" s="106"/>
      <c r="F70" s="106"/>
      <c r="G70" s="106"/>
      <c r="H70" s="106"/>
      <c r="I70" s="106"/>
      <c r="J70" s="107">
        <f>J277</f>
        <v>0</v>
      </c>
      <c r="L70" s="104"/>
    </row>
    <row r="71" spans="2:12" s="8" customFormat="1" ht="25" customHeight="1">
      <c r="B71" s="104"/>
      <c r="D71" s="105" t="s">
        <v>1806</v>
      </c>
      <c r="E71" s="106"/>
      <c r="F71" s="106"/>
      <c r="G71" s="106"/>
      <c r="H71" s="106"/>
      <c r="I71" s="106"/>
      <c r="J71" s="107">
        <f>J290</f>
        <v>0</v>
      </c>
      <c r="L71" s="104"/>
    </row>
    <row r="72" spans="2:12" s="8" customFormat="1" ht="25" customHeight="1">
      <c r="B72" s="104"/>
      <c r="D72" s="105" t="s">
        <v>1807</v>
      </c>
      <c r="E72" s="106"/>
      <c r="F72" s="106"/>
      <c r="G72" s="106"/>
      <c r="H72" s="106"/>
      <c r="I72" s="106"/>
      <c r="J72" s="107">
        <f>J304</f>
        <v>0</v>
      </c>
      <c r="L72" s="104"/>
    </row>
    <row r="73" spans="2:12" s="8" customFormat="1" ht="25" customHeight="1">
      <c r="B73" s="104"/>
      <c r="D73" s="105" t="s">
        <v>1808</v>
      </c>
      <c r="E73" s="106"/>
      <c r="F73" s="106"/>
      <c r="G73" s="106"/>
      <c r="H73" s="106"/>
      <c r="I73" s="106"/>
      <c r="J73" s="107">
        <f>J306</f>
        <v>0</v>
      </c>
      <c r="L73" s="104"/>
    </row>
    <row r="74" spans="2:12" s="1" customFormat="1" ht="21.75" customHeight="1">
      <c r="B74" s="33"/>
      <c r="L74" s="33"/>
    </row>
    <row r="75" spans="2:12" s="1" customFormat="1" ht="7" customHeight="1">
      <c r="B75" s="42"/>
      <c r="C75" s="43"/>
      <c r="D75" s="43"/>
      <c r="E75" s="43"/>
      <c r="F75" s="43"/>
      <c r="G75" s="43"/>
      <c r="H75" s="43"/>
      <c r="I75" s="43"/>
      <c r="J75" s="43"/>
      <c r="K75" s="43"/>
      <c r="L75" s="33"/>
    </row>
    <row r="79" spans="2:12" s="1" customFormat="1" ht="7" customHeight="1">
      <c r="B79" s="44"/>
      <c r="C79" s="45"/>
      <c r="D79" s="45"/>
      <c r="E79" s="45"/>
      <c r="F79" s="45"/>
      <c r="G79" s="45"/>
      <c r="H79" s="45"/>
      <c r="I79" s="45"/>
      <c r="J79" s="45"/>
      <c r="K79" s="45"/>
      <c r="L79" s="33"/>
    </row>
    <row r="80" spans="2:12" s="1" customFormat="1" ht="25" customHeight="1">
      <c r="B80" s="33"/>
      <c r="C80" s="22" t="s">
        <v>136</v>
      </c>
      <c r="L80" s="33"/>
    </row>
    <row r="81" spans="2:65" s="1" customFormat="1" ht="7" customHeight="1">
      <c r="B81" s="33"/>
      <c r="L81" s="33"/>
    </row>
    <row r="82" spans="2:65" s="1" customFormat="1" ht="12" customHeight="1">
      <c r="B82" s="33"/>
      <c r="C82" s="28" t="s">
        <v>17</v>
      </c>
      <c r="L82" s="33"/>
    </row>
    <row r="83" spans="2:65" s="1" customFormat="1" ht="16.5" customHeight="1">
      <c r="B83" s="33"/>
      <c r="E83" s="331" t="str">
        <f>E7</f>
        <v>Snížení energetické náročnosti 5. MŠ Dobříš</v>
      </c>
      <c r="F83" s="332"/>
      <c r="G83" s="332"/>
      <c r="H83" s="332"/>
      <c r="L83" s="33"/>
    </row>
    <row r="84" spans="2:65" s="1" customFormat="1" ht="12" customHeight="1">
      <c r="B84" s="33"/>
      <c r="C84" s="28" t="s">
        <v>115</v>
      </c>
      <c r="L84" s="33"/>
    </row>
    <row r="85" spans="2:65" s="1" customFormat="1" ht="16.5" customHeight="1">
      <c r="B85" s="33"/>
      <c r="E85" s="293" t="str">
        <f>E9</f>
        <v>2 - Elektro</v>
      </c>
      <c r="F85" s="330"/>
      <c r="G85" s="330"/>
      <c r="H85" s="330"/>
      <c r="L85" s="33"/>
    </row>
    <row r="86" spans="2:65" s="1" customFormat="1" ht="7" customHeight="1">
      <c r="B86" s="33"/>
      <c r="L86" s="33"/>
    </row>
    <row r="87" spans="2:65" s="1" customFormat="1" ht="12" customHeight="1">
      <c r="B87" s="33"/>
      <c r="C87" s="28" t="s">
        <v>21</v>
      </c>
      <c r="F87" s="26" t="str">
        <f>F12</f>
        <v xml:space="preserve"> </v>
      </c>
      <c r="I87" s="28" t="s">
        <v>23</v>
      </c>
      <c r="J87" s="50" t="str">
        <f>IF(J12="","",J12)</f>
        <v>10. 4. 2025</v>
      </c>
      <c r="L87" s="33"/>
    </row>
    <row r="88" spans="2:65" s="1" customFormat="1" ht="7" customHeight="1">
      <c r="B88" s="33"/>
      <c r="L88" s="33"/>
    </row>
    <row r="89" spans="2:65" s="1" customFormat="1" ht="25.75" customHeight="1">
      <c r="B89" s="33"/>
      <c r="C89" s="28" t="s">
        <v>25</v>
      </c>
      <c r="F89" s="26" t="str">
        <f>E15</f>
        <v>Město Dobříš</v>
      </c>
      <c r="I89" s="28" t="s">
        <v>31</v>
      </c>
      <c r="J89" s="31" t="str">
        <f>E21</f>
        <v>Energy Benefit Centre a.s.</v>
      </c>
      <c r="L89" s="33"/>
    </row>
    <row r="90" spans="2:65" s="1" customFormat="1" ht="15.25" customHeight="1">
      <c r="B90" s="33"/>
      <c r="C90" s="28" t="s">
        <v>29</v>
      </c>
      <c r="F90" s="26" t="str">
        <f>IF(E18="","",E18)</f>
        <v>Vyplň údaj</v>
      </c>
      <c r="I90" s="28" t="s">
        <v>34</v>
      </c>
      <c r="J90" s="31" t="str">
        <f>E24</f>
        <v xml:space="preserve"> </v>
      </c>
      <c r="L90" s="33"/>
    </row>
    <row r="91" spans="2:65" s="1" customFormat="1" ht="10.25" customHeight="1">
      <c r="B91" s="33"/>
      <c r="L91" s="33"/>
    </row>
    <row r="92" spans="2:65" s="10" customFormat="1" ht="29.25" customHeight="1">
      <c r="B92" s="112"/>
      <c r="C92" s="113" t="s">
        <v>137</v>
      </c>
      <c r="D92" s="114" t="s">
        <v>56</v>
      </c>
      <c r="E92" s="114" t="s">
        <v>52</v>
      </c>
      <c r="F92" s="114" t="s">
        <v>53</v>
      </c>
      <c r="G92" s="114" t="s">
        <v>138</v>
      </c>
      <c r="H92" s="114" t="s">
        <v>139</v>
      </c>
      <c r="I92" s="114" t="s">
        <v>140</v>
      </c>
      <c r="J92" s="114" t="s">
        <v>121</v>
      </c>
      <c r="K92" s="115" t="s">
        <v>141</v>
      </c>
      <c r="L92" s="112"/>
      <c r="M92" s="57" t="s">
        <v>3</v>
      </c>
      <c r="N92" s="58" t="s">
        <v>41</v>
      </c>
      <c r="O92" s="58" t="s">
        <v>142</v>
      </c>
      <c r="P92" s="58" t="s">
        <v>143</v>
      </c>
      <c r="Q92" s="58" t="s">
        <v>144</v>
      </c>
      <c r="R92" s="58" t="s">
        <v>145</v>
      </c>
      <c r="S92" s="58" t="s">
        <v>146</v>
      </c>
      <c r="T92" s="59" t="s">
        <v>147</v>
      </c>
    </row>
    <row r="93" spans="2:65" s="1" customFormat="1" ht="23" customHeight="1">
      <c r="B93" s="33"/>
      <c r="C93" s="62" t="s">
        <v>148</v>
      </c>
      <c r="J93" s="116">
        <f>BK93</f>
        <v>0</v>
      </c>
      <c r="L93" s="33"/>
      <c r="M93" s="60"/>
      <c r="N93" s="51"/>
      <c r="O93" s="51"/>
      <c r="P93" s="117">
        <f>P94+P148+P158+P165+P182+P199+P205+P224+P238+P263+P277+P290+P304+P306</f>
        <v>0</v>
      </c>
      <c r="Q93" s="51"/>
      <c r="R93" s="117">
        <f>R94+R148+R158+R165+R182+R199+R205+R224+R238+R263+R277+R290+R304+R306</f>
        <v>0</v>
      </c>
      <c r="S93" s="51"/>
      <c r="T93" s="118">
        <f>T94+T148+T158+T165+T182+T199+T205+T224+T238+T263+T277+T290+T304+T306</f>
        <v>0</v>
      </c>
      <c r="AT93" s="18" t="s">
        <v>70</v>
      </c>
      <c r="AU93" s="18" t="s">
        <v>122</v>
      </c>
      <c r="BK93" s="119">
        <f>BK94+BK148+BK158+BK165+BK182+BK199+BK205+BK224+BK238+BK263+BK277+BK290+BK304+BK306</f>
        <v>0</v>
      </c>
    </row>
    <row r="94" spans="2:65" s="11" customFormat="1" ht="26" customHeight="1">
      <c r="B94" s="120"/>
      <c r="D94" s="121" t="s">
        <v>70</v>
      </c>
      <c r="E94" s="122" t="s">
        <v>1809</v>
      </c>
      <c r="F94" s="122" t="s">
        <v>1810</v>
      </c>
      <c r="I94" s="123"/>
      <c r="J94" s="124">
        <f>BK94</f>
        <v>0</v>
      </c>
      <c r="L94" s="120"/>
      <c r="M94" s="125"/>
      <c r="P94" s="126">
        <f>SUM(P95:P147)</f>
        <v>0</v>
      </c>
      <c r="R94" s="126">
        <f>SUM(R95:R147)</f>
        <v>0</v>
      </c>
      <c r="T94" s="127">
        <f>SUM(T95:T147)</f>
        <v>0</v>
      </c>
      <c r="AR94" s="121" t="s">
        <v>15</v>
      </c>
      <c r="AT94" s="128" t="s">
        <v>70</v>
      </c>
      <c r="AU94" s="128" t="s">
        <v>71</v>
      </c>
      <c r="AY94" s="121" t="s">
        <v>151</v>
      </c>
      <c r="BK94" s="129">
        <f>SUM(BK95:BK147)</f>
        <v>0</v>
      </c>
    </row>
    <row r="95" spans="2:65" s="1" customFormat="1" ht="16.5" customHeight="1">
      <c r="B95" s="132"/>
      <c r="C95" s="133" t="s">
        <v>15</v>
      </c>
      <c r="D95" s="133" t="s">
        <v>153</v>
      </c>
      <c r="E95" s="134" t="s">
        <v>1811</v>
      </c>
      <c r="F95" s="135" t="s">
        <v>1812</v>
      </c>
      <c r="G95" s="136" t="s">
        <v>229</v>
      </c>
      <c r="H95" s="137">
        <v>150</v>
      </c>
      <c r="I95" s="138"/>
      <c r="J95" s="139">
        <f t="shared" ref="J95:J126" si="0">ROUND(I95*H95,2)</f>
        <v>0</v>
      </c>
      <c r="K95" s="135" t="s">
        <v>3</v>
      </c>
      <c r="L95" s="33"/>
      <c r="M95" s="140" t="s">
        <v>3</v>
      </c>
      <c r="N95" s="141" t="s">
        <v>42</v>
      </c>
      <c r="P95" s="142">
        <f t="shared" ref="P95:P126" si="1">O95*H95</f>
        <v>0</v>
      </c>
      <c r="Q95" s="142">
        <v>0</v>
      </c>
      <c r="R95" s="142">
        <f t="shared" ref="R95:R126" si="2">Q95*H95</f>
        <v>0</v>
      </c>
      <c r="S95" s="142">
        <v>0</v>
      </c>
      <c r="T95" s="143">
        <f t="shared" ref="T95:T126" si="3">S95*H95</f>
        <v>0</v>
      </c>
      <c r="AR95" s="144" t="s">
        <v>90</v>
      </c>
      <c r="AT95" s="144" t="s">
        <v>153</v>
      </c>
      <c r="AU95" s="144" t="s">
        <v>15</v>
      </c>
      <c r="AY95" s="18" t="s">
        <v>151</v>
      </c>
      <c r="BE95" s="145">
        <f t="shared" ref="BE95:BE126" si="4">IF(N95="základní",J95,0)</f>
        <v>0</v>
      </c>
      <c r="BF95" s="145">
        <f t="shared" ref="BF95:BF126" si="5">IF(N95="snížená",J95,0)</f>
        <v>0</v>
      </c>
      <c r="BG95" s="145">
        <f t="shared" ref="BG95:BG126" si="6">IF(N95="zákl. přenesená",J95,0)</f>
        <v>0</v>
      </c>
      <c r="BH95" s="145">
        <f t="shared" ref="BH95:BH126" si="7">IF(N95="sníž. přenesená",J95,0)</f>
        <v>0</v>
      </c>
      <c r="BI95" s="145">
        <f t="shared" ref="BI95:BI126" si="8">IF(N95="nulová",J95,0)</f>
        <v>0</v>
      </c>
      <c r="BJ95" s="18" t="s">
        <v>15</v>
      </c>
      <c r="BK95" s="145">
        <f t="shared" ref="BK95:BK126" si="9">ROUND(I95*H95,2)</f>
        <v>0</v>
      </c>
      <c r="BL95" s="18" t="s">
        <v>90</v>
      </c>
      <c r="BM95" s="144" t="s">
        <v>78</v>
      </c>
    </row>
    <row r="96" spans="2:65" s="1" customFormat="1" ht="16.5" customHeight="1">
      <c r="B96" s="132"/>
      <c r="C96" s="133" t="s">
        <v>78</v>
      </c>
      <c r="D96" s="133" t="s">
        <v>153</v>
      </c>
      <c r="E96" s="134" t="s">
        <v>1813</v>
      </c>
      <c r="F96" s="135" t="s">
        <v>1814</v>
      </c>
      <c r="G96" s="136" t="s">
        <v>229</v>
      </c>
      <c r="H96" s="137">
        <v>850</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90</v>
      </c>
    </row>
    <row r="97" spans="2:65" s="1" customFormat="1" ht="16.5" customHeight="1">
      <c r="B97" s="132"/>
      <c r="C97" s="133" t="s">
        <v>87</v>
      </c>
      <c r="D97" s="133" t="s">
        <v>153</v>
      </c>
      <c r="E97" s="134" t="s">
        <v>1815</v>
      </c>
      <c r="F97" s="135" t="s">
        <v>1816</v>
      </c>
      <c r="G97" s="136" t="s">
        <v>229</v>
      </c>
      <c r="H97" s="137">
        <v>1</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96</v>
      </c>
    </row>
    <row r="98" spans="2:65" s="1" customFormat="1" ht="16.5" customHeight="1">
      <c r="B98" s="132"/>
      <c r="C98" s="133" t="s">
        <v>90</v>
      </c>
      <c r="D98" s="133" t="s">
        <v>153</v>
      </c>
      <c r="E98" s="134" t="s">
        <v>1817</v>
      </c>
      <c r="F98" s="135" t="s">
        <v>1818</v>
      </c>
      <c r="G98" s="136" t="s">
        <v>332</v>
      </c>
      <c r="H98" s="137">
        <v>1</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210</v>
      </c>
    </row>
    <row r="99" spans="2:65" s="1" customFormat="1" ht="16.5" customHeight="1">
      <c r="B99" s="132"/>
      <c r="C99" s="133" t="s">
        <v>93</v>
      </c>
      <c r="D99" s="133" t="s">
        <v>153</v>
      </c>
      <c r="E99" s="134" t="s">
        <v>1819</v>
      </c>
      <c r="F99" s="135" t="s">
        <v>1820</v>
      </c>
      <c r="G99" s="136" t="s">
        <v>229</v>
      </c>
      <c r="H99" s="137">
        <v>50</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219</v>
      </c>
    </row>
    <row r="100" spans="2:65" s="1" customFormat="1" ht="16.5" customHeight="1">
      <c r="B100" s="132"/>
      <c r="C100" s="133" t="s">
        <v>96</v>
      </c>
      <c r="D100" s="133" t="s">
        <v>153</v>
      </c>
      <c r="E100" s="134" t="s">
        <v>1821</v>
      </c>
      <c r="F100" s="135" t="s">
        <v>1822</v>
      </c>
      <c r="G100" s="136" t="s">
        <v>229</v>
      </c>
      <c r="H100" s="137">
        <v>50</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9</v>
      </c>
    </row>
    <row r="101" spans="2:65" s="1" customFormat="1" ht="16.5" customHeight="1">
      <c r="B101" s="132"/>
      <c r="C101" s="133" t="s">
        <v>201</v>
      </c>
      <c r="D101" s="133" t="s">
        <v>153</v>
      </c>
      <c r="E101" s="134" t="s">
        <v>1823</v>
      </c>
      <c r="F101" s="135" t="s">
        <v>1824</v>
      </c>
      <c r="G101" s="136" t="s">
        <v>229</v>
      </c>
      <c r="H101" s="137">
        <v>3850</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224</v>
      </c>
    </row>
    <row r="102" spans="2:65" s="1" customFormat="1" ht="16.5" customHeight="1">
      <c r="B102" s="132"/>
      <c r="C102" s="133" t="s">
        <v>210</v>
      </c>
      <c r="D102" s="133" t="s">
        <v>153</v>
      </c>
      <c r="E102" s="134" t="s">
        <v>1825</v>
      </c>
      <c r="F102" s="135" t="s">
        <v>1826</v>
      </c>
      <c r="G102" s="136" t="s">
        <v>229</v>
      </c>
      <c r="H102" s="137">
        <v>150</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257</v>
      </c>
    </row>
    <row r="103" spans="2:65" s="1" customFormat="1" ht="16.5" customHeight="1">
      <c r="B103" s="132"/>
      <c r="C103" s="133" t="s">
        <v>167</v>
      </c>
      <c r="D103" s="133" t="s">
        <v>153</v>
      </c>
      <c r="E103" s="134" t="s">
        <v>1827</v>
      </c>
      <c r="F103" s="135" t="s">
        <v>1828</v>
      </c>
      <c r="G103" s="136" t="s">
        <v>229</v>
      </c>
      <c r="H103" s="137">
        <v>3290</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269</v>
      </c>
    </row>
    <row r="104" spans="2:65" s="1" customFormat="1" ht="16.5" customHeight="1">
      <c r="B104" s="132"/>
      <c r="C104" s="133" t="s">
        <v>219</v>
      </c>
      <c r="D104" s="133" t="s">
        <v>153</v>
      </c>
      <c r="E104" s="134" t="s">
        <v>1829</v>
      </c>
      <c r="F104" s="135" t="s">
        <v>1830</v>
      </c>
      <c r="G104" s="136" t="s">
        <v>229</v>
      </c>
      <c r="H104" s="137">
        <v>150</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281</v>
      </c>
    </row>
    <row r="105" spans="2:65" s="1" customFormat="1" ht="16.5" customHeight="1">
      <c r="B105" s="132"/>
      <c r="C105" s="133" t="s">
        <v>226</v>
      </c>
      <c r="D105" s="133" t="s">
        <v>153</v>
      </c>
      <c r="E105" s="134" t="s">
        <v>1831</v>
      </c>
      <c r="F105" s="135" t="s">
        <v>1832</v>
      </c>
      <c r="G105" s="136" t="s">
        <v>229</v>
      </c>
      <c r="H105" s="137">
        <v>35</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294</v>
      </c>
    </row>
    <row r="106" spans="2:65" s="1" customFormat="1" ht="16.5" customHeight="1">
      <c r="B106" s="132"/>
      <c r="C106" s="133" t="s">
        <v>9</v>
      </c>
      <c r="D106" s="133" t="s">
        <v>153</v>
      </c>
      <c r="E106" s="134" t="s">
        <v>1833</v>
      </c>
      <c r="F106" s="135" t="s">
        <v>1834</v>
      </c>
      <c r="G106" s="136" t="s">
        <v>229</v>
      </c>
      <c r="H106" s="137">
        <v>60</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310</v>
      </c>
    </row>
    <row r="107" spans="2:65" s="1" customFormat="1" ht="16.5" customHeight="1">
      <c r="B107" s="132"/>
      <c r="C107" s="133" t="s">
        <v>240</v>
      </c>
      <c r="D107" s="133" t="s">
        <v>153</v>
      </c>
      <c r="E107" s="134" t="s">
        <v>1835</v>
      </c>
      <c r="F107" s="135" t="s">
        <v>1836</v>
      </c>
      <c r="G107" s="136" t="s">
        <v>229</v>
      </c>
      <c r="H107" s="137">
        <v>420</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324</v>
      </c>
    </row>
    <row r="108" spans="2:65" s="1" customFormat="1" ht="16.5" customHeight="1">
      <c r="B108" s="132"/>
      <c r="C108" s="133" t="s">
        <v>224</v>
      </c>
      <c r="D108" s="133" t="s">
        <v>153</v>
      </c>
      <c r="E108" s="134" t="s">
        <v>1837</v>
      </c>
      <c r="F108" s="135" t="s">
        <v>1838</v>
      </c>
      <c r="G108" s="136" t="s">
        <v>229</v>
      </c>
      <c r="H108" s="137">
        <v>35</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334</v>
      </c>
    </row>
    <row r="109" spans="2:65" s="1" customFormat="1" ht="16.5" customHeight="1">
      <c r="B109" s="132"/>
      <c r="C109" s="133" t="s">
        <v>250</v>
      </c>
      <c r="D109" s="133" t="s">
        <v>153</v>
      </c>
      <c r="E109" s="134" t="s">
        <v>1839</v>
      </c>
      <c r="F109" s="135" t="s">
        <v>1840</v>
      </c>
      <c r="G109" s="136" t="s">
        <v>229</v>
      </c>
      <c r="H109" s="137">
        <v>50</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343</v>
      </c>
    </row>
    <row r="110" spans="2:65" s="1" customFormat="1" ht="21.75" customHeight="1">
      <c r="B110" s="132"/>
      <c r="C110" s="133" t="s">
        <v>257</v>
      </c>
      <c r="D110" s="133" t="s">
        <v>153</v>
      </c>
      <c r="E110" s="134" t="s">
        <v>1841</v>
      </c>
      <c r="F110" s="135" t="s">
        <v>1842</v>
      </c>
      <c r="G110" s="136" t="s">
        <v>229</v>
      </c>
      <c r="H110" s="137">
        <v>480</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353</v>
      </c>
    </row>
    <row r="111" spans="2:65" s="1" customFormat="1" ht="21.75" customHeight="1">
      <c r="B111" s="132"/>
      <c r="C111" s="133" t="s">
        <v>264</v>
      </c>
      <c r="D111" s="133" t="s">
        <v>153</v>
      </c>
      <c r="E111" s="134" t="s">
        <v>1843</v>
      </c>
      <c r="F111" s="135" t="s">
        <v>1844</v>
      </c>
      <c r="G111" s="136" t="s">
        <v>229</v>
      </c>
      <c r="H111" s="137">
        <v>590</v>
      </c>
      <c r="I111" s="138"/>
      <c r="J111" s="139">
        <f t="shared" si="0"/>
        <v>0</v>
      </c>
      <c r="K111" s="135" t="s">
        <v>3</v>
      </c>
      <c r="L111" s="33"/>
      <c r="M111" s="140" t="s">
        <v>3</v>
      </c>
      <c r="N111" s="141" t="s">
        <v>42</v>
      </c>
      <c r="P111" s="142">
        <f t="shared" si="1"/>
        <v>0</v>
      </c>
      <c r="Q111" s="142">
        <v>0</v>
      </c>
      <c r="R111" s="142">
        <f t="shared" si="2"/>
        <v>0</v>
      </c>
      <c r="S111" s="142">
        <v>0</v>
      </c>
      <c r="T111" s="143">
        <f t="shared" si="3"/>
        <v>0</v>
      </c>
      <c r="AR111" s="144" t="s">
        <v>90</v>
      </c>
      <c r="AT111" s="144" t="s">
        <v>153</v>
      </c>
      <c r="AU111" s="144" t="s">
        <v>15</v>
      </c>
      <c r="AY111" s="18" t="s">
        <v>151</v>
      </c>
      <c r="BE111" s="145">
        <f t="shared" si="4"/>
        <v>0</v>
      </c>
      <c r="BF111" s="145">
        <f t="shared" si="5"/>
        <v>0</v>
      </c>
      <c r="BG111" s="145">
        <f t="shared" si="6"/>
        <v>0</v>
      </c>
      <c r="BH111" s="145">
        <f t="shared" si="7"/>
        <v>0</v>
      </c>
      <c r="BI111" s="145">
        <f t="shared" si="8"/>
        <v>0</v>
      </c>
      <c r="BJ111" s="18" t="s">
        <v>15</v>
      </c>
      <c r="BK111" s="145">
        <f t="shared" si="9"/>
        <v>0</v>
      </c>
      <c r="BL111" s="18" t="s">
        <v>90</v>
      </c>
      <c r="BM111" s="144" t="s">
        <v>365</v>
      </c>
    </row>
    <row r="112" spans="2:65" s="1" customFormat="1" ht="21.75" customHeight="1">
      <c r="B112" s="132"/>
      <c r="C112" s="133" t="s">
        <v>269</v>
      </c>
      <c r="D112" s="133" t="s">
        <v>153</v>
      </c>
      <c r="E112" s="134" t="s">
        <v>1845</v>
      </c>
      <c r="F112" s="135" t="s">
        <v>1846</v>
      </c>
      <c r="G112" s="136" t="s">
        <v>229</v>
      </c>
      <c r="H112" s="137">
        <v>250</v>
      </c>
      <c r="I112" s="138"/>
      <c r="J112" s="139">
        <f t="shared" si="0"/>
        <v>0</v>
      </c>
      <c r="K112" s="135" t="s">
        <v>3</v>
      </c>
      <c r="L112" s="33"/>
      <c r="M112" s="140" t="s">
        <v>3</v>
      </c>
      <c r="N112" s="141" t="s">
        <v>42</v>
      </c>
      <c r="P112" s="142">
        <f t="shared" si="1"/>
        <v>0</v>
      </c>
      <c r="Q112" s="142">
        <v>0</v>
      </c>
      <c r="R112" s="142">
        <f t="shared" si="2"/>
        <v>0</v>
      </c>
      <c r="S112" s="142">
        <v>0</v>
      </c>
      <c r="T112" s="143">
        <f t="shared" si="3"/>
        <v>0</v>
      </c>
      <c r="AR112" s="144" t="s">
        <v>90</v>
      </c>
      <c r="AT112" s="144" t="s">
        <v>153</v>
      </c>
      <c r="AU112" s="144" t="s">
        <v>15</v>
      </c>
      <c r="AY112" s="18" t="s">
        <v>151</v>
      </c>
      <c r="BE112" s="145">
        <f t="shared" si="4"/>
        <v>0</v>
      </c>
      <c r="BF112" s="145">
        <f t="shared" si="5"/>
        <v>0</v>
      </c>
      <c r="BG112" s="145">
        <f t="shared" si="6"/>
        <v>0</v>
      </c>
      <c r="BH112" s="145">
        <f t="shared" si="7"/>
        <v>0</v>
      </c>
      <c r="BI112" s="145">
        <f t="shared" si="8"/>
        <v>0</v>
      </c>
      <c r="BJ112" s="18" t="s">
        <v>15</v>
      </c>
      <c r="BK112" s="145">
        <f t="shared" si="9"/>
        <v>0</v>
      </c>
      <c r="BL112" s="18" t="s">
        <v>90</v>
      </c>
      <c r="BM112" s="144" t="s">
        <v>376</v>
      </c>
    </row>
    <row r="113" spans="2:65" s="1" customFormat="1" ht="24.25" customHeight="1">
      <c r="B113" s="132"/>
      <c r="C113" s="133" t="s">
        <v>276</v>
      </c>
      <c r="D113" s="133" t="s">
        <v>153</v>
      </c>
      <c r="E113" s="134" t="s">
        <v>1847</v>
      </c>
      <c r="F113" s="135" t="s">
        <v>1848</v>
      </c>
      <c r="G113" s="136" t="s">
        <v>229</v>
      </c>
      <c r="H113" s="137">
        <v>250</v>
      </c>
      <c r="I113" s="138"/>
      <c r="J113" s="139">
        <f t="shared" si="0"/>
        <v>0</v>
      </c>
      <c r="K113" s="135" t="s">
        <v>3</v>
      </c>
      <c r="L113" s="33"/>
      <c r="M113" s="140" t="s">
        <v>3</v>
      </c>
      <c r="N113" s="141" t="s">
        <v>42</v>
      </c>
      <c r="P113" s="142">
        <f t="shared" si="1"/>
        <v>0</v>
      </c>
      <c r="Q113" s="142">
        <v>0</v>
      </c>
      <c r="R113" s="142">
        <f t="shared" si="2"/>
        <v>0</v>
      </c>
      <c r="S113" s="142">
        <v>0</v>
      </c>
      <c r="T113" s="143">
        <f t="shared" si="3"/>
        <v>0</v>
      </c>
      <c r="AR113" s="144" t="s">
        <v>90</v>
      </c>
      <c r="AT113" s="144" t="s">
        <v>153</v>
      </c>
      <c r="AU113" s="144" t="s">
        <v>15</v>
      </c>
      <c r="AY113" s="18" t="s">
        <v>151</v>
      </c>
      <c r="BE113" s="145">
        <f t="shared" si="4"/>
        <v>0</v>
      </c>
      <c r="BF113" s="145">
        <f t="shared" si="5"/>
        <v>0</v>
      </c>
      <c r="BG113" s="145">
        <f t="shared" si="6"/>
        <v>0</v>
      </c>
      <c r="BH113" s="145">
        <f t="shared" si="7"/>
        <v>0</v>
      </c>
      <c r="BI113" s="145">
        <f t="shared" si="8"/>
        <v>0</v>
      </c>
      <c r="BJ113" s="18" t="s">
        <v>15</v>
      </c>
      <c r="BK113" s="145">
        <f t="shared" si="9"/>
        <v>0</v>
      </c>
      <c r="BL113" s="18" t="s">
        <v>90</v>
      </c>
      <c r="BM113" s="144" t="s">
        <v>394</v>
      </c>
    </row>
    <row r="114" spans="2:65" s="1" customFormat="1" ht="24.25" customHeight="1">
      <c r="B114" s="132"/>
      <c r="C114" s="133" t="s">
        <v>281</v>
      </c>
      <c r="D114" s="133" t="s">
        <v>153</v>
      </c>
      <c r="E114" s="134" t="s">
        <v>1849</v>
      </c>
      <c r="F114" s="135" t="s">
        <v>1850</v>
      </c>
      <c r="G114" s="136" t="s">
        <v>229</v>
      </c>
      <c r="H114" s="137">
        <v>420</v>
      </c>
      <c r="I114" s="138"/>
      <c r="J114" s="139">
        <f t="shared" si="0"/>
        <v>0</v>
      </c>
      <c r="K114" s="135" t="s">
        <v>3</v>
      </c>
      <c r="L114" s="33"/>
      <c r="M114" s="140" t="s">
        <v>3</v>
      </c>
      <c r="N114" s="141" t="s">
        <v>42</v>
      </c>
      <c r="P114" s="142">
        <f t="shared" si="1"/>
        <v>0</v>
      </c>
      <c r="Q114" s="142">
        <v>0</v>
      </c>
      <c r="R114" s="142">
        <f t="shared" si="2"/>
        <v>0</v>
      </c>
      <c r="S114" s="142">
        <v>0</v>
      </c>
      <c r="T114" s="143">
        <f t="shared" si="3"/>
        <v>0</v>
      </c>
      <c r="AR114" s="144" t="s">
        <v>90</v>
      </c>
      <c r="AT114" s="144" t="s">
        <v>153</v>
      </c>
      <c r="AU114" s="144" t="s">
        <v>15</v>
      </c>
      <c r="AY114" s="18" t="s">
        <v>151</v>
      </c>
      <c r="BE114" s="145">
        <f t="shared" si="4"/>
        <v>0</v>
      </c>
      <c r="BF114" s="145">
        <f t="shared" si="5"/>
        <v>0</v>
      </c>
      <c r="BG114" s="145">
        <f t="shared" si="6"/>
        <v>0</v>
      </c>
      <c r="BH114" s="145">
        <f t="shared" si="7"/>
        <v>0</v>
      </c>
      <c r="BI114" s="145">
        <f t="shared" si="8"/>
        <v>0</v>
      </c>
      <c r="BJ114" s="18" t="s">
        <v>15</v>
      </c>
      <c r="BK114" s="145">
        <f t="shared" si="9"/>
        <v>0</v>
      </c>
      <c r="BL114" s="18" t="s">
        <v>90</v>
      </c>
      <c r="BM114" s="144" t="s">
        <v>405</v>
      </c>
    </row>
    <row r="115" spans="2:65" s="1" customFormat="1" ht="24.25" customHeight="1">
      <c r="B115" s="132"/>
      <c r="C115" s="133" t="s">
        <v>8</v>
      </c>
      <c r="D115" s="133" t="s">
        <v>153</v>
      </c>
      <c r="E115" s="134" t="s">
        <v>1851</v>
      </c>
      <c r="F115" s="135" t="s">
        <v>1852</v>
      </c>
      <c r="G115" s="136" t="s">
        <v>229</v>
      </c>
      <c r="H115" s="137">
        <v>90</v>
      </c>
      <c r="I115" s="138"/>
      <c r="J115" s="139">
        <f t="shared" si="0"/>
        <v>0</v>
      </c>
      <c r="K115" s="135" t="s">
        <v>3</v>
      </c>
      <c r="L115" s="33"/>
      <c r="M115" s="140" t="s">
        <v>3</v>
      </c>
      <c r="N115" s="141" t="s">
        <v>42</v>
      </c>
      <c r="P115" s="142">
        <f t="shared" si="1"/>
        <v>0</v>
      </c>
      <c r="Q115" s="142">
        <v>0</v>
      </c>
      <c r="R115" s="142">
        <f t="shared" si="2"/>
        <v>0</v>
      </c>
      <c r="S115" s="142">
        <v>0</v>
      </c>
      <c r="T115" s="143">
        <f t="shared" si="3"/>
        <v>0</v>
      </c>
      <c r="AR115" s="144" t="s">
        <v>90</v>
      </c>
      <c r="AT115" s="144" t="s">
        <v>153</v>
      </c>
      <c r="AU115" s="144" t="s">
        <v>15</v>
      </c>
      <c r="AY115" s="18" t="s">
        <v>151</v>
      </c>
      <c r="BE115" s="145">
        <f t="shared" si="4"/>
        <v>0</v>
      </c>
      <c r="BF115" s="145">
        <f t="shared" si="5"/>
        <v>0</v>
      </c>
      <c r="BG115" s="145">
        <f t="shared" si="6"/>
        <v>0</v>
      </c>
      <c r="BH115" s="145">
        <f t="shared" si="7"/>
        <v>0</v>
      </c>
      <c r="BI115" s="145">
        <f t="shared" si="8"/>
        <v>0</v>
      </c>
      <c r="BJ115" s="18" t="s">
        <v>15</v>
      </c>
      <c r="BK115" s="145">
        <f t="shared" si="9"/>
        <v>0</v>
      </c>
      <c r="BL115" s="18" t="s">
        <v>90</v>
      </c>
      <c r="BM115" s="144" t="s">
        <v>425</v>
      </c>
    </row>
    <row r="116" spans="2:65" s="1" customFormat="1" ht="16.5" customHeight="1">
      <c r="B116" s="132"/>
      <c r="C116" s="133" t="s">
        <v>294</v>
      </c>
      <c r="D116" s="133" t="s">
        <v>153</v>
      </c>
      <c r="E116" s="134" t="s">
        <v>1853</v>
      </c>
      <c r="F116" s="135" t="s">
        <v>1854</v>
      </c>
      <c r="G116" s="136" t="s">
        <v>229</v>
      </c>
      <c r="H116" s="137">
        <v>30</v>
      </c>
      <c r="I116" s="138"/>
      <c r="J116" s="139">
        <f t="shared" si="0"/>
        <v>0</v>
      </c>
      <c r="K116" s="135" t="s">
        <v>3</v>
      </c>
      <c r="L116" s="33"/>
      <c r="M116" s="140" t="s">
        <v>3</v>
      </c>
      <c r="N116" s="141" t="s">
        <v>42</v>
      </c>
      <c r="P116" s="142">
        <f t="shared" si="1"/>
        <v>0</v>
      </c>
      <c r="Q116" s="142">
        <v>0</v>
      </c>
      <c r="R116" s="142">
        <f t="shared" si="2"/>
        <v>0</v>
      </c>
      <c r="S116" s="142">
        <v>0</v>
      </c>
      <c r="T116" s="143">
        <f t="shared" si="3"/>
        <v>0</v>
      </c>
      <c r="AR116" s="144" t="s">
        <v>90</v>
      </c>
      <c r="AT116" s="144" t="s">
        <v>153</v>
      </c>
      <c r="AU116" s="144" t="s">
        <v>15</v>
      </c>
      <c r="AY116" s="18" t="s">
        <v>151</v>
      </c>
      <c r="BE116" s="145">
        <f t="shared" si="4"/>
        <v>0</v>
      </c>
      <c r="BF116" s="145">
        <f t="shared" si="5"/>
        <v>0</v>
      </c>
      <c r="BG116" s="145">
        <f t="shared" si="6"/>
        <v>0</v>
      </c>
      <c r="BH116" s="145">
        <f t="shared" si="7"/>
        <v>0</v>
      </c>
      <c r="BI116" s="145">
        <f t="shared" si="8"/>
        <v>0</v>
      </c>
      <c r="BJ116" s="18" t="s">
        <v>15</v>
      </c>
      <c r="BK116" s="145">
        <f t="shared" si="9"/>
        <v>0</v>
      </c>
      <c r="BL116" s="18" t="s">
        <v>90</v>
      </c>
      <c r="BM116" s="144" t="s">
        <v>439</v>
      </c>
    </row>
    <row r="117" spans="2:65" s="1" customFormat="1" ht="24.25" customHeight="1">
      <c r="B117" s="132"/>
      <c r="C117" s="133" t="s">
        <v>306</v>
      </c>
      <c r="D117" s="133" t="s">
        <v>153</v>
      </c>
      <c r="E117" s="134" t="s">
        <v>1855</v>
      </c>
      <c r="F117" s="135" t="s">
        <v>1856</v>
      </c>
      <c r="G117" s="136" t="s">
        <v>229</v>
      </c>
      <c r="H117" s="137">
        <v>140</v>
      </c>
      <c r="I117" s="138"/>
      <c r="J117" s="139">
        <f t="shared" si="0"/>
        <v>0</v>
      </c>
      <c r="K117" s="135" t="s">
        <v>3</v>
      </c>
      <c r="L117" s="33"/>
      <c r="M117" s="140" t="s">
        <v>3</v>
      </c>
      <c r="N117" s="141" t="s">
        <v>42</v>
      </c>
      <c r="P117" s="142">
        <f t="shared" si="1"/>
        <v>0</v>
      </c>
      <c r="Q117" s="142">
        <v>0</v>
      </c>
      <c r="R117" s="142">
        <f t="shared" si="2"/>
        <v>0</v>
      </c>
      <c r="S117" s="142">
        <v>0</v>
      </c>
      <c r="T117" s="143">
        <f t="shared" si="3"/>
        <v>0</v>
      </c>
      <c r="AR117" s="144" t="s">
        <v>90</v>
      </c>
      <c r="AT117" s="144" t="s">
        <v>153</v>
      </c>
      <c r="AU117" s="144" t="s">
        <v>15</v>
      </c>
      <c r="AY117" s="18" t="s">
        <v>151</v>
      </c>
      <c r="BE117" s="145">
        <f t="shared" si="4"/>
        <v>0</v>
      </c>
      <c r="BF117" s="145">
        <f t="shared" si="5"/>
        <v>0</v>
      </c>
      <c r="BG117" s="145">
        <f t="shared" si="6"/>
        <v>0</v>
      </c>
      <c r="BH117" s="145">
        <f t="shared" si="7"/>
        <v>0</v>
      </c>
      <c r="BI117" s="145">
        <f t="shared" si="8"/>
        <v>0</v>
      </c>
      <c r="BJ117" s="18" t="s">
        <v>15</v>
      </c>
      <c r="BK117" s="145">
        <f t="shared" si="9"/>
        <v>0</v>
      </c>
      <c r="BL117" s="18" t="s">
        <v>90</v>
      </c>
      <c r="BM117" s="144" t="s">
        <v>456</v>
      </c>
    </row>
    <row r="118" spans="2:65" s="1" customFormat="1" ht="24.25" customHeight="1">
      <c r="B118" s="132"/>
      <c r="C118" s="133" t="s">
        <v>310</v>
      </c>
      <c r="D118" s="133" t="s">
        <v>153</v>
      </c>
      <c r="E118" s="134" t="s">
        <v>1857</v>
      </c>
      <c r="F118" s="135" t="s">
        <v>1858</v>
      </c>
      <c r="G118" s="136" t="s">
        <v>229</v>
      </c>
      <c r="H118" s="137">
        <v>100</v>
      </c>
      <c r="I118" s="138"/>
      <c r="J118" s="139">
        <f t="shared" si="0"/>
        <v>0</v>
      </c>
      <c r="K118" s="135" t="s">
        <v>3</v>
      </c>
      <c r="L118" s="33"/>
      <c r="M118" s="140" t="s">
        <v>3</v>
      </c>
      <c r="N118" s="141" t="s">
        <v>42</v>
      </c>
      <c r="P118" s="142">
        <f t="shared" si="1"/>
        <v>0</v>
      </c>
      <c r="Q118" s="142">
        <v>0</v>
      </c>
      <c r="R118" s="142">
        <f t="shared" si="2"/>
        <v>0</v>
      </c>
      <c r="S118" s="142">
        <v>0</v>
      </c>
      <c r="T118" s="143">
        <f t="shared" si="3"/>
        <v>0</v>
      </c>
      <c r="AR118" s="144" t="s">
        <v>90</v>
      </c>
      <c r="AT118" s="144" t="s">
        <v>153</v>
      </c>
      <c r="AU118" s="144" t="s">
        <v>15</v>
      </c>
      <c r="AY118" s="18" t="s">
        <v>151</v>
      </c>
      <c r="BE118" s="145">
        <f t="shared" si="4"/>
        <v>0</v>
      </c>
      <c r="BF118" s="145">
        <f t="shared" si="5"/>
        <v>0</v>
      </c>
      <c r="BG118" s="145">
        <f t="shared" si="6"/>
        <v>0</v>
      </c>
      <c r="BH118" s="145">
        <f t="shared" si="7"/>
        <v>0</v>
      </c>
      <c r="BI118" s="145">
        <f t="shared" si="8"/>
        <v>0</v>
      </c>
      <c r="BJ118" s="18" t="s">
        <v>15</v>
      </c>
      <c r="BK118" s="145">
        <f t="shared" si="9"/>
        <v>0</v>
      </c>
      <c r="BL118" s="18" t="s">
        <v>90</v>
      </c>
      <c r="BM118" s="144" t="s">
        <v>469</v>
      </c>
    </row>
    <row r="119" spans="2:65" s="1" customFormat="1" ht="16.5" customHeight="1">
      <c r="B119" s="132"/>
      <c r="C119" s="133" t="s">
        <v>314</v>
      </c>
      <c r="D119" s="133" t="s">
        <v>153</v>
      </c>
      <c r="E119" s="134" t="s">
        <v>1859</v>
      </c>
      <c r="F119" s="135" t="s">
        <v>1860</v>
      </c>
      <c r="G119" s="136" t="s">
        <v>1861</v>
      </c>
      <c r="H119" s="137">
        <v>221</v>
      </c>
      <c r="I119" s="138"/>
      <c r="J119" s="139">
        <f t="shared" si="0"/>
        <v>0</v>
      </c>
      <c r="K119" s="135" t="s">
        <v>3</v>
      </c>
      <c r="L119" s="33"/>
      <c r="M119" s="140" t="s">
        <v>3</v>
      </c>
      <c r="N119" s="141" t="s">
        <v>42</v>
      </c>
      <c r="P119" s="142">
        <f t="shared" si="1"/>
        <v>0</v>
      </c>
      <c r="Q119" s="142">
        <v>0</v>
      </c>
      <c r="R119" s="142">
        <f t="shared" si="2"/>
        <v>0</v>
      </c>
      <c r="S119" s="142">
        <v>0</v>
      </c>
      <c r="T119" s="143">
        <f t="shared" si="3"/>
        <v>0</v>
      </c>
      <c r="AR119" s="144" t="s">
        <v>90</v>
      </c>
      <c r="AT119" s="144" t="s">
        <v>153</v>
      </c>
      <c r="AU119" s="144" t="s">
        <v>15</v>
      </c>
      <c r="AY119" s="18" t="s">
        <v>151</v>
      </c>
      <c r="BE119" s="145">
        <f t="shared" si="4"/>
        <v>0</v>
      </c>
      <c r="BF119" s="145">
        <f t="shared" si="5"/>
        <v>0</v>
      </c>
      <c r="BG119" s="145">
        <f t="shared" si="6"/>
        <v>0</v>
      </c>
      <c r="BH119" s="145">
        <f t="shared" si="7"/>
        <v>0</v>
      </c>
      <c r="BI119" s="145">
        <f t="shared" si="8"/>
        <v>0</v>
      </c>
      <c r="BJ119" s="18" t="s">
        <v>15</v>
      </c>
      <c r="BK119" s="145">
        <f t="shared" si="9"/>
        <v>0</v>
      </c>
      <c r="BL119" s="18" t="s">
        <v>90</v>
      </c>
      <c r="BM119" s="144" t="s">
        <v>485</v>
      </c>
    </row>
    <row r="120" spans="2:65" s="1" customFormat="1" ht="16.5" customHeight="1">
      <c r="B120" s="132"/>
      <c r="C120" s="133" t="s">
        <v>324</v>
      </c>
      <c r="D120" s="133" t="s">
        <v>153</v>
      </c>
      <c r="E120" s="134" t="s">
        <v>1862</v>
      </c>
      <c r="F120" s="135" t="s">
        <v>1863</v>
      </c>
      <c r="G120" s="136" t="s">
        <v>1861</v>
      </c>
      <c r="H120" s="137">
        <v>40</v>
      </c>
      <c r="I120" s="138"/>
      <c r="J120" s="139">
        <f t="shared" si="0"/>
        <v>0</v>
      </c>
      <c r="K120" s="135" t="s">
        <v>3</v>
      </c>
      <c r="L120" s="33"/>
      <c r="M120" s="140" t="s">
        <v>3</v>
      </c>
      <c r="N120" s="141" t="s">
        <v>42</v>
      </c>
      <c r="P120" s="142">
        <f t="shared" si="1"/>
        <v>0</v>
      </c>
      <c r="Q120" s="142">
        <v>0</v>
      </c>
      <c r="R120" s="142">
        <f t="shared" si="2"/>
        <v>0</v>
      </c>
      <c r="S120" s="142">
        <v>0</v>
      </c>
      <c r="T120" s="143">
        <f t="shared" si="3"/>
        <v>0</v>
      </c>
      <c r="AR120" s="144" t="s">
        <v>90</v>
      </c>
      <c r="AT120" s="144" t="s">
        <v>153</v>
      </c>
      <c r="AU120" s="144" t="s">
        <v>15</v>
      </c>
      <c r="AY120" s="18" t="s">
        <v>151</v>
      </c>
      <c r="BE120" s="145">
        <f t="shared" si="4"/>
        <v>0</v>
      </c>
      <c r="BF120" s="145">
        <f t="shared" si="5"/>
        <v>0</v>
      </c>
      <c r="BG120" s="145">
        <f t="shared" si="6"/>
        <v>0</v>
      </c>
      <c r="BH120" s="145">
        <f t="shared" si="7"/>
        <v>0</v>
      </c>
      <c r="BI120" s="145">
        <f t="shared" si="8"/>
        <v>0</v>
      </c>
      <c r="BJ120" s="18" t="s">
        <v>15</v>
      </c>
      <c r="BK120" s="145">
        <f t="shared" si="9"/>
        <v>0</v>
      </c>
      <c r="BL120" s="18" t="s">
        <v>90</v>
      </c>
      <c r="BM120" s="144" t="s">
        <v>502</v>
      </c>
    </row>
    <row r="121" spans="2:65" s="1" customFormat="1" ht="16.5" customHeight="1">
      <c r="B121" s="132"/>
      <c r="C121" s="133" t="s">
        <v>329</v>
      </c>
      <c r="D121" s="133" t="s">
        <v>153</v>
      </c>
      <c r="E121" s="134" t="s">
        <v>1864</v>
      </c>
      <c r="F121" s="135" t="s">
        <v>1865</v>
      </c>
      <c r="G121" s="136" t="s">
        <v>1861</v>
      </c>
      <c r="H121" s="137">
        <v>10</v>
      </c>
      <c r="I121" s="138"/>
      <c r="J121" s="139">
        <f t="shared" si="0"/>
        <v>0</v>
      </c>
      <c r="K121" s="135" t="s">
        <v>3</v>
      </c>
      <c r="L121" s="33"/>
      <c r="M121" s="140" t="s">
        <v>3</v>
      </c>
      <c r="N121" s="141" t="s">
        <v>42</v>
      </c>
      <c r="P121" s="142">
        <f t="shared" si="1"/>
        <v>0</v>
      </c>
      <c r="Q121" s="142">
        <v>0</v>
      </c>
      <c r="R121" s="142">
        <f t="shared" si="2"/>
        <v>0</v>
      </c>
      <c r="S121" s="142">
        <v>0</v>
      </c>
      <c r="T121" s="143">
        <f t="shared" si="3"/>
        <v>0</v>
      </c>
      <c r="AR121" s="144" t="s">
        <v>90</v>
      </c>
      <c r="AT121" s="144" t="s">
        <v>153</v>
      </c>
      <c r="AU121" s="144" t="s">
        <v>15</v>
      </c>
      <c r="AY121" s="18" t="s">
        <v>151</v>
      </c>
      <c r="BE121" s="145">
        <f t="shared" si="4"/>
        <v>0</v>
      </c>
      <c r="BF121" s="145">
        <f t="shared" si="5"/>
        <v>0</v>
      </c>
      <c r="BG121" s="145">
        <f t="shared" si="6"/>
        <v>0</v>
      </c>
      <c r="BH121" s="145">
        <f t="shared" si="7"/>
        <v>0</v>
      </c>
      <c r="BI121" s="145">
        <f t="shared" si="8"/>
        <v>0</v>
      </c>
      <c r="BJ121" s="18" t="s">
        <v>15</v>
      </c>
      <c r="BK121" s="145">
        <f t="shared" si="9"/>
        <v>0</v>
      </c>
      <c r="BL121" s="18" t="s">
        <v>90</v>
      </c>
      <c r="BM121" s="144" t="s">
        <v>883</v>
      </c>
    </row>
    <row r="122" spans="2:65" s="1" customFormat="1" ht="16.5" customHeight="1">
      <c r="B122" s="132"/>
      <c r="C122" s="133" t="s">
        <v>334</v>
      </c>
      <c r="D122" s="133" t="s">
        <v>153</v>
      </c>
      <c r="E122" s="134" t="s">
        <v>1866</v>
      </c>
      <c r="F122" s="135" t="s">
        <v>1867</v>
      </c>
      <c r="G122" s="136" t="s">
        <v>1861</v>
      </c>
      <c r="H122" s="137">
        <v>180</v>
      </c>
      <c r="I122" s="138"/>
      <c r="J122" s="139">
        <f t="shared" si="0"/>
        <v>0</v>
      </c>
      <c r="K122" s="135" t="s">
        <v>3</v>
      </c>
      <c r="L122" s="33"/>
      <c r="M122" s="140" t="s">
        <v>3</v>
      </c>
      <c r="N122" s="141" t="s">
        <v>42</v>
      </c>
      <c r="P122" s="142">
        <f t="shared" si="1"/>
        <v>0</v>
      </c>
      <c r="Q122" s="142">
        <v>0</v>
      </c>
      <c r="R122" s="142">
        <f t="shared" si="2"/>
        <v>0</v>
      </c>
      <c r="S122" s="142">
        <v>0</v>
      </c>
      <c r="T122" s="143">
        <f t="shared" si="3"/>
        <v>0</v>
      </c>
      <c r="AR122" s="144" t="s">
        <v>90</v>
      </c>
      <c r="AT122" s="144" t="s">
        <v>153</v>
      </c>
      <c r="AU122" s="144" t="s">
        <v>15</v>
      </c>
      <c r="AY122" s="18" t="s">
        <v>151</v>
      </c>
      <c r="BE122" s="145">
        <f t="shared" si="4"/>
        <v>0</v>
      </c>
      <c r="BF122" s="145">
        <f t="shared" si="5"/>
        <v>0</v>
      </c>
      <c r="BG122" s="145">
        <f t="shared" si="6"/>
        <v>0</v>
      </c>
      <c r="BH122" s="145">
        <f t="shared" si="7"/>
        <v>0</v>
      </c>
      <c r="BI122" s="145">
        <f t="shared" si="8"/>
        <v>0</v>
      </c>
      <c r="BJ122" s="18" t="s">
        <v>15</v>
      </c>
      <c r="BK122" s="145">
        <f t="shared" si="9"/>
        <v>0</v>
      </c>
      <c r="BL122" s="18" t="s">
        <v>90</v>
      </c>
      <c r="BM122" s="144" t="s">
        <v>890</v>
      </c>
    </row>
    <row r="123" spans="2:65" s="1" customFormat="1" ht="16.5" customHeight="1">
      <c r="B123" s="132"/>
      <c r="C123" s="133" t="s">
        <v>339</v>
      </c>
      <c r="D123" s="133" t="s">
        <v>153</v>
      </c>
      <c r="E123" s="134" t="s">
        <v>1868</v>
      </c>
      <c r="F123" s="135" t="s">
        <v>1869</v>
      </c>
      <c r="G123" s="136" t="s">
        <v>1861</v>
      </c>
      <c r="H123" s="137">
        <v>2</v>
      </c>
      <c r="I123" s="138"/>
      <c r="J123" s="139">
        <f t="shared" si="0"/>
        <v>0</v>
      </c>
      <c r="K123" s="135" t="s">
        <v>3</v>
      </c>
      <c r="L123" s="33"/>
      <c r="M123" s="140" t="s">
        <v>3</v>
      </c>
      <c r="N123" s="141" t="s">
        <v>42</v>
      </c>
      <c r="P123" s="142">
        <f t="shared" si="1"/>
        <v>0</v>
      </c>
      <c r="Q123" s="142">
        <v>0</v>
      </c>
      <c r="R123" s="142">
        <f t="shared" si="2"/>
        <v>0</v>
      </c>
      <c r="S123" s="142">
        <v>0</v>
      </c>
      <c r="T123" s="143">
        <f t="shared" si="3"/>
        <v>0</v>
      </c>
      <c r="AR123" s="144" t="s">
        <v>90</v>
      </c>
      <c r="AT123" s="144" t="s">
        <v>153</v>
      </c>
      <c r="AU123" s="144" t="s">
        <v>15</v>
      </c>
      <c r="AY123" s="18" t="s">
        <v>151</v>
      </c>
      <c r="BE123" s="145">
        <f t="shared" si="4"/>
        <v>0</v>
      </c>
      <c r="BF123" s="145">
        <f t="shared" si="5"/>
        <v>0</v>
      </c>
      <c r="BG123" s="145">
        <f t="shared" si="6"/>
        <v>0</v>
      </c>
      <c r="BH123" s="145">
        <f t="shared" si="7"/>
        <v>0</v>
      </c>
      <c r="BI123" s="145">
        <f t="shared" si="8"/>
        <v>0</v>
      </c>
      <c r="BJ123" s="18" t="s">
        <v>15</v>
      </c>
      <c r="BK123" s="145">
        <f t="shared" si="9"/>
        <v>0</v>
      </c>
      <c r="BL123" s="18" t="s">
        <v>90</v>
      </c>
      <c r="BM123" s="144" t="s">
        <v>901</v>
      </c>
    </row>
    <row r="124" spans="2:65" s="1" customFormat="1" ht="24.25" customHeight="1">
      <c r="B124" s="132"/>
      <c r="C124" s="133" t="s">
        <v>343</v>
      </c>
      <c r="D124" s="133" t="s">
        <v>153</v>
      </c>
      <c r="E124" s="134" t="s">
        <v>1870</v>
      </c>
      <c r="F124" s="135" t="s">
        <v>1871</v>
      </c>
      <c r="G124" s="136" t="s">
        <v>1861</v>
      </c>
      <c r="H124" s="137">
        <v>2</v>
      </c>
      <c r="I124" s="138"/>
      <c r="J124" s="139">
        <f t="shared" si="0"/>
        <v>0</v>
      </c>
      <c r="K124" s="135" t="s">
        <v>3</v>
      </c>
      <c r="L124" s="33"/>
      <c r="M124" s="140" t="s">
        <v>3</v>
      </c>
      <c r="N124" s="141" t="s">
        <v>42</v>
      </c>
      <c r="P124" s="142">
        <f t="shared" si="1"/>
        <v>0</v>
      </c>
      <c r="Q124" s="142">
        <v>0</v>
      </c>
      <c r="R124" s="142">
        <f t="shared" si="2"/>
        <v>0</v>
      </c>
      <c r="S124" s="142">
        <v>0</v>
      </c>
      <c r="T124" s="143">
        <f t="shared" si="3"/>
        <v>0</v>
      </c>
      <c r="AR124" s="144" t="s">
        <v>90</v>
      </c>
      <c r="AT124" s="144" t="s">
        <v>153</v>
      </c>
      <c r="AU124" s="144" t="s">
        <v>15</v>
      </c>
      <c r="AY124" s="18" t="s">
        <v>151</v>
      </c>
      <c r="BE124" s="145">
        <f t="shared" si="4"/>
        <v>0</v>
      </c>
      <c r="BF124" s="145">
        <f t="shared" si="5"/>
        <v>0</v>
      </c>
      <c r="BG124" s="145">
        <f t="shared" si="6"/>
        <v>0</v>
      </c>
      <c r="BH124" s="145">
        <f t="shared" si="7"/>
        <v>0</v>
      </c>
      <c r="BI124" s="145">
        <f t="shared" si="8"/>
        <v>0</v>
      </c>
      <c r="BJ124" s="18" t="s">
        <v>15</v>
      </c>
      <c r="BK124" s="145">
        <f t="shared" si="9"/>
        <v>0</v>
      </c>
      <c r="BL124" s="18" t="s">
        <v>90</v>
      </c>
      <c r="BM124" s="144" t="s">
        <v>907</v>
      </c>
    </row>
    <row r="125" spans="2:65" s="1" customFormat="1" ht="16.5" customHeight="1">
      <c r="B125" s="132"/>
      <c r="C125" s="133" t="s">
        <v>347</v>
      </c>
      <c r="D125" s="133" t="s">
        <v>153</v>
      </c>
      <c r="E125" s="134" t="s">
        <v>1872</v>
      </c>
      <c r="F125" s="135" t="s">
        <v>1873</v>
      </c>
      <c r="G125" s="136" t="s">
        <v>1861</v>
      </c>
      <c r="H125" s="137">
        <v>23</v>
      </c>
      <c r="I125" s="138"/>
      <c r="J125" s="139">
        <f t="shared" si="0"/>
        <v>0</v>
      </c>
      <c r="K125" s="135" t="s">
        <v>3</v>
      </c>
      <c r="L125" s="33"/>
      <c r="M125" s="140" t="s">
        <v>3</v>
      </c>
      <c r="N125" s="141" t="s">
        <v>42</v>
      </c>
      <c r="P125" s="142">
        <f t="shared" si="1"/>
        <v>0</v>
      </c>
      <c r="Q125" s="142">
        <v>0</v>
      </c>
      <c r="R125" s="142">
        <f t="shared" si="2"/>
        <v>0</v>
      </c>
      <c r="S125" s="142">
        <v>0</v>
      </c>
      <c r="T125" s="143">
        <f t="shared" si="3"/>
        <v>0</v>
      </c>
      <c r="AR125" s="144" t="s">
        <v>90</v>
      </c>
      <c r="AT125" s="144" t="s">
        <v>153</v>
      </c>
      <c r="AU125" s="144" t="s">
        <v>15</v>
      </c>
      <c r="AY125" s="18" t="s">
        <v>151</v>
      </c>
      <c r="BE125" s="145">
        <f t="shared" si="4"/>
        <v>0</v>
      </c>
      <c r="BF125" s="145">
        <f t="shared" si="5"/>
        <v>0</v>
      </c>
      <c r="BG125" s="145">
        <f t="shared" si="6"/>
        <v>0</v>
      </c>
      <c r="BH125" s="145">
        <f t="shared" si="7"/>
        <v>0</v>
      </c>
      <c r="BI125" s="145">
        <f t="shared" si="8"/>
        <v>0</v>
      </c>
      <c r="BJ125" s="18" t="s">
        <v>15</v>
      </c>
      <c r="BK125" s="145">
        <f t="shared" si="9"/>
        <v>0</v>
      </c>
      <c r="BL125" s="18" t="s">
        <v>90</v>
      </c>
      <c r="BM125" s="144" t="s">
        <v>758</v>
      </c>
    </row>
    <row r="126" spans="2:65" s="1" customFormat="1" ht="21.75" customHeight="1">
      <c r="B126" s="132"/>
      <c r="C126" s="133" t="s">
        <v>353</v>
      </c>
      <c r="D126" s="133" t="s">
        <v>153</v>
      </c>
      <c r="E126" s="134" t="s">
        <v>1874</v>
      </c>
      <c r="F126" s="135" t="s">
        <v>1875</v>
      </c>
      <c r="G126" s="136" t="s">
        <v>1861</v>
      </c>
      <c r="H126" s="137">
        <v>2</v>
      </c>
      <c r="I126" s="138"/>
      <c r="J126" s="139">
        <f t="shared" si="0"/>
        <v>0</v>
      </c>
      <c r="K126" s="135" t="s">
        <v>3</v>
      </c>
      <c r="L126" s="33"/>
      <c r="M126" s="140" t="s">
        <v>3</v>
      </c>
      <c r="N126" s="141" t="s">
        <v>42</v>
      </c>
      <c r="P126" s="142">
        <f t="shared" si="1"/>
        <v>0</v>
      </c>
      <c r="Q126" s="142">
        <v>0</v>
      </c>
      <c r="R126" s="142">
        <f t="shared" si="2"/>
        <v>0</v>
      </c>
      <c r="S126" s="142">
        <v>0</v>
      </c>
      <c r="T126" s="143">
        <f t="shared" si="3"/>
        <v>0</v>
      </c>
      <c r="AR126" s="144" t="s">
        <v>90</v>
      </c>
      <c r="AT126" s="144" t="s">
        <v>153</v>
      </c>
      <c r="AU126" s="144" t="s">
        <v>15</v>
      </c>
      <c r="AY126" s="18" t="s">
        <v>151</v>
      </c>
      <c r="BE126" s="145">
        <f t="shared" si="4"/>
        <v>0</v>
      </c>
      <c r="BF126" s="145">
        <f t="shared" si="5"/>
        <v>0</v>
      </c>
      <c r="BG126" s="145">
        <f t="shared" si="6"/>
        <v>0</v>
      </c>
      <c r="BH126" s="145">
        <f t="shared" si="7"/>
        <v>0</v>
      </c>
      <c r="BI126" s="145">
        <f t="shared" si="8"/>
        <v>0</v>
      </c>
      <c r="BJ126" s="18" t="s">
        <v>15</v>
      </c>
      <c r="BK126" s="145">
        <f t="shared" si="9"/>
        <v>0</v>
      </c>
      <c r="BL126" s="18" t="s">
        <v>90</v>
      </c>
      <c r="BM126" s="144" t="s">
        <v>931</v>
      </c>
    </row>
    <row r="127" spans="2:65" s="1" customFormat="1" ht="16.5" customHeight="1">
      <c r="B127" s="132"/>
      <c r="C127" s="133" t="s">
        <v>359</v>
      </c>
      <c r="D127" s="133" t="s">
        <v>153</v>
      </c>
      <c r="E127" s="134" t="s">
        <v>1876</v>
      </c>
      <c r="F127" s="135" t="s">
        <v>1877</v>
      </c>
      <c r="G127" s="136" t="s">
        <v>1861</v>
      </c>
      <c r="H127" s="137">
        <v>1</v>
      </c>
      <c r="I127" s="138"/>
      <c r="J127" s="139">
        <f t="shared" ref="J127:J147" si="10">ROUND(I127*H127,2)</f>
        <v>0</v>
      </c>
      <c r="K127" s="135" t="s">
        <v>3</v>
      </c>
      <c r="L127" s="33"/>
      <c r="M127" s="140" t="s">
        <v>3</v>
      </c>
      <c r="N127" s="141" t="s">
        <v>42</v>
      </c>
      <c r="P127" s="142">
        <f t="shared" ref="P127:P147" si="11">O127*H127</f>
        <v>0</v>
      </c>
      <c r="Q127" s="142">
        <v>0</v>
      </c>
      <c r="R127" s="142">
        <f t="shared" ref="R127:R147" si="12">Q127*H127</f>
        <v>0</v>
      </c>
      <c r="S127" s="142">
        <v>0</v>
      </c>
      <c r="T127" s="143">
        <f t="shared" ref="T127:T147" si="13">S127*H127</f>
        <v>0</v>
      </c>
      <c r="AR127" s="144" t="s">
        <v>90</v>
      </c>
      <c r="AT127" s="144" t="s">
        <v>153</v>
      </c>
      <c r="AU127" s="144" t="s">
        <v>15</v>
      </c>
      <c r="AY127" s="18" t="s">
        <v>151</v>
      </c>
      <c r="BE127" s="145">
        <f t="shared" ref="BE127:BE147" si="14">IF(N127="základní",J127,0)</f>
        <v>0</v>
      </c>
      <c r="BF127" s="145">
        <f t="shared" ref="BF127:BF147" si="15">IF(N127="snížená",J127,0)</f>
        <v>0</v>
      </c>
      <c r="BG127" s="145">
        <f t="shared" ref="BG127:BG147" si="16">IF(N127="zákl. přenesená",J127,0)</f>
        <v>0</v>
      </c>
      <c r="BH127" s="145">
        <f t="shared" ref="BH127:BH147" si="17">IF(N127="sníž. přenesená",J127,0)</f>
        <v>0</v>
      </c>
      <c r="BI127" s="145">
        <f t="shared" ref="BI127:BI147" si="18">IF(N127="nulová",J127,0)</f>
        <v>0</v>
      </c>
      <c r="BJ127" s="18" t="s">
        <v>15</v>
      </c>
      <c r="BK127" s="145">
        <f t="shared" ref="BK127:BK147" si="19">ROUND(I127*H127,2)</f>
        <v>0</v>
      </c>
      <c r="BL127" s="18" t="s">
        <v>90</v>
      </c>
      <c r="BM127" s="144" t="s">
        <v>953</v>
      </c>
    </row>
    <row r="128" spans="2:65" s="1" customFormat="1" ht="16.5" customHeight="1">
      <c r="B128" s="132"/>
      <c r="C128" s="133" t="s">
        <v>365</v>
      </c>
      <c r="D128" s="133" t="s">
        <v>153</v>
      </c>
      <c r="E128" s="134" t="s">
        <v>1878</v>
      </c>
      <c r="F128" s="135" t="s">
        <v>1879</v>
      </c>
      <c r="G128" s="136" t="s">
        <v>1861</v>
      </c>
      <c r="H128" s="137">
        <v>1</v>
      </c>
      <c r="I128" s="138"/>
      <c r="J128" s="139">
        <f t="shared" si="10"/>
        <v>0</v>
      </c>
      <c r="K128" s="135" t="s">
        <v>3</v>
      </c>
      <c r="L128" s="33"/>
      <c r="M128" s="140" t="s">
        <v>3</v>
      </c>
      <c r="N128" s="141" t="s">
        <v>42</v>
      </c>
      <c r="P128" s="142">
        <f t="shared" si="11"/>
        <v>0</v>
      </c>
      <c r="Q128" s="142">
        <v>0</v>
      </c>
      <c r="R128" s="142">
        <f t="shared" si="12"/>
        <v>0</v>
      </c>
      <c r="S128" s="142">
        <v>0</v>
      </c>
      <c r="T128" s="143">
        <f t="shared" si="13"/>
        <v>0</v>
      </c>
      <c r="AR128" s="144" t="s">
        <v>90</v>
      </c>
      <c r="AT128" s="144" t="s">
        <v>153</v>
      </c>
      <c r="AU128" s="144" t="s">
        <v>15</v>
      </c>
      <c r="AY128" s="18" t="s">
        <v>151</v>
      </c>
      <c r="BE128" s="145">
        <f t="shared" si="14"/>
        <v>0</v>
      </c>
      <c r="BF128" s="145">
        <f t="shared" si="15"/>
        <v>0</v>
      </c>
      <c r="BG128" s="145">
        <f t="shared" si="16"/>
        <v>0</v>
      </c>
      <c r="BH128" s="145">
        <f t="shared" si="17"/>
        <v>0</v>
      </c>
      <c r="BI128" s="145">
        <f t="shared" si="18"/>
        <v>0</v>
      </c>
      <c r="BJ128" s="18" t="s">
        <v>15</v>
      </c>
      <c r="BK128" s="145">
        <f t="shared" si="19"/>
        <v>0</v>
      </c>
      <c r="BL128" s="18" t="s">
        <v>90</v>
      </c>
      <c r="BM128" s="144" t="s">
        <v>963</v>
      </c>
    </row>
    <row r="129" spans="2:65" s="1" customFormat="1" ht="16.5" customHeight="1">
      <c r="B129" s="132"/>
      <c r="C129" s="133" t="s">
        <v>370</v>
      </c>
      <c r="D129" s="133" t="s">
        <v>153</v>
      </c>
      <c r="E129" s="134" t="s">
        <v>1880</v>
      </c>
      <c r="F129" s="135" t="s">
        <v>1881</v>
      </c>
      <c r="G129" s="136" t="s">
        <v>1861</v>
      </c>
      <c r="H129" s="137">
        <v>32</v>
      </c>
      <c r="I129" s="138"/>
      <c r="J129" s="139">
        <f t="shared" si="10"/>
        <v>0</v>
      </c>
      <c r="K129" s="135" t="s">
        <v>3</v>
      </c>
      <c r="L129" s="33"/>
      <c r="M129" s="140" t="s">
        <v>3</v>
      </c>
      <c r="N129" s="141" t="s">
        <v>42</v>
      </c>
      <c r="P129" s="142">
        <f t="shared" si="11"/>
        <v>0</v>
      </c>
      <c r="Q129" s="142">
        <v>0</v>
      </c>
      <c r="R129" s="142">
        <f t="shared" si="12"/>
        <v>0</v>
      </c>
      <c r="S129" s="142">
        <v>0</v>
      </c>
      <c r="T129" s="143">
        <f t="shared" si="13"/>
        <v>0</v>
      </c>
      <c r="AR129" s="144" t="s">
        <v>90</v>
      </c>
      <c r="AT129" s="144" t="s">
        <v>153</v>
      </c>
      <c r="AU129" s="144" t="s">
        <v>15</v>
      </c>
      <c r="AY129" s="18" t="s">
        <v>151</v>
      </c>
      <c r="BE129" s="145">
        <f t="shared" si="14"/>
        <v>0</v>
      </c>
      <c r="BF129" s="145">
        <f t="shared" si="15"/>
        <v>0</v>
      </c>
      <c r="BG129" s="145">
        <f t="shared" si="16"/>
        <v>0</v>
      </c>
      <c r="BH129" s="145">
        <f t="shared" si="17"/>
        <v>0</v>
      </c>
      <c r="BI129" s="145">
        <f t="shared" si="18"/>
        <v>0</v>
      </c>
      <c r="BJ129" s="18" t="s">
        <v>15</v>
      </c>
      <c r="BK129" s="145">
        <f t="shared" si="19"/>
        <v>0</v>
      </c>
      <c r="BL129" s="18" t="s">
        <v>90</v>
      </c>
      <c r="BM129" s="144" t="s">
        <v>973</v>
      </c>
    </row>
    <row r="130" spans="2:65" s="1" customFormat="1" ht="16.5" customHeight="1">
      <c r="B130" s="132"/>
      <c r="C130" s="133" t="s">
        <v>376</v>
      </c>
      <c r="D130" s="133" t="s">
        <v>153</v>
      </c>
      <c r="E130" s="134" t="s">
        <v>1882</v>
      </c>
      <c r="F130" s="135" t="s">
        <v>1883</v>
      </c>
      <c r="G130" s="136" t="s">
        <v>1861</v>
      </c>
      <c r="H130" s="137">
        <v>4</v>
      </c>
      <c r="I130" s="138"/>
      <c r="J130" s="139">
        <f t="shared" si="10"/>
        <v>0</v>
      </c>
      <c r="K130" s="135" t="s">
        <v>3</v>
      </c>
      <c r="L130" s="33"/>
      <c r="M130" s="140" t="s">
        <v>3</v>
      </c>
      <c r="N130" s="141" t="s">
        <v>42</v>
      </c>
      <c r="P130" s="142">
        <f t="shared" si="11"/>
        <v>0</v>
      </c>
      <c r="Q130" s="142">
        <v>0</v>
      </c>
      <c r="R130" s="142">
        <f t="shared" si="12"/>
        <v>0</v>
      </c>
      <c r="S130" s="142">
        <v>0</v>
      </c>
      <c r="T130" s="143">
        <f t="shared" si="13"/>
        <v>0</v>
      </c>
      <c r="AR130" s="144" t="s">
        <v>90</v>
      </c>
      <c r="AT130" s="144" t="s">
        <v>153</v>
      </c>
      <c r="AU130" s="144" t="s">
        <v>15</v>
      </c>
      <c r="AY130" s="18" t="s">
        <v>151</v>
      </c>
      <c r="BE130" s="145">
        <f t="shared" si="14"/>
        <v>0</v>
      </c>
      <c r="BF130" s="145">
        <f t="shared" si="15"/>
        <v>0</v>
      </c>
      <c r="BG130" s="145">
        <f t="shared" si="16"/>
        <v>0</v>
      </c>
      <c r="BH130" s="145">
        <f t="shared" si="17"/>
        <v>0</v>
      </c>
      <c r="BI130" s="145">
        <f t="shared" si="18"/>
        <v>0</v>
      </c>
      <c r="BJ130" s="18" t="s">
        <v>15</v>
      </c>
      <c r="BK130" s="145">
        <f t="shared" si="19"/>
        <v>0</v>
      </c>
      <c r="BL130" s="18" t="s">
        <v>90</v>
      </c>
      <c r="BM130" s="144" t="s">
        <v>986</v>
      </c>
    </row>
    <row r="131" spans="2:65" s="1" customFormat="1" ht="16.5" customHeight="1">
      <c r="B131" s="132"/>
      <c r="C131" s="133" t="s">
        <v>385</v>
      </c>
      <c r="D131" s="133" t="s">
        <v>153</v>
      </c>
      <c r="E131" s="134" t="s">
        <v>1884</v>
      </c>
      <c r="F131" s="135" t="s">
        <v>1885</v>
      </c>
      <c r="G131" s="136" t="s">
        <v>1861</v>
      </c>
      <c r="H131" s="137">
        <v>1</v>
      </c>
      <c r="I131" s="138"/>
      <c r="J131" s="139">
        <f t="shared" si="10"/>
        <v>0</v>
      </c>
      <c r="K131" s="135" t="s">
        <v>3</v>
      </c>
      <c r="L131" s="33"/>
      <c r="M131" s="140" t="s">
        <v>3</v>
      </c>
      <c r="N131" s="141" t="s">
        <v>42</v>
      </c>
      <c r="P131" s="142">
        <f t="shared" si="11"/>
        <v>0</v>
      </c>
      <c r="Q131" s="142">
        <v>0</v>
      </c>
      <c r="R131" s="142">
        <f t="shared" si="12"/>
        <v>0</v>
      </c>
      <c r="S131" s="142">
        <v>0</v>
      </c>
      <c r="T131" s="143">
        <f t="shared" si="13"/>
        <v>0</v>
      </c>
      <c r="AR131" s="144" t="s">
        <v>90</v>
      </c>
      <c r="AT131" s="144" t="s">
        <v>153</v>
      </c>
      <c r="AU131" s="144" t="s">
        <v>15</v>
      </c>
      <c r="AY131" s="18" t="s">
        <v>151</v>
      </c>
      <c r="BE131" s="145">
        <f t="shared" si="14"/>
        <v>0</v>
      </c>
      <c r="BF131" s="145">
        <f t="shared" si="15"/>
        <v>0</v>
      </c>
      <c r="BG131" s="145">
        <f t="shared" si="16"/>
        <v>0</v>
      </c>
      <c r="BH131" s="145">
        <f t="shared" si="17"/>
        <v>0</v>
      </c>
      <c r="BI131" s="145">
        <f t="shared" si="18"/>
        <v>0</v>
      </c>
      <c r="BJ131" s="18" t="s">
        <v>15</v>
      </c>
      <c r="BK131" s="145">
        <f t="shared" si="19"/>
        <v>0</v>
      </c>
      <c r="BL131" s="18" t="s">
        <v>90</v>
      </c>
      <c r="BM131" s="144" t="s">
        <v>1000</v>
      </c>
    </row>
    <row r="132" spans="2:65" s="1" customFormat="1" ht="16.5" customHeight="1">
      <c r="B132" s="132"/>
      <c r="C132" s="133" t="s">
        <v>394</v>
      </c>
      <c r="D132" s="133" t="s">
        <v>153</v>
      </c>
      <c r="E132" s="134" t="s">
        <v>1886</v>
      </c>
      <c r="F132" s="135" t="s">
        <v>1887</v>
      </c>
      <c r="G132" s="136" t="s">
        <v>1861</v>
      </c>
      <c r="H132" s="137">
        <v>7</v>
      </c>
      <c r="I132" s="138"/>
      <c r="J132" s="139">
        <f t="shared" si="10"/>
        <v>0</v>
      </c>
      <c r="K132" s="135" t="s">
        <v>3</v>
      </c>
      <c r="L132" s="33"/>
      <c r="M132" s="140" t="s">
        <v>3</v>
      </c>
      <c r="N132" s="141" t="s">
        <v>42</v>
      </c>
      <c r="P132" s="142">
        <f t="shared" si="11"/>
        <v>0</v>
      </c>
      <c r="Q132" s="142">
        <v>0</v>
      </c>
      <c r="R132" s="142">
        <f t="shared" si="12"/>
        <v>0</v>
      </c>
      <c r="S132" s="142">
        <v>0</v>
      </c>
      <c r="T132" s="143">
        <f t="shared" si="13"/>
        <v>0</v>
      </c>
      <c r="AR132" s="144" t="s">
        <v>90</v>
      </c>
      <c r="AT132" s="144" t="s">
        <v>153</v>
      </c>
      <c r="AU132" s="144" t="s">
        <v>15</v>
      </c>
      <c r="AY132" s="18" t="s">
        <v>151</v>
      </c>
      <c r="BE132" s="145">
        <f t="shared" si="14"/>
        <v>0</v>
      </c>
      <c r="BF132" s="145">
        <f t="shared" si="15"/>
        <v>0</v>
      </c>
      <c r="BG132" s="145">
        <f t="shared" si="16"/>
        <v>0</v>
      </c>
      <c r="BH132" s="145">
        <f t="shared" si="17"/>
        <v>0</v>
      </c>
      <c r="BI132" s="145">
        <f t="shared" si="18"/>
        <v>0</v>
      </c>
      <c r="BJ132" s="18" t="s">
        <v>15</v>
      </c>
      <c r="BK132" s="145">
        <f t="shared" si="19"/>
        <v>0</v>
      </c>
      <c r="BL132" s="18" t="s">
        <v>90</v>
      </c>
      <c r="BM132" s="144" t="s">
        <v>1010</v>
      </c>
    </row>
    <row r="133" spans="2:65" s="1" customFormat="1" ht="16.5" customHeight="1">
      <c r="B133" s="132"/>
      <c r="C133" s="133" t="s">
        <v>399</v>
      </c>
      <c r="D133" s="133" t="s">
        <v>153</v>
      </c>
      <c r="E133" s="134" t="s">
        <v>1888</v>
      </c>
      <c r="F133" s="135" t="s">
        <v>1889</v>
      </c>
      <c r="G133" s="136" t="s">
        <v>1861</v>
      </c>
      <c r="H133" s="137">
        <v>1</v>
      </c>
      <c r="I133" s="138"/>
      <c r="J133" s="139">
        <f t="shared" si="10"/>
        <v>0</v>
      </c>
      <c r="K133" s="135" t="s">
        <v>3</v>
      </c>
      <c r="L133" s="33"/>
      <c r="M133" s="140" t="s">
        <v>3</v>
      </c>
      <c r="N133" s="141" t="s">
        <v>42</v>
      </c>
      <c r="P133" s="142">
        <f t="shared" si="11"/>
        <v>0</v>
      </c>
      <c r="Q133" s="142">
        <v>0</v>
      </c>
      <c r="R133" s="142">
        <f t="shared" si="12"/>
        <v>0</v>
      </c>
      <c r="S133" s="142">
        <v>0</v>
      </c>
      <c r="T133" s="143">
        <f t="shared" si="13"/>
        <v>0</v>
      </c>
      <c r="AR133" s="144" t="s">
        <v>90</v>
      </c>
      <c r="AT133" s="144" t="s">
        <v>153</v>
      </c>
      <c r="AU133" s="144" t="s">
        <v>15</v>
      </c>
      <c r="AY133" s="18" t="s">
        <v>151</v>
      </c>
      <c r="BE133" s="145">
        <f t="shared" si="14"/>
        <v>0</v>
      </c>
      <c r="BF133" s="145">
        <f t="shared" si="15"/>
        <v>0</v>
      </c>
      <c r="BG133" s="145">
        <f t="shared" si="16"/>
        <v>0</v>
      </c>
      <c r="BH133" s="145">
        <f t="shared" si="17"/>
        <v>0</v>
      </c>
      <c r="BI133" s="145">
        <f t="shared" si="18"/>
        <v>0</v>
      </c>
      <c r="BJ133" s="18" t="s">
        <v>15</v>
      </c>
      <c r="BK133" s="145">
        <f t="shared" si="19"/>
        <v>0</v>
      </c>
      <c r="BL133" s="18" t="s">
        <v>90</v>
      </c>
      <c r="BM133" s="144" t="s">
        <v>1017</v>
      </c>
    </row>
    <row r="134" spans="2:65" s="1" customFormat="1" ht="16.5" customHeight="1">
      <c r="B134" s="132"/>
      <c r="C134" s="133" t="s">
        <v>405</v>
      </c>
      <c r="D134" s="133" t="s">
        <v>153</v>
      </c>
      <c r="E134" s="134" t="s">
        <v>1890</v>
      </c>
      <c r="F134" s="135" t="s">
        <v>1891</v>
      </c>
      <c r="G134" s="136" t="s">
        <v>1861</v>
      </c>
      <c r="H134" s="137">
        <v>21</v>
      </c>
      <c r="I134" s="138"/>
      <c r="J134" s="139">
        <f t="shared" si="10"/>
        <v>0</v>
      </c>
      <c r="K134" s="135" t="s">
        <v>3</v>
      </c>
      <c r="L134" s="33"/>
      <c r="M134" s="140" t="s">
        <v>3</v>
      </c>
      <c r="N134" s="141" t="s">
        <v>42</v>
      </c>
      <c r="P134" s="142">
        <f t="shared" si="11"/>
        <v>0</v>
      </c>
      <c r="Q134" s="142">
        <v>0</v>
      </c>
      <c r="R134" s="142">
        <f t="shared" si="12"/>
        <v>0</v>
      </c>
      <c r="S134" s="142">
        <v>0</v>
      </c>
      <c r="T134" s="143">
        <f t="shared" si="13"/>
        <v>0</v>
      </c>
      <c r="AR134" s="144" t="s">
        <v>90</v>
      </c>
      <c r="AT134" s="144" t="s">
        <v>153</v>
      </c>
      <c r="AU134" s="144" t="s">
        <v>15</v>
      </c>
      <c r="AY134" s="18" t="s">
        <v>151</v>
      </c>
      <c r="BE134" s="145">
        <f t="shared" si="14"/>
        <v>0</v>
      </c>
      <c r="BF134" s="145">
        <f t="shared" si="15"/>
        <v>0</v>
      </c>
      <c r="BG134" s="145">
        <f t="shared" si="16"/>
        <v>0</v>
      </c>
      <c r="BH134" s="145">
        <f t="shared" si="17"/>
        <v>0</v>
      </c>
      <c r="BI134" s="145">
        <f t="shared" si="18"/>
        <v>0</v>
      </c>
      <c r="BJ134" s="18" t="s">
        <v>15</v>
      </c>
      <c r="BK134" s="145">
        <f t="shared" si="19"/>
        <v>0</v>
      </c>
      <c r="BL134" s="18" t="s">
        <v>90</v>
      </c>
      <c r="BM134" s="144" t="s">
        <v>1025</v>
      </c>
    </row>
    <row r="135" spans="2:65" s="1" customFormat="1" ht="16.5" customHeight="1">
      <c r="B135" s="132"/>
      <c r="C135" s="133" t="s">
        <v>418</v>
      </c>
      <c r="D135" s="133" t="s">
        <v>153</v>
      </c>
      <c r="E135" s="134" t="s">
        <v>1892</v>
      </c>
      <c r="F135" s="135" t="s">
        <v>1893</v>
      </c>
      <c r="G135" s="136" t="s">
        <v>1861</v>
      </c>
      <c r="H135" s="137">
        <v>112</v>
      </c>
      <c r="I135" s="138"/>
      <c r="J135" s="139">
        <f t="shared" si="10"/>
        <v>0</v>
      </c>
      <c r="K135" s="135" t="s">
        <v>3</v>
      </c>
      <c r="L135" s="33"/>
      <c r="M135" s="140" t="s">
        <v>3</v>
      </c>
      <c r="N135" s="141" t="s">
        <v>42</v>
      </c>
      <c r="P135" s="142">
        <f t="shared" si="11"/>
        <v>0</v>
      </c>
      <c r="Q135" s="142">
        <v>0</v>
      </c>
      <c r="R135" s="142">
        <f t="shared" si="12"/>
        <v>0</v>
      </c>
      <c r="S135" s="142">
        <v>0</v>
      </c>
      <c r="T135" s="143">
        <f t="shared" si="13"/>
        <v>0</v>
      </c>
      <c r="AR135" s="144" t="s">
        <v>90</v>
      </c>
      <c r="AT135" s="144" t="s">
        <v>153</v>
      </c>
      <c r="AU135" s="144" t="s">
        <v>15</v>
      </c>
      <c r="AY135" s="18" t="s">
        <v>151</v>
      </c>
      <c r="BE135" s="145">
        <f t="shared" si="14"/>
        <v>0</v>
      </c>
      <c r="BF135" s="145">
        <f t="shared" si="15"/>
        <v>0</v>
      </c>
      <c r="BG135" s="145">
        <f t="shared" si="16"/>
        <v>0</v>
      </c>
      <c r="BH135" s="145">
        <f t="shared" si="17"/>
        <v>0</v>
      </c>
      <c r="BI135" s="145">
        <f t="shared" si="18"/>
        <v>0</v>
      </c>
      <c r="BJ135" s="18" t="s">
        <v>15</v>
      </c>
      <c r="BK135" s="145">
        <f t="shared" si="19"/>
        <v>0</v>
      </c>
      <c r="BL135" s="18" t="s">
        <v>90</v>
      </c>
      <c r="BM135" s="144" t="s">
        <v>1032</v>
      </c>
    </row>
    <row r="136" spans="2:65" s="1" customFormat="1" ht="16.5" customHeight="1">
      <c r="B136" s="132"/>
      <c r="C136" s="133" t="s">
        <v>425</v>
      </c>
      <c r="D136" s="133" t="s">
        <v>153</v>
      </c>
      <c r="E136" s="134" t="s">
        <v>1894</v>
      </c>
      <c r="F136" s="135" t="s">
        <v>1895</v>
      </c>
      <c r="G136" s="136" t="s">
        <v>1861</v>
      </c>
      <c r="H136" s="137">
        <v>19</v>
      </c>
      <c r="I136" s="138"/>
      <c r="J136" s="139">
        <f t="shared" si="10"/>
        <v>0</v>
      </c>
      <c r="K136" s="135" t="s">
        <v>3</v>
      </c>
      <c r="L136" s="33"/>
      <c r="M136" s="140" t="s">
        <v>3</v>
      </c>
      <c r="N136" s="141" t="s">
        <v>42</v>
      </c>
      <c r="P136" s="142">
        <f t="shared" si="11"/>
        <v>0</v>
      </c>
      <c r="Q136" s="142">
        <v>0</v>
      </c>
      <c r="R136" s="142">
        <f t="shared" si="12"/>
        <v>0</v>
      </c>
      <c r="S136" s="142">
        <v>0</v>
      </c>
      <c r="T136" s="143">
        <f t="shared" si="13"/>
        <v>0</v>
      </c>
      <c r="AR136" s="144" t="s">
        <v>90</v>
      </c>
      <c r="AT136" s="144" t="s">
        <v>153</v>
      </c>
      <c r="AU136" s="144" t="s">
        <v>15</v>
      </c>
      <c r="AY136" s="18" t="s">
        <v>151</v>
      </c>
      <c r="BE136" s="145">
        <f t="shared" si="14"/>
        <v>0</v>
      </c>
      <c r="BF136" s="145">
        <f t="shared" si="15"/>
        <v>0</v>
      </c>
      <c r="BG136" s="145">
        <f t="shared" si="16"/>
        <v>0</v>
      </c>
      <c r="BH136" s="145">
        <f t="shared" si="17"/>
        <v>0</v>
      </c>
      <c r="BI136" s="145">
        <f t="shared" si="18"/>
        <v>0</v>
      </c>
      <c r="BJ136" s="18" t="s">
        <v>15</v>
      </c>
      <c r="BK136" s="145">
        <f t="shared" si="19"/>
        <v>0</v>
      </c>
      <c r="BL136" s="18" t="s">
        <v>90</v>
      </c>
      <c r="BM136" s="144" t="s">
        <v>1044</v>
      </c>
    </row>
    <row r="137" spans="2:65" s="1" customFormat="1" ht="21.75" customHeight="1">
      <c r="B137" s="132"/>
      <c r="C137" s="133" t="s">
        <v>432</v>
      </c>
      <c r="D137" s="133" t="s">
        <v>153</v>
      </c>
      <c r="E137" s="134" t="s">
        <v>1896</v>
      </c>
      <c r="F137" s="135" t="s">
        <v>1897</v>
      </c>
      <c r="G137" s="136" t="s">
        <v>1861</v>
      </c>
      <c r="H137" s="137">
        <v>1</v>
      </c>
      <c r="I137" s="138"/>
      <c r="J137" s="139">
        <f t="shared" si="10"/>
        <v>0</v>
      </c>
      <c r="K137" s="135" t="s">
        <v>3</v>
      </c>
      <c r="L137" s="33"/>
      <c r="M137" s="140" t="s">
        <v>3</v>
      </c>
      <c r="N137" s="141" t="s">
        <v>42</v>
      </c>
      <c r="P137" s="142">
        <f t="shared" si="11"/>
        <v>0</v>
      </c>
      <c r="Q137" s="142">
        <v>0</v>
      </c>
      <c r="R137" s="142">
        <f t="shared" si="12"/>
        <v>0</v>
      </c>
      <c r="S137" s="142">
        <v>0</v>
      </c>
      <c r="T137" s="143">
        <f t="shared" si="13"/>
        <v>0</v>
      </c>
      <c r="AR137" s="144" t="s">
        <v>90</v>
      </c>
      <c r="AT137" s="144" t="s">
        <v>153</v>
      </c>
      <c r="AU137" s="144" t="s">
        <v>15</v>
      </c>
      <c r="AY137" s="18" t="s">
        <v>151</v>
      </c>
      <c r="BE137" s="145">
        <f t="shared" si="14"/>
        <v>0</v>
      </c>
      <c r="BF137" s="145">
        <f t="shared" si="15"/>
        <v>0</v>
      </c>
      <c r="BG137" s="145">
        <f t="shared" si="16"/>
        <v>0</v>
      </c>
      <c r="BH137" s="145">
        <f t="shared" si="17"/>
        <v>0</v>
      </c>
      <c r="BI137" s="145">
        <f t="shared" si="18"/>
        <v>0</v>
      </c>
      <c r="BJ137" s="18" t="s">
        <v>15</v>
      </c>
      <c r="BK137" s="145">
        <f t="shared" si="19"/>
        <v>0</v>
      </c>
      <c r="BL137" s="18" t="s">
        <v>90</v>
      </c>
      <c r="BM137" s="144" t="s">
        <v>1057</v>
      </c>
    </row>
    <row r="138" spans="2:65" s="1" customFormat="1" ht="24.25" customHeight="1">
      <c r="B138" s="132"/>
      <c r="C138" s="133" t="s">
        <v>439</v>
      </c>
      <c r="D138" s="133" t="s">
        <v>153</v>
      </c>
      <c r="E138" s="134" t="s">
        <v>1898</v>
      </c>
      <c r="F138" s="135" t="s">
        <v>1899</v>
      </c>
      <c r="G138" s="136" t="s">
        <v>1861</v>
      </c>
      <c r="H138" s="137">
        <v>4</v>
      </c>
      <c r="I138" s="138"/>
      <c r="J138" s="139">
        <f t="shared" si="10"/>
        <v>0</v>
      </c>
      <c r="K138" s="135" t="s">
        <v>3</v>
      </c>
      <c r="L138" s="33"/>
      <c r="M138" s="140" t="s">
        <v>3</v>
      </c>
      <c r="N138" s="141" t="s">
        <v>42</v>
      </c>
      <c r="P138" s="142">
        <f t="shared" si="11"/>
        <v>0</v>
      </c>
      <c r="Q138" s="142">
        <v>0</v>
      </c>
      <c r="R138" s="142">
        <f t="shared" si="12"/>
        <v>0</v>
      </c>
      <c r="S138" s="142">
        <v>0</v>
      </c>
      <c r="T138" s="143">
        <f t="shared" si="13"/>
        <v>0</v>
      </c>
      <c r="AR138" s="144" t="s">
        <v>90</v>
      </c>
      <c r="AT138" s="144" t="s">
        <v>153</v>
      </c>
      <c r="AU138" s="144" t="s">
        <v>15</v>
      </c>
      <c r="AY138" s="18" t="s">
        <v>151</v>
      </c>
      <c r="BE138" s="145">
        <f t="shared" si="14"/>
        <v>0</v>
      </c>
      <c r="BF138" s="145">
        <f t="shared" si="15"/>
        <v>0</v>
      </c>
      <c r="BG138" s="145">
        <f t="shared" si="16"/>
        <v>0</v>
      </c>
      <c r="BH138" s="145">
        <f t="shared" si="17"/>
        <v>0</v>
      </c>
      <c r="BI138" s="145">
        <f t="shared" si="18"/>
        <v>0</v>
      </c>
      <c r="BJ138" s="18" t="s">
        <v>15</v>
      </c>
      <c r="BK138" s="145">
        <f t="shared" si="19"/>
        <v>0</v>
      </c>
      <c r="BL138" s="18" t="s">
        <v>90</v>
      </c>
      <c r="BM138" s="144" t="s">
        <v>1071</v>
      </c>
    </row>
    <row r="139" spans="2:65" s="1" customFormat="1" ht="16.5" customHeight="1">
      <c r="B139" s="132"/>
      <c r="C139" s="133" t="s">
        <v>447</v>
      </c>
      <c r="D139" s="133" t="s">
        <v>153</v>
      </c>
      <c r="E139" s="134" t="s">
        <v>1900</v>
      </c>
      <c r="F139" s="135" t="s">
        <v>1901</v>
      </c>
      <c r="G139" s="136" t="s">
        <v>1861</v>
      </c>
      <c r="H139" s="137">
        <v>4</v>
      </c>
      <c r="I139" s="138"/>
      <c r="J139" s="139">
        <f t="shared" si="10"/>
        <v>0</v>
      </c>
      <c r="K139" s="135" t="s">
        <v>3</v>
      </c>
      <c r="L139" s="33"/>
      <c r="M139" s="140" t="s">
        <v>3</v>
      </c>
      <c r="N139" s="141" t="s">
        <v>42</v>
      </c>
      <c r="P139" s="142">
        <f t="shared" si="11"/>
        <v>0</v>
      </c>
      <c r="Q139" s="142">
        <v>0</v>
      </c>
      <c r="R139" s="142">
        <f t="shared" si="12"/>
        <v>0</v>
      </c>
      <c r="S139" s="142">
        <v>0</v>
      </c>
      <c r="T139" s="143">
        <f t="shared" si="13"/>
        <v>0</v>
      </c>
      <c r="AR139" s="144" t="s">
        <v>90</v>
      </c>
      <c r="AT139" s="144" t="s">
        <v>153</v>
      </c>
      <c r="AU139" s="144" t="s">
        <v>15</v>
      </c>
      <c r="AY139" s="18" t="s">
        <v>151</v>
      </c>
      <c r="BE139" s="145">
        <f t="shared" si="14"/>
        <v>0</v>
      </c>
      <c r="BF139" s="145">
        <f t="shared" si="15"/>
        <v>0</v>
      </c>
      <c r="BG139" s="145">
        <f t="shared" si="16"/>
        <v>0</v>
      </c>
      <c r="BH139" s="145">
        <f t="shared" si="17"/>
        <v>0</v>
      </c>
      <c r="BI139" s="145">
        <f t="shared" si="18"/>
        <v>0</v>
      </c>
      <c r="BJ139" s="18" t="s">
        <v>15</v>
      </c>
      <c r="BK139" s="145">
        <f t="shared" si="19"/>
        <v>0</v>
      </c>
      <c r="BL139" s="18" t="s">
        <v>90</v>
      </c>
      <c r="BM139" s="144" t="s">
        <v>1082</v>
      </c>
    </row>
    <row r="140" spans="2:65" s="1" customFormat="1" ht="16.5" customHeight="1">
      <c r="B140" s="132"/>
      <c r="C140" s="133" t="s">
        <v>456</v>
      </c>
      <c r="D140" s="133" t="s">
        <v>153</v>
      </c>
      <c r="E140" s="134" t="s">
        <v>1902</v>
      </c>
      <c r="F140" s="135" t="s">
        <v>1903</v>
      </c>
      <c r="G140" s="136" t="s">
        <v>1861</v>
      </c>
      <c r="H140" s="137">
        <v>25</v>
      </c>
      <c r="I140" s="138"/>
      <c r="J140" s="139">
        <f t="shared" si="10"/>
        <v>0</v>
      </c>
      <c r="K140" s="135" t="s">
        <v>3</v>
      </c>
      <c r="L140" s="33"/>
      <c r="M140" s="140" t="s">
        <v>3</v>
      </c>
      <c r="N140" s="141" t="s">
        <v>42</v>
      </c>
      <c r="P140" s="142">
        <f t="shared" si="11"/>
        <v>0</v>
      </c>
      <c r="Q140" s="142">
        <v>0</v>
      </c>
      <c r="R140" s="142">
        <f t="shared" si="12"/>
        <v>0</v>
      </c>
      <c r="S140" s="142">
        <v>0</v>
      </c>
      <c r="T140" s="143">
        <f t="shared" si="13"/>
        <v>0</v>
      </c>
      <c r="AR140" s="144" t="s">
        <v>90</v>
      </c>
      <c r="AT140" s="144" t="s">
        <v>153</v>
      </c>
      <c r="AU140" s="144" t="s">
        <v>15</v>
      </c>
      <c r="AY140" s="18" t="s">
        <v>151</v>
      </c>
      <c r="BE140" s="145">
        <f t="shared" si="14"/>
        <v>0</v>
      </c>
      <c r="BF140" s="145">
        <f t="shared" si="15"/>
        <v>0</v>
      </c>
      <c r="BG140" s="145">
        <f t="shared" si="16"/>
        <v>0</v>
      </c>
      <c r="BH140" s="145">
        <f t="shared" si="17"/>
        <v>0</v>
      </c>
      <c r="BI140" s="145">
        <f t="shared" si="18"/>
        <v>0</v>
      </c>
      <c r="BJ140" s="18" t="s">
        <v>15</v>
      </c>
      <c r="BK140" s="145">
        <f t="shared" si="19"/>
        <v>0</v>
      </c>
      <c r="BL140" s="18" t="s">
        <v>90</v>
      </c>
      <c r="BM140" s="144" t="s">
        <v>1092</v>
      </c>
    </row>
    <row r="141" spans="2:65" s="1" customFormat="1" ht="24.25" customHeight="1">
      <c r="B141" s="132"/>
      <c r="C141" s="133" t="s">
        <v>464</v>
      </c>
      <c r="D141" s="133" t="s">
        <v>153</v>
      </c>
      <c r="E141" s="134" t="s">
        <v>1904</v>
      </c>
      <c r="F141" s="135" t="s">
        <v>1905</v>
      </c>
      <c r="G141" s="136" t="s">
        <v>1861</v>
      </c>
      <c r="H141" s="137">
        <v>6</v>
      </c>
      <c r="I141" s="138"/>
      <c r="J141" s="139">
        <f t="shared" si="10"/>
        <v>0</v>
      </c>
      <c r="K141" s="135" t="s">
        <v>3</v>
      </c>
      <c r="L141" s="33"/>
      <c r="M141" s="140" t="s">
        <v>3</v>
      </c>
      <c r="N141" s="141" t="s">
        <v>42</v>
      </c>
      <c r="P141" s="142">
        <f t="shared" si="11"/>
        <v>0</v>
      </c>
      <c r="Q141" s="142">
        <v>0</v>
      </c>
      <c r="R141" s="142">
        <f t="shared" si="12"/>
        <v>0</v>
      </c>
      <c r="S141" s="142">
        <v>0</v>
      </c>
      <c r="T141" s="143">
        <f t="shared" si="13"/>
        <v>0</v>
      </c>
      <c r="AR141" s="144" t="s">
        <v>90</v>
      </c>
      <c r="AT141" s="144" t="s">
        <v>153</v>
      </c>
      <c r="AU141" s="144" t="s">
        <v>15</v>
      </c>
      <c r="AY141" s="18" t="s">
        <v>151</v>
      </c>
      <c r="BE141" s="145">
        <f t="shared" si="14"/>
        <v>0</v>
      </c>
      <c r="BF141" s="145">
        <f t="shared" si="15"/>
        <v>0</v>
      </c>
      <c r="BG141" s="145">
        <f t="shared" si="16"/>
        <v>0</v>
      </c>
      <c r="BH141" s="145">
        <f t="shared" si="17"/>
        <v>0</v>
      </c>
      <c r="BI141" s="145">
        <f t="shared" si="18"/>
        <v>0</v>
      </c>
      <c r="BJ141" s="18" t="s">
        <v>15</v>
      </c>
      <c r="BK141" s="145">
        <f t="shared" si="19"/>
        <v>0</v>
      </c>
      <c r="BL141" s="18" t="s">
        <v>90</v>
      </c>
      <c r="BM141" s="144" t="s">
        <v>929</v>
      </c>
    </row>
    <row r="142" spans="2:65" s="1" customFormat="1" ht="24.25" customHeight="1">
      <c r="B142" s="132"/>
      <c r="C142" s="133" t="s">
        <v>469</v>
      </c>
      <c r="D142" s="133" t="s">
        <v>153</v>
      </c>
      <c r="E142" s="134" t="s">
        <v>1906</v>
      </c>
      <c r="F142" s="135" t="s">
        <v>1907</v>
      </c>
      <c r="G142" s="136" t="s">
        <v>1861</v>
      </c>
      <c r="H142" s="137">
        <v>1</v>
      </c>
      <c r="I142" s="138"/>
      <c r="J142" s="139">
        <f t="shared" si="10"/>
        <v>0</v>
      </c>
      <c r="K142" s="135" t="s">
        <v>3</v>
      </c>
      <c r="L142" s="33"/>
      <c r="M142" s="140" t="s">
        <v>3</v>
      </c>
      <c r="N142" s="141" t="s">
        <v>42</v>
      </c>
      <c r="P142" s="142">
        <f t="shared" si="11"/>
        <v>0</v>
      </c>
      <c r="Q142" s="142">
        <v>0</v>
      </c>
      <c r="R142" s="142">
        <f t="shared" si="12"/>
        <v>0</v>
      </c>
      <c r="S142" s="142">
        <v>0</v>
      </c>
      <c r="T142" s="143">
        <f t="shared" si="13"/>
        <v>0</v>
      </c>
      <c r="AR142" s="144" t="s">
        <v>90</v>
      </c>
      <c r="AT142" s="144" t="s">
        <v>153</v>
      </c>
      <c r="AU142" s="144" t="s">
        <v>15</v>
      </c>
      <c r="AY142" s="18" t="s">
        <v>151</v>
      </c>
      <c r="BE142" s="145">
        <f t="shared" si="14"/>
        <v>0</v>
      </c>
      <c r="BF142" s="145">
        <f t="shared" si="15"/>
        <v>0</v>
      </c>
      <c r="BG142" s="145">
        <f t="shared" si="16"/>
        <v>0</v>
      </c>
      <c r="BH142" s="145">
        <f t="shared" si="17"/>
        <v>0</v>
      </c>
      <c r="BI142" s="145">
        <f t="shared" si="18"/>
        <v>0</v>
      </c>
      <c r="BJ142" s="18" t="s">
        <v>15</v>
      </c>
      <c r="BK142" s="145">
        <f t="shared" si="19"/>
        <v>0</v>
      </c>
      <c r="BL142" s="18" t="s">
        <v>90</v>
      </c>
      <c r="BM142" s="144" t="s">
        <v>169</v>
      </c>
    </row>
    <row r="143" spans="2:65" s="1" customFormat="1" ht="21.75" customHeight="1">
      <c r="B143" s="132"/>
      <c r="C143" s="133" t="s">
        <v>474</v>
      </c>
      <c r="D143" s="133" t="s">
        <v>153</v>
      </c>
      <c r="E143" s="134" t="s">
        <v>1908</v>
      </c>
      <c r="F143" s="135" t="s">
        <v>1909</v>
      </c>
      <c r="G143" s="136" t="s">
        <v>1861</v>
      </c>
      <c r="H143" s="137">
        <v>1</v>
      </c>
      <c r="I143" s="138"/>
      <c r="J143" s="139">
        <f t="shared" si="10"/>
        <v>0</v>
      </c>
      <c r="K143" s="135" t="s">
        <v>3</v>
      </c>
      <c r="L143" s="33"/>
      <c r="M143" s="140" t="s">
        <v>3</v>
      </c>
      <c r="N143" s="141" t="s">
        <v>42</v>
      </c>
      <c r="P143" s="142">
        <f t="shared" si="11"/>
        <v>0</v>
      </c>
      <c r="Q143" s="142">
        <v>0</v>
      </c>
      <c r="R143" s="142">
        <f t="shared" si="12"/>
        <v>0</v>
      </c>
      <c r="S143" s="142">
        <v>0</v>
      </c>
      <c r="T143" s="143">
        <f t="shared" si="13"/>
        <v>0</v>
      </c>
      <c r="AR143" s="144" t="s">
        <v>90</v>
      </c>
      <c r="AT143" s="144" t="s">
        <v>153</v>
      </c>
      <c r="AU143" s="144" t="s">
        <v>15</v>
      </c>
      <c r="AY143" s="18" t="s">
        <v>151</v>
      </c>
      <c r="BE143" s="145">
        <f t="shared" si="14"/>
        <v>0</v>
      </c>
      <c r="BF143" s="145">
        <f t="shared" si="15"/>
        <v>0</v>
      </c>
      <c r="BG143" s="145">
        <f t="shared" si="16"/>
        <v>0</v>
      </c>
      <c r="BH143" s="145">
        <f t="shared" si="17"/>
        <v>0</v>
      </c>
      <c r="BI143" s="145">
        <f t="shared" si="18"/>
        <v>0</v>
      </c>
      <c r="BJ143" s="18" t="s">
        <v>15</v>
      </c>
      <c r="BK143" s="145">
        <f t="shared" si="19"/>
        <v>0</v>
      </c>
      <c r="BL143" s="18" t="s">
        <v>90</v>
      </c>
      <c r="BM143" s="144" t="s">
        <v>1030</v>
      </c>
    </row>
    <row r="144" spans="2:65" s="1" customFormat="1" ht="21.75" customHeight="1">
      <c r="B144" s="132"/>
      <c r="C144" s="133" t="s">
        <v>485</v>
      </c>
      <c r="D144" s="133" t="s">
        <v>153</v>
      </c>
      <c r="E144" s="134" t="s">
        <v>1910</v>
      </c>
      <c r="F144" s="135" t="s">
        <v>1911</v>
      </c>
      <c r="G144" s="136" t="s">
        <v>1861</v>
      </c>
      <c r="H144" s="137">
        <v>1</v>
      </c>
      <c r="I144" s="138"/>
      <c r="J144" s="139">
        <f t="shared" si="10"/>
        <v>0</v>
      </c>
      <c r="K144" s="135" t="s">
        <v>3</v>
      </c>
      <c r="L144" s="33"/>
      <c r="M144" s="140" t="s">
        <v>3</v>
      </c>
      <c r="N144" s="141" t="s">
        <v>42</v>
      </c>
      <c r="P144" s="142">
        <f t="shared" si="11"/>
        <v>0</v>
      </c>
      <c r="Q144" s="142">
        <v>0</v>
      </c>
      <c r="R144" s="142">
        <f t="shared" si="12"/>
        <v>0</v>
      </c>
      <c r="S144" s="142">
        <v>0</v>
      </c>
      <c r="T144" s="143">
        <f t="shared" si="13"/>
        <v>0</v>
      </c>
      <c r="AR144" s="144" t="s">
        <v>90</v>
      </c>
      <c r="AT144" s="144" t="s">
        <v>153</v>
      </c>
      <c r="AU144" s="144" t="s">
        <v>15</v>
      </c>
      <c r="AY144" s="18" t="s">
        <v>151</v>
      </c>
      <c r="BE144" s="145">
        <f t="shared" si="14"/>
        <v>0</v>
      </c>
      <c r="BF144" s="145">
        <f t="shared" si="15"/>
        <v>0</v>
      </c>
      <c r="BG144" s="145">
        <f t="shared" si="16"/>
        <v>0</v>
      </c>
      <c r="BH144" s="145">
        <f t="shared" si="17"/>
        <v>0</v>
      </c>
      <c r="BI144" s="145">
        <f t="shared" si="18"/>
        <v>0</v>
      </c>
      <c r="BJ144" s="18" t="s">
        <v>15</v>
      </c>
      <c r="BK144" s="145">
        <f t="shared" si="19"/>
        <v>0</v>
      </c>
      <c r="BL144" s="18" t="s">
        <v>90</v>
      </c>
      <c r="BM144" s="144" t="s">
        <v>1126</v>
      </c>
    </row>
    <row r="145" spans="2:65" s="1" customFormat="1" ht="33" customHeight="1">
      <c r="B145" s="132"/>
      <c r="C145" s="133" t="s">
        <v>492</v>
      </c>
      <c r="D145" s="133" t="s">
        <v>153</v>
      </c>
      <c r="E145" s="134" t="s">
        <v>1912</v>
      </c>
      <c r="F145" s="135" t="s">
        <v>1913</v>
      </c>
      <c r="G145" s="136" t="s">
        <v>1861</v>
      </c>
      <c r="H145" s="137">
        <v>1</v>
      </c>
      <c r="I145" s="138"/>
      <c r="J145" s="139">
        <f t="shared" si="10"/>
        <v>0</v>
      </c>
      <c r="K145" s="135" t="s">
        <v>3</v>
      </c>
      <c r="L145" s="33"/>
      <c r="M145" s="140" t="s">
        <v>3</v>
      </c>
      <c r="N145" s="141" t="s">
        <v>42</v>
      </c>
      <c r="P145" s="142">
        <f t="shared" si="11"/>
        <v>0</v>
      </c>
      <c r="Q145" s="142">
        <v>0</v>
      </c>
      <c r="R145" s="142">
        <f t="shared" si="12"/>
        <v>0</v>
      </c>
      <c r="S145" s="142">
        <v>0</v>
      </c>
      <c r="T145" s="143">
        <f t="shared" si="13"/>
        <v>0</v>
      </c>
      <c r="AR145" s="144" t="s">
        <v>90</v>
      </c>
      <c r="AT145" s="144" t="s">
        <v>153</v>
      </c>
      <c r="AU145" s="144" t="s">
        <v>15</v>
      </c>
      <c r="AY145" s="18" t="s">
        <v>151</v>
      </c>
      <c r="BE145" s="145">
        <f t="shared" si="14"/>
        <v>0</v>
      </c>
      <c r="BF145" s="145">
        <f t="shared" si="15"/>
        <v>0</v>
      </c>
      <c r="BG145" s="145">
        <f t="shared" si="16"/>
        <v>0</v>
      </c>
      <c r="BH145" s="145">
        <f t="shared" si="17"/>
        <v>0</v>
      </c>
      <c r="BI145" s="145">
        <f t="shared" si="18"/>
        <v>0</v>
      </c>
      <c r="BJ145" s="18" t="s">
        <v>15</v>
      </c>
      <c r="BK145" s="145">
        <f t="shared" si="19"/>
        <v>0</v>
      </c>
      <c r="BL145" s="18" t="s">
        <v>90</v>
      </c>
      <c r="BM145" s="144" t="s">
        <v>1135</v>
      </c>
    </row>
    <row r="146" spans="2:65" s="1" customFormat="1" ht="24.25" customHeight="1">
      <c r="B146" s="132"/>
      <c r="C146" s="133" t="s">
        <v>502</v>
      </c>
      <c r="D146" s="133" t="s">
        <v>153</v>
      </c>
      <c r="E146" s="134" t="s">
        <v>1914</v>
      </c>
      <c r="F146" s="135" t="s">
        <v>1915</v>
      </c>
      <c r="G146" s="136" t="s">
        <v>156</v>
      </c>
      <c r="H146" s="137">
        <v>2</v>
      </c>
      <c r="I146" s="138"/>
      <c r="J146" s="139">
        <f t="shared" si="10"/>
        <v>0</v>
      </c>
      <c r="K146" s="135" t="s">
        <v>3</v>
      </c>
      <c r="L146" s="33"/>
      <c r="M146" s="140" t="s">
        <v>3</v>
      </c>
      <c r="N146" s="141" t="s">
        <v>42</v>
      </c>
      <c r="P146" s="142">
        <f t="shared" si="11"/>
        <v>0</v>
      </c>
      <c r="Q146" s="142">
        <v>0</v>
      </c>
      <c r="R146" s="142">
        <f t="shared" si="12"/>
        <v>0</v>
      </c>
      <c r="S146" s="142">
        <v>0</v>
      </c>
      <c r="T146" s="143">
        <f t="shared" si="13"/>
        <v>0</v>
      </c>
      <c r="AR146" s="144" t="s">
        <v>90</v>
      </c>
      <c r="AT146" s="144" t="s">
        <v>153</v>
      </c>
      <c r="AU146" s="144" t="s">
        <v>15</v>
      </c>
      <c r="AY146" s="18" t="s">
        <v>151</v>
      </c>
      <c r="BE146" s="145">
        <f t="shared" si="14"/>
        <v>0</v>
      </c>
      <c r="BF146" s="145">
        <f t="shared" si="15"/>
        <v>0</v>
      </c>
      <c r="BG146" s="145">
        <f t="shared" si="16"/>
        <v>0</v>
      </c>
      <c r="BH146" s="145">
        <f t="shared" si="17"/>
        <v>0</v>
      </c>
      <c r="BI146" s="145">
        <f t="shared" si="18"/>
        <v>0</v>
      </c>
      <c r="BJ146" s="18" t="s">
        <v>15</v>
      </c>
      <c r="BK146" s="145">
        <f t="shared" si="19"/>
        <v>0</v>
      </c>
      <c r="BL146" s="18" t="s">
        <v>90</v>
      </c>
      <c r="BM146" s="144" t="s">
        <v>1146</v>
      </c>
    </row>
    <row r="147" spans="2:65" s="1" customFormat="1" ht="16.5" customHeight="1">
      <c r="B147" s="132"/>
      <c r="C147" s="133" t="s">
        <v>528</v>
      </c>
      <c r="D147" s="133" t="s">
        <v>153</v>
      </c>
      <c r="E147" s="134" t="s">
        <v>1916</v>
      </c>
      <c r="F147" s="135" t="s">
        <v>1917</v>
      </c>
      <c r="G147" s="136" t="s">
        <v>1323</v>
      </c>
      <c r="H147" s="191"/>
      <c r="I147" s="138"/>
      <c r="J147" s="139">
        <f t="shared" si="10"/>
        <v>0</v>
      </c>
      <c r="K147" s="135" t="s">
        <v>3</v>
      </c>
      <c r="L147" s="33"/>
      <c r="M147" s="140" t="s">
        <v>3</v>
      </c>
      <c r="N147" s="141" t="s">
        <v>42</v>
      </c>
      <c r="P147" s="142">
        <f t="shared" si="11"/>
        <v>0</v>
      </c>
      <c r="Q147" s="142">
        <v>0</v>
      </c>
      <c r="R147" s="142">
        <f t="shared" si="12"/>
        <v>0</v>
      </c>
      <c r="S147" s="142">
        <v>0</v>
      </c>
      <c r="T147" s="143">
        <f t="shared" si="13"/>
        <v>0</v>
      </c>
      <c r="AR147" s="144" t="s">
        <v>90</v>
      </c>
      <c r="AT147" s="144" t="s">
        <v>153</v>
      </c>
      <c r="AU147" s="144" t="s">
        <v>15</v>
      </c>
      <c r="AY147" s="18" t="s">
        <v>151</v>
      </c>
      <c r="BE147" s="145">
        <f t="shared" si="14"/>
        <v>0</v>
      </c>
      <c r="BF147" s="145">
        <f t="shared" si="15"/>
        <v>0</v>
      </c>
      <c r="BG147" s="145">
        <f t="shared" si="16"/>
        <v>0</v>
      </c>
      <c r="BH147" s="145">
        <f t="shared" si="17"/>
        <v>0</v>
      </c>
      <c r="BI147" s="145">
        <f t="shared" si="18"/>
        <v>0</v>
      </c>
      <c r="BJ147" s="18" t="s">
        <v>15</v>
      </c>
      <c r="BK147" s="145">
        <f t="shared" si="19"/>
        <v>0</v>
      </c>
      <c r="BL147" s="18" t="s">
        <v>90</v>
      </c>
      <c r="BM147" s="144" t="s">
        <v>1158</v>
      </c>
    </row>
    <row r="148" spans="2:65" s="11" customFormat="1" ht="26" customHeight="1">
      <c r="B148" s="120"/>
      <c r="D148" s="121" t="s">
        <v>70</v>
      </c>
      <c r="E148" s="122" t="s">
        <v>1918</v>
      </c>
      <c r="F148" s="122" t="s">
        <v>1919</v>
      </c>
      <c r="I148" s="123"/>
      <c r="J148" s="124">
        <f>BK148</f>
        <v>0</v>
      </c>
      <c r="L148" s="120"/>
      <c r="M148" s="125"/>
      <c r="P148" s="126">
        <f>SUM(P149:P157)</f>
        <v>0</v>
      </c>
      <c r="R148" s="126">
        <f>SUM(R149:R157)</f>
        <v>0</v>
      </c>
      <c r="T148" s="127">
        <f>SUM(T149:T157)</f>
        <v>0</v>
      </c>
      <c r="AR148" s="121" t="s">
        <v>15</v>
      </c>
      <c r="AT148" s="128" t="s">
        <v>70</v>
      </c>
      <c r="AU148" s="128" t="s">
        <v>71</v>
      </c>
      <c r="AY148" s="121" t="s">
        <v>151</v>
      </c>
      <c r="BK148" s="129">
        <f>SUM(BK149:BK157)</f>
        <v>0</v>
      </c>
    </row>
    <row r="149" spans="2:65" s="1" customFormat="1" ht="24.25" customHeight="1">
      <c r="B149" s="132"/>
      <c r="C149" s="133" t="s">
        <v>883</v>
      </c>
      <c r="D149" s="133" t="s">
        <v>153</v>
      </c>
      <c r="E149" s="134" t="s">
        <v>1920</v>
      </c>
      <c r="F149" s="135" t="s">
        <v>1921</v>
      </c>
      <c r="G149" s="136" t="s">
        <v>1861</v>
      </c>
      <c r="H149" s="137">
        <v>1</v>
      </c>
      <c r="I149" s="138"/>
      <c r="J149" s="139">
        <f t="shared" ref="J149:J157" si="20">ROUND(I149*H149,2)</f>
        <v>0</v>
      </c>
      <c r="K149" s="135" t="s">
        <v>3</v>
      </c>
      <c r="L149" s="33"/>
      <c r="M149" s="140" t="s">
        <v>3</v>
      </c>
      <c r="N149" s="141" t="s">
        <v>42</v>
      </c>
      <c r="P149" s="142">
        <f t="shared" ref="P149:P157" si="21">O149*H149</f>
        <v>0</v>
      </c>
      <c r="Q149" s="142">
        <v>0</v>
      </c>
      <c r="R149" s="142">
        <f t="shared" ref="R149:R157" si="22">Q149*H149</f>
        <v>0</v>
      </c>
      <c r="S149" s="142">
        <v>0</v>
      </c>
      <c r="T149" s="143">
        <f t="shared" ref="T149:T157" si="23">S149*H149</f>
        <v>0</v>
      </c>
      <c r="AR149" s="144" t="s">
        <v>90</v>
      </c>
      <c r="AT149" s="144" t="s">
        <v>153</v>
      </c>
      <c r="AU149" s="144" t="s">
        <v>15</v>
      </c>
      <c r="AY149" s="18" t="s">
        <v>151</v>
      </c>
      <c r="BE149" s="145">
        <f t="shared" ref="BE149:BE157" si="24">IF(N149="základní",J149,0)</f>
        <v>0</v>
      </c>
      <c r="BF149" s="145">
        <f t="shared" ref="BF149:BF157" si="25">IF(N149="snížená",J149,0)</f>
        <v>0</v>
      </c>
      <c r="BG149" s="145">
        <f t="shared" ref="BG149:BG157" si="26">IF(N149="zákl. přenesená",J149,0)</f>
        <v>0</v>
      </c>
      <c r="BH149" s="145">
        <f t="shared" ref="BH149:BH157" si="27">IF(N149="sníž. přenesená",J149,0)</f>
        <v>0</v>
      </c>
      <c r="BI149" s="145">
        <f t="shared" ref="BI149:BI157" si="28">IF(N149="nulová",J149,0)</f>
        <v>0</v>
      </c>
      <c r="BJ149" s="18" t="s">
        <v>15</v>
      </c>
      <c r="BK149" s="145">
        <f t="shared" ref="BK149:BK157" si="29">ROUND(I149*H149,2)</f>
        <v>0</v>
      </c>
      <c r="BL149" s="18" t="s">
        <v>90</v>
      </c>
      <c r="BM149" s="144" t="s">
        <v>1166</v>
      </c>
    </row>
    <row r="150" spans="2:65" s="1" customFormat="1" ht="16.5" customHeight="1">
      <c r="B150" s="132"/>
      <c r="C150" s="133" t="s">
        <v>885</v>
      </c>
      <c r="D150" s="133" t="s">
        <v>153</v>
      </c>
      <c r="E150" s="134" t="s">
        <v>1922</v>
      </c>
      <c r="F150" s="135" t="s">
        <v>1923</v>
      </c>
      <c r="G150" s="136" t="s">
        <v>1861</v>
      </c>
      <c r="H150" s="137">
        <v>1</v>
      </c>
      <c r="I150" s="138"/>
      <c r="J150" s="139">
        <f t="shared" si="20"/>
        <v>0</v>
      </c>
      <c r="K150" s="135" t="s">
        <v>3</v>
      </c>
      <c r="L150" s="33"/>
      <c r="M150" s="140" t="s">
        <v>3</v>
      </c>
      <c r="N150" s="141" t="s">
        <v>42</v>
      </c>
      <c r="P150" s="142">
        <f t="shared" si="21"/>
        <v>0</v>
      </c>
      <c r="Q150" s="142">
        <v>0</v>
      </c>
      <c r="R150" s="142">
        <f t="shared" si="22"/>
        <v>0</v>
      </c>
      <c r="S150" s="142">
        <v>0</v>
      </c>
      <c r="T150" s="143">
        <f t="shared" si="23"/>
        <v>0</v>
      </c>
      <c r="AR150" s="144" t="s">
        <v>90</v>
      </c>
      <c r="AT150" s="144" t="s">
        <v>153</v>
      </c>
      <c r="AU150" s="144" t="s">
        <v>15</v>
      </c>
      <c r="AY150" s="18" t="s">
        <v>151</v>
      </c>
      <c r="BE150" s="145">
        <f t="shared" si="24"/>
        <v>0</v>
      </c>
      <c r="BF150" s="145">
        <f t="shared" si="25"/>
        <v>0</v>
      </c>
      <c r="BG150" s="145">
        <f t="shared" si="26"/>
        <v>0</v>
      </c>
      <c r="BH150" s="145">
        <f t="shared" si="27"/>
        <v>0</v>
      </c>
      <c r="BI150" s="145">
        <f t="shared" si="28"/>
        <v>0</v>
      </c>
      <c r="BJ150" s="18" t="s">
        <v>15</v>
      </c>
      <c r="BK150" s="145">
        <f t="shared" si="29"/>
        <v>0</v>
      </c>
      <c r="BL150" s="18" t="s">
        <v>90</v>
      </c>
      <c r="BM150" s="144" t="s">
        <v>1178</v>
      </c>
    </row>
    <row r="151" spans="2:65" s="1" customFormat="1" ht="16.5" customHeight="1">
      <c r="B151" s="132"/>
      <c r="C151" s="133" t="s">
        <v>890</v>
      </c>
      <c r="D151" s="133" t="s">
        <v>153</v>
      </c>
      <c r="E151" s="134" t="s">
        <v>1924</v>
      </c>
      <c r="F151" s="135" t="s">
        <v>1925</v>
      </c>
      <c r="G151" s="136" t="s">
        <v>1861</v>
      </c>
      <c r="H151" s="137">
        <v>1</v>
      </c>
      <c r="I151" s="138"/>
      <c r="J151" s="139">
        <f t="shared" si="20"/>
        <v>0</v>
      </c>
      <c r="K151" s="135" t="s">
        <v>3</v>
      </c>
      <c r="L151" s="33"/>
      <c r="M151" s="140" t="s">
        <v>3</v>
      </c>
      <c r="N151" s="141" t="s">
        <v>42</v>
      </c>
      <c r="P151" s="142">
        <f t="shared" si="21"/>
        <v>0</v>
      </c>
      <c r="Q151" s="142">
        <v>0</v>
      </c>
      <c r="R151" s="142">
        <f t="shared" si="22"/>
        <v>0</v>
      </c>
      <c r="S151" s="142">
        <v>0</v>
      </c>
      <c r="T151" s="143">
        <f t="shared" si="23"/>
        <v>0</v>
      </c>
      <c r="AR151" s="144" t="s">
        <v>90</v>
      </c>
      <c r="AT151" s="144" t="s">
        <v>153</v>
      </c>
      <c r="AU151" s="144" t="s">
        <v>15</v>
      </c>
      <c r="AY151" s="18" t="s">
        <v>151</v>
      </c>
      <c r="BE151" s="145">
        <f t="shared" si="24"/>
        <v>0</v>
      </c>
      <c r="BF151" s="145">
        <f t="shared" si="25"/>
        <v>0</v>
      </c>
      <c r="BG151" s="145">
        <f t="shared" si="26"/>
        <v>0</v>
      </c>
      <c r="BH151" s="145">
        <f t="shared" si="27"/>
        <v>0</v>
      </c>
      <c r="BI151" s="145">
        <f t="shared" si="28"/>
        <v>0</v>
      </c>
      <c r="BJ151" s="18" t="s">
        <v>15</v>
      </c>
      <c r="BK151" s="145">
        <f t="shared" si="29"/>
        <v>0</v>
      </c>
      <c r="BL151" s="18" t="s">
        <v>90</v>
      </c>
      <c r="BM151" s="144" t="s">
        <v>1189</v>
      </c>
    </row>
    <row r="152" spans="2:65" s="1" customFormat="1" ht="16.5" customHeight="1">
      <c r="B152" s="132"/>
      <c r="C152" s="133" t="s">
        <v>895</v>
      </c>
      <c r="D152" s="133" t="s">
        <v>153</v>
      </c>
      <c r="E152" s="134" t="s">
        <v>1926</v>
      </c>
      <c r="F152" s="135" t="s">
        <v>1927</v>
      </c>
      <c r="G152" s="136" t="s">
        <v>1861</v>
      </c>
      <c r="H152" s="137">
        <v>1</v>
      </c>
      <c r="I152" s="138"/>
      <c r="J152" s="139">
        <f t="shared" si="20"/>
        <v>0</v>
      </c>
      <c r="K152" s="135" t="s">
        <v>3</v>
      </c>
      <c r="L152" s="33"/>
      <c r="M152" s="140" t="s">
        <v>3</v>
      </c>
      <c r="N152" s="141" t="s">
        <v>42</v>
      </c>
      <c r="P152" s="142">
        <f t="shared" si="21"/>
        <v>0</v>
      </c>
      <c r="Q152" s="142">
        <v>0</v>
      </c>
      <c r="R152" s="142">
        <f t="shared" si="22"/>
        <v>0</v>
      </c>
      <c r="S152" s="142">
        <v>0</v>
      </c>
      <c r="T152" s="143">
        <f t="shared" si="23"/>
        <v>0</v>
      </c>
      <c r="AR152" s="144" t="s">
        <v>90</v>
      </c>
      <c r="AT152" s="144" t="s">
        <v>153</v>
      </c>
      <c r="AU152" s="144" t="s">
        <v>15</v>
      </c>
      <c r="AY152" s="18" t="s">
        <v>151</v>
      </c>
      <c r="BE152" s="145">
        <f t="shared" si="24"/>
        <v>0</v>
      </c>
      <c r="BF152" s="145">
        <f t="shared" si="25"/>
        <v>0</v>
      </c>
      <c r="BG152" s="145">
        <f t="shared" si="26"/>
        <v>0</v>
      </c>
      <c r="BH152" s="145">
        <f t="shared" si="27"/>
        <v>0</v>
      </c>
      <c r="BI152" s="145">
        <f t="shared" si="28"/>
        <v>0</v>
      </c>
      <c r="BJ152" s="18" t="s">
        <v>15</v>
      </c>
      <c r="BK152" s="145">
        <f t="shared" si="29"/>
        <v>0</v>
      </c>
      <c r="BL152" s="18" t="s">
        <v>90</v>
      </c>
      <c r="BM152" s="144" t="s">
        <v>1202</v>
      </c>
    </row>
    <row r="153" spans="2:65" s="1" customFormat="1" ht="16.5" customHeight="1">
      <c r="B153" s="132"/>
      <c r="C153" s="133" t="s">
        <v>901</v>
      </c>
      <c r="D153" s="133" t="s">
        <v>153</v>
      </c>
      <c r="E153" s="134" t="s">
        <v>1928</v>
      </c>
      <c r="F153" s="135" t="s">
        <v>1929</v>
      </c>
      <c r="G153" s="136" t="s">
        <v>1861</v>
      </c>
      <c r="H153" s="137">
        <v>1</v>
      </c>
      <c r="I153" s="138"/>
      <c r="J153" s="139">
        <f t="shared" si="20"/>
        <v>0</v>
      </c>
      <c r="K153" s="135" t="s">
        <v>3</v>
      </c>
      <c r="L153" s="33"/>
      <c r="M153" s="140" t="s">
        <v>3</v>
      </c>
      <c r="N153" s="141" t="s">
        <v>42</v>
      </c>
      <c r="P153" s="142">
        <f t="shared" si="21"/>
        <v>0</v>
      </c>
      <c r="Q153" s="142">
        <v>0</v>
      </c>
      <c r="R153" s="142">
        <f t="shared" si="22"/>
        <v>0</v>
      </c>
      <c r="S153" s="142">
        <v>0</v>
      </c>
      <c r="T153" s="143">
        <f t="shared" si="23"/>
        <v>0</v>
      </c>
      <c r="AR153" s="144" t="s">
        <v>90</v>
      </c>
      <c r="AT153" s="144" t="s">
        <v>153</v>
      </c>
      <c r="AU153" s="144" t="s">
        <v>15</v>
      </c>
      <c r="AY153" s="18" t="s">
        <v>151</v>
      </c>
      <c r="BE153" s="145">
        <f t="shared" si="24"/>
        <v>0</v>
      </c>
      <c r="BF153" s="145">
        <f t="shared" si="25"/>
        <v>0</v>
      </c>
      <c r="BG153" s="145">
        <f t="shared" si="26"/>
        <v>0</v>
      </c>
      <c r="BH153" s="145">
        <f t="shared" si="27"/>
        <v>0</v>
      </c>
      <c r="BI153" s="145">
        <f t="shared" si="28"/>
        <v>0</v>
      </c>
      <c r="BJ153" s="18" t="s">
        <v>15</v>
      </c>
      <c r="BK153" s="145">
        <f t="shared" si="29"/>
        <v>0</v>
      </c>
      <c r="BL153" s="18" t="s">
        <v>90</v>
      </c>
      <c r="BM153" s="144" t="s">
        <v>1215</v>
      </c>
    </row>
    <row r="154" spans="2:65" s="1" customFormat="1" ht="16.5" customHeight="1">
      <c r="B154" s="132"/>
      <c r="C154" s="133" t="s">
        <v>903</v>
      </c>
      <c r="D154" s="133" t="s">
        <v>153</v>
      </c>
      <c r="E154" s="134" t="s">
        <v>1930</v>
      </c>
      <c r="F154" s="135" t="s">
        <v>1931</v>
      </c>
      <c r="G154" s="136" t="s">
        <v>1861</v>
      </c>
      <c r="H154" s="137">
        <v>1</v>
      </c>
      <c r="I154" s="138"/>
      <c r="J154" s="139">
        <f t="shared" si="20"/>
        <v>0</v>
      </c>
      <c r="K154" s="135" t="s">
        <v>3</v>
      </c>
      <c r="L154" s="33"/>
      <c r="M154" s="140" t="s">
        <v>3</v>
      </c>
      <c r="N154" s="141" t="s">
        <v>42</v>
      </c>
      <c r="P154" s="142">
        <f t="shared" si="21"/>
        <v>0</v>
      </c>
      <c r="Q154" s="142">
        <v>0</v>
      </c>
      <c r="R154" s="142">
        <f t="shared" si="22"/>
        <v>0</v>
      </c>
      <c r="S154" s="142">
        <v>0</v>
      </c>
      <c r="T154" s="143">
        <f t="shared" si="23"/>
        <v>0</v>
      </c>
      <c r="AR154" s="144" t="s">
        <v>90</v>
      </c>
      <c r="AT154" s="144" t="s">
        <v>153</v>
      </c>
      <c r="AU154" s="144" t="s">
        <v>15</v>
      </c>
      <c r="AY154" s="18" t="s">
        <v>151</v>
      </c>
      <c r="BE154" s="145">
        <f t="shared" si="24"/>
        <v>0</v>
      </c>
      <c r="BF154" s="145">
        <f t="shared" si="25"/>
        <v>0</v>
      </c>
      <c r="BG154" s="145">
        <f t="shared" si="26"/>
        <v>0</v>
      </c>
      <c r="BH154" s="145">
        <f t="shared" si="27"/>
        <v>0</v>
      </c>
      <c r="BI154" s="145">
        <f t="shared" si="28"/>
        <v>0</v>
      </c>
      <c r="BJ154" s="18" t="s">
        <v>15</v>
      </c>
      <c r="BK154" s="145">
        <f t="shared" si="29"/>
        <v>0</v>
      </c>
      <c r="BL154" s="18" t="s">
        <v>90</v>
      </c>
      <c r="BM154" s="144" t="s">
        <v>1232</v>
      </c>
    </row>
    <row r="155" spans="2:65" s="1" customFormat="1" ht="16.5" customHeight="1">
      <c r="B155" s="132"/>
      <c r="C155" s="133" t="s">
        <v>907</v>
      </c>
      <c r="D155" s="133" t="s">
        <v>153</v>
      </c>
      <c r="E155" s="134" t="s">
        <v>1932</v>
      </c>
      <c r="F155" s="135" t="s">
        <v>1933</v>
      </c>
      <c r="G155" s="136" t="s">
        <v>1861</v>
      </c>
      <c r="H155" s="137">
        <v>1</v>
      </c>
      <c r="I155" s="138"/>
      <c r="J155" s="139">
        <f t="shared" si="20"/>
        <v>0</v>
      </c>
      <c r="K155" s="135" t="s">
        <v>3</v>
      </c>
      <c r="L155" s="33"/>
      <c r="M155" s="140" t="s">
        <v>3</v>
      </c>
      <c r="N155" s="141" t="s">
        <v>42</v>
      </c>
      <c r="P155" s="142">
        <f t="shared" si="21"/>
        <v>0</v>
      </c>
      <c r="Q155" s="142">
        <v>0</v>
      </c>
      <c r="R155" s="142">
        <f t="shared" si="22"/>
        <v>0</v>
      </c>
      <c r="S155" s="142">
        <v>0</v>
      </c>
      <c r="T155" s="143">
        <f t="shared" si="23"/>
        <v>0</v>
      </c>
      <c r="AR155" s="144" t="s">
        <v>90</v>
      </c>
      <c r="AT155" s="144" t="s">
        <v>153</v>
      </c>
      <c r="AU155" s="144" t="s">
        <v>15</v>
      </c>
      <c r="AY155" s="18" t="s">
        <v>151</v>
      </c>
      <c r="BE155" s="145">
        <f t="shared" si="24"/>
        <v>0</v>
      </c>
      <c r="BF155" s="145">
        <f t="shared" si="25"/>
        <v>0</v>
      </c>
      <c r="BG155" s="145">
        <f t="shared" si="26"/>
        <v>0</v>
      </c>
      <c r="BH155" s="145">
        <f t="shared" si="27"/>
        <v>0</v>
      </c>
      <c r="BI155" s="145">
        <f t="shared" si="28"/>
        <v>0</v>
      </c>
      <c r="BJ155" s="18" t="s">
        <v>15</v>
      </c>
      <c r="BK155" s="145">
        <f t="shared" si="29"/>
        <v>0</v>
      </c>
      <c r="BL155" s="18" t="s">
        <v>90</v>
      </c>
      <c r="BM155" s="144" t="s">
        <v>1242</v>
      </c>
    </row>
    <row r="156" spans="2:65" s="1" customFormat="1" ht="16.5" customHeight="1">
      <c r="B156" s="132"/>
      <c r="C156" s="133" t="s">
        <v>679</v>
      </c>
      <c r="D156" s="133" t="s">
        <v>153</v>
      </c>
      <c r="E156" s="134" t="s">
        <v>1934</v>
      </c>
      <c r="F156" s="135" t="s">
        <v>1935</v>
      </c>
      <c r="G156" s="136" t="s">
        <v>1861</v>
      </c>
      <c r="H156" s="137">
        <v>2</v>
      </c>
      <c r="I156" s="138"/>
      <c r="J156" s="139">
        <f t="shared" si="20"/>
        <v>0</v>
      </c>
      <c r="K156" s="135" t="s">
        <v>3</v>
      </c>
      <c r="L156" s="33"/>
      <c r="M156" s="140" t="s">
        <v>3</v>
      </c>
      <c r="N156" s="141" t="s">
        <v>42</v>
      </c>
      <c r="P156" s="142">
        <f t="shared" si="21"/>
        <v>0</v>
      </c>
      <c r="Q156" s="142">
        <v>0</v>
      </c>
      <c r="R156" s="142">
        <f t="shared" si="22"/>
        <v>0</v>
      </c>
      <c r="S156" s="142">
        <v>0</v>
      </c>
      <c r="T156" s="143">
        <f t="shared" si="23"/>
        <v>0</v>
      </c>
      <c r="AR156" s="144" t="s">
        <v>90</v>
      </c>
      <c r="AT156" s="144" t="s">
        <v>153</v>
      </c>
      <c r="AU156" s="144" t="s">
        <v>15</v>
      </c>
      <c r="AY156" s="18" t="s">
        <v>151</v>
      </c>
      <c r="BE156" s="145">
        <f t="shared" si="24"/>
        <v>0</v>
      </c>
      <c r="BF156" s="145">
        <f t="shared" si="25"/>
        <v>0</v>
      </c>
      <c r="BG156" s="145">
        <f t="shared" si="26"/>
        <v>0</v>
      </c>
      <c r="BH156" s="145">
        <f t="shared" si="27"/>
        <v>0</v>
      </c>
      <c r="BI156" s="145">
        <f t="shared" si="28"/>
        <v>0</v>
      </c>
      <c r="BJ156" s="18" t="s">
        <v>15</v>
      </c>
      <c r="BK156" s="145">
        <f t="shared" si="29"/>
        <v>0</v>
      </c>
      <c r="BL156" s="18" t="s">
        <v>90</v>
      </c>
      <c r="BM156" s="144" t="s">
        <v>1252</v>
      </c>
    </row>
    <row r="157" spans="2:65" s="1" customFormat="1" ht="16.5" customHeight="1">
      <c r="B157" s="132"/>
      <c r="C157" s="133" t="s">
        <v>758</v>
      </c>
      <c r="D157" s="133" t="s">
        <v>153</v>
      </c>
      <c r="E157" s="134" t="s">
        <v>1936</v>
      </c>
      <c r="F157" s="135" t="s">
        <v>1917</v>
      </c>
      <c r="G157" s="136" t="s">
        <v>1323</v>
      </c>
      <c r="H157" s="191"/>
      <c r="I157" s="138"/>
      <c r="J157" s="139">
        <f t="shared" si="20"/>
        <v>0</v>
      </c>
      <c r="K157" s="135" t="s">
        <v>3</v>
      </c>
      <c r="L157" s="33"/>
      <c r="M157" s="140" t="s">
        <v>3</v>
      </c>
      <c r="N157" s="141" t="s">
        <v>42</v>
      </c>
      <c r="P157" s="142">
        <f t="shared" si="21"/>
        <v>0</v>
      </c>
      <c r="Q157" s="142">
        <v>0</v>
      </c>
      <c r="R157" s="142">
        <f t="shared" si="22"/>
        <v>0</v>
      </c>
      <c r="S157" s="142">
        <v>0</v>
      </c>
      <c r="T157" s="143">
        <f t="shared" si="23"/>
        <v>0</v>
      </c>
      <c r="AR157" s="144" t="s">
        <v>90</v>
      </c>
      <c r="AT157" s="144" t="s">
        <v>153</v>
      </c>
      <c r="AU157" s="144" t="s">
        <v>15</v>
      </c>
      <c r="AY157" s="18" t="s">
        <v>151</v>
      </c>
      <c r="BE157" s="145">
        <f t="shared" si="24"/>
        <v>0</v>
      </c>
      <c r="BF157" s="145">
        <f t="shared" si="25"/>
        <v>0</v>
      </c>
      <c r="BG157" s="145">
        <f t="shared" si="26"/>
        <v>0</v>
      </c>
      <c r="BH157" s="145">
        <f t="shared" si="27"/>
        <v>0</v>
      </c>
      <c r="BI157" s="145">
        <f t="shared" si="28"/>
        <v>0</v>
      </c>
      <c r="BJ157" s="18" t="s">
        <v>15</v>
      </c>
      <c r="BK157" s="145">
        <f t="shared" si="29"/>
        <v>0</v>
      </c>
      <c r="BL157" s="18" t="s">
        <v>90</v>
      </c>
      <c r="BM157" s="144" t="s">
        <v>1260</v>
      </c>
    </row>
    <row r="158" spans="2:65" s="11" customFormat="1" ht="26" customHeight="1">
      <c r="B158" s="120"/>
      <c r="D158" s="121" t="s">
        <v>70</v>
      </c>
      <c r="E158" s="122" t="s">
        <v>1937</v>
      </c>
      <c r="F158" s="122" t="s">
        <v>1938</v>
      </c>
      <c r="I158" s="123"/>
      <c r="J158" s="124">
        <f>BK158</f>
        <v>0</v>
      </c>
      <c r="L158" s="120"/>
      <c r="M158" s="125"/>
      <c r="P158" s="126">
        <f>SUM(P159:P164)</f>
        <v>0</v>
      </c>
      <c r="R158" s="126">
        <f>SUM(R159:R164)</f>
        <v>0</v>
      </c>
      <c r="T158" s="127">
        <f>SUM(T159:T164)</f>
        <v>0</v>
      </c>
      <c r="AR158" s="121" t="s">
        <v>15</v>
      </c>
      <c r="AT158" s="128" t="s">
        <v>70</v>
      </c>
      <c r="AU158" s="128" t="s">
        <v>71</v>
      </c>
      <c r="AY158" s="121" t="s">
        <v>151</v>
      </c>
      <c r="BK158" s="129">
        <f>SUM(BK159:BK164)</f>
        <v>0</v>
      </c>
    </row>
    <row r="159" spans="2:65" s="1" customFormat="1" ht="16.5" customHeight="1">
      <c r="B159" s="132"/>
      <c r="C159" s="133" t="s">
        <v>912</v>
      </c>
      <c r="D159" s="133" t="s">
        <v>153</v>
      </c>
      <c r="E159" s="134" t="s">
        <v>1939</v>
      </c>
      <c r="F159" s="135" t="s">
        <v>1940</v>
      </c>
      <c r="G159" s="136" t="s">
        <v>1861</v>
      </c>
      <c r="H159" s="137">
        <v>250</v>
      </c>
      <c r="I159" s="138"/>
      <c r="J159" s="139">
        <f t="shared" ref="J159:J164" si="30">ROUND(I159*H159,2)</f>
        <v>0</v>
      </c>
      <c r="K159" s="135" t="s">
        <v>3</v>
      </c>
      <c r="L159" s="33"/>
      <c r="M159" s="140" t="s">
        <v>3</v>
      </c>
      <c r="N159" s="141" t="s">
        <v>42</v>
      </c>
      <c r="P159" s="142">
        <f t="shared" ref="P159:P164" si="31">O159*H159</f>
        <v>0</v>
      </c>
      <c r="Q159" s="142">
        <v>0</v>
      </c>
      <c r="R159" s="142">
        <f t="shared" ref="R159:R164" si="32">Q159*H159</f>
        <v>0</v>
      </c>
      <c r="S159" s="142">
        <v>0</v>
      </c>
      <c r="T159" s="143">
        <f t="shared" ref="T159:T164" si="33">S159*H159</f>
        <v>0</v>
      </c>
      <c r="AR159" s="144" t="s">
        <v>90</v>
      </c>
      <c r="AT159" s="144" t="s">
        <v>153</v>
      </c>
      <c r="AU159" s="144" t="s">
        <v>15</v>
      </c>
      <c r="AY159" s="18" t="s">
        <v>151</v>
      </c>
      <c r="BE159" s="145">
        <f t="shared" ref="BE159:BE164" si="34">IF(N159="základní",J159,0)</f>
        <v>0</v>
      </c>
      <c r="BF159" s="145">
        <f t="shared" ref="BF159:BF164" si="35">IF(N159="snížená",J159,0)</f>
        <v>0</v>
      </c>
      <c r="BG159" s="145">
        <f t="shared" ref="BG159:BG164" si="36">IF(N159="zákl. přenesená",J159,0)</f>
        <v>0</v>
      </c>
      <c r="BH159" s="145">
        <f t="shared" ref="BH159:BH164" si="37">IF(N159="sníž. přenesená",J159,0)</f>
        <v>0</v>
      </c>
      <c r="BI159" s="145">
        <f t="shared" ref="BI159:BI164" si="38">IF(N159="nulová",J159,0)</f>
        <v>0</v>
      </c>
      <c r="BJ159" s="18" t="s">
        <v>15</v>
      </c>
      <c r="BK159" s="145">
        <f t="shared" ref="BK159:BK164" si="39">ROUND(I159*H159,2)</f>
        <v>0</v>
      </c>
      <c r="BL159" s="18" t="s">
        <v>90</v>
      </c>
      <c r="BM159" s="144" t="s">
        <v>1268</v>
      </c>
    </row>
    <row r="160" spans="2:65" s="1" customFormat="1" ht="16.5" customHeight="1">
      <c r="B160" s="132"/>
      <c r="C160" s="133" t="s">
        <v>931</v>
      </c>
      <c r="D160" s="133" t="s">
        <v>153</v>
      </c>
      <c r="E160" s="134" t="s">
        <v>1941</v>
      </c>
      <c r="F160" s="135" t="s">
        <v>1942</v>
      </c>
      <c r="G160" s="136" t="s">
        <v>1861</v>
      </c>
      <c r="H160" s="137">
        <v>1</v>
      </c>
      <c r="I160" s="138"/>
      <c r="J160" s="139">
        <f t="shared" si="30"/>
        <v>0</v>
      </c>
      <c r="K160" s="135" t="s">
        <v>3</v>
      </c>
      <c r="L160" s="33"/>
      <c r="M160" s="140" t="s">
        <v>3</v>
      </c>
      <c r="N160" s="141" t="s">
        <v>42</v>
      </c>
      <c r="P160" s="142">
        <f t="shared" si="31"/>
        <v>0</v>
      </c>
      <c r="Q160" s="142">
        <v>0</v>
      </c>
      <c r="R160" s="142">
        <f t="shared" si="32"/>
        <v>0</v>
      </c>
      <c r="S160" s="142">
        <v>0</v>
      </c>
      <c r="T160" s="143">
        <f t="shared" si="33"/>
        <v>0</v>
      </c>
      <c r="AR160" s="144" t="s">
        <v>90</v>
      </c>
      <c r="AT160" s="144" t="s">
        <v>153</v>
      </c>
      <c r="AU160" s="144" t="s">
        <v>15</v>
      </c>
      <c r="AY160" s="18" t="s">
        <v>151</v>
      </c>
      <c r="BE160" s="145">
        <f t="shared" si="34"/>
        <v>0</v>
      </c>
      <c r="BF160" s="145">
        <f t="shared" si="35"/>
        <v>0</v>
      </c>
      <c r="BG160" s="145">
        <f t="shared" si="36"/>
        <v>0</v>
      </c>
      <c r="BH160" s="145">
        <f t="shared" si="37"/>
        <v>0</v>
      </c>
      <c r="BI160" s="145">
        <f t="shared" si="38"/>
        <v>0</v>
      </c>
      <c r="BJ160" s="18" t="s">
        <v>15</v>
      </c>
      <c r="BK160" s="145">
        <f t="shared" si="39"/>
        <v>0</v>
      </c>
      <c r="BL160" s="18" t="s">
        <v>90</v>
      </c>
      <c r="BM160" s="144" t="s">
        <v>1276</v>
      </c>
    </row>
    <row r="161" spans="2:65" s="1" customFormat="1" ht="16.5" customHeight="1">
      <c r="B161" s="132"/>
      <c r="C161" s="133" t="s">
        <v>946</v>
      </c>
      <c r="D161" s="133" t="s">
        <v>153</v>
      </c>
      <c r="E161" s="134" t="s">
        <v>1943</v>
      </c>
      <c r="F161" s="135" t="s">
        <v>1944</v>
      </c>
      <c r="G161" s="136" t="s">
        <v>1861</v>
      </c>
      <c r="H161" s="137">
        <v>6</v>
      </c>
      <c r="I161" s="138"/>
      <c r="J161" s="139">
        <f t="shared" si="30"/>
        <v>0</v>
      </c>
      <c r="K161" s="135" t="s">
        <v>3</v>
      </c>
      <c r="L161" s="33"/>
      <c r="M161" s="140" t="s">
        <v>3</v>
      </c>
      <c r="N161" s="141" t="s">
        <v>42</v>
      </c>
      <c r="P161" s="142">
        <f t="shared" si="31"/>
        <v>0</v>
      </c>
      <c r="Q161" s="142">
        <v>0</v>
      </c>
      <c r="R161" s="142">
        <f t="shared" si="32"/>
        <v>0</v>
      </c>
      <c r="S161" s="142">
        <v>0</v>
      </c>
      <c r="T161" s="143">
        <f t="shared" si="33"/>
        <v>0</v>
      </c>
      <c r="AR161" s="144" t="s">
        <v>90</v>
      </c>
      <c r="AT161" s="144" t="s">
        <v>153</v>
      </c>
      <c r="AU161" s="144" t="s">
        <v>15</v>
      </c>
      <c r="AY161" s="18" t="s">
        <v>151</v>
      </c>
      <c r="BE161" s="145">
        <f t="shared" si="34"/>
        <v>0</v>
      </c>
      <c r="BF161" s="145">
        <f t="shared" si="35"/>
        <v>0</v>
      </c>
      <c r="BG161" s="145">
        <f t="shared" si="36"/>
        <v>0</v>
      </c>
      <c r="BH161" s="145">
        <f t="shared" si="37"/>
        <v>0</v>
      </c>
      <c r="BI161" s="145">
        <f t="shared" si="38"/>
        <v>0</v>
      </c>
      <c r="BJ161" s="18" t="s">
        <v>15</v>
      </c>
      <c r="BK161" s="145">
        <f t="shared" si="39"/>
        <v>0</v>
      </c>
      <c r="BL161" s="18" t="s">
        <v>90</v>
      </c>
      <c r="BM161" s="144" t="s">
        <v>1284</v>
      </c>
    </row>
    <row r="162" spans="2:65" s="1" customFormat="1" ht="16.5" customHeight="1">
      <c r="B162" s="132"/>
      <c r="C162" s="133" t="s">
        <v>953</v>
      </c>
      <c r="D162" s="133" t="s">
        <v>153</v>
      </c>
      <c r="E162" s="134" t="s">
        <v>1945</v>
      </c>
      <c r="F162" s="135" t="s">
        <v>1946</v>
      </c>
      <c r="G162" s="136" t="s">
        <v>1861</v>
      </c>
      <c r="H162" s="137">
        <v>2</v>
      </c>
      <c r="I162" s="138"/>
      <c r="J162" s="139">
        <f t="shared" si="30"/>
        <v>0</v>
      </c>
      <c r="K162" s="135" t="s">
        <v>3</v>
      </c>
      <c r="L162" s="33"/>
      <c r="M162" s="140" t="s">
        <v>3</v>
      </c>
      <c r="N162" s="141" t="s">
        <v>42</v>
      </c>
      <c r="P162" s="142">
        <f t="shared" si="31"/>
        <v>0</v>
      </c>
      <c r="Q162" s="142">
        <v>0</v>
      </c>
      <c r="R162" s="142">
        <f t="shared" si="32"/>
        <v>0</v>
      </c>
      <c r="S162" s="142">
        <v>0</v>
      </c>
      <c r="T162" s="143">
        <f t="shared" si="33"/>
        <v>0</v>
      </c>
      <c r="AR162" s="144" t="s">
        <v>90</v>
      </c>
      <c r="AT162" s="144" t="s">
        <v>153</v>
      </c>
      <c r="AU162" s="144" t="s">
        <v>15</v>
      </c>
      <c r="AY162" s="18" t="s">
        <v>151</v>
      </c>
      <c r="BE162" s="145">
        <f t="shared" si="34"/>
        <v>0</v>
      </c>
      <c r="BF162" s="145">
        <f t="shared" si="35"/>
        <v>0</v>
      </c>
      <c r="BG162" s="145">
        <f t="shared" si="36"/>
        <v>0</v>
      </c>
      <c r="BH162" s="145">
        <f t="shared" si="37"/>
        <v>0</v>
      </c>
      <c r="BI162" s="145">
        <f t="shared" si="38"/>
        <v>0</v>
      </c>
      <c r="BJ162" s="18" t="s">
        <v>15</v>
      </c>
      <c r="BK162" s="145">
        <f t="shared" si="39"/>
        <v>0</v>
      </c>
      <c r="BL162" s="18" t="s">
        <v>90</v>
      </c>
      <c r="BM162" s="144" t="s">
        <v>1292</v>
      </c>
    </row>
    <row r="163" spans="2:65" s="1" customFormat="1" ht="16.5" customHeight="1">
      <c r="B163" s="132"/>
      <c r="C163" s="133" t="s">
        <v>958</v>
      </c>
      <c r="D163" s="133" t="s">
        <v>153</v>
      </c>
      <c r="E163" s="134" t="s">
        <v>1947</v>
      </c>
      <c r="F163" s="135" t="s">
        <v>1948</v>
      </c>
      <c r="G163" s="136" t="s">
        <v>1861</v>
      </c>
      <c r="H163" s="137">
        <v>15</v>
      </c>
      <c r="I163" s="138"/>
      <c r="J163" s="139">
        <f t="shared" si="30"/>
        <v>0</v>
      </c>
      <c r="K163" s="135" t="s">
        <v>3</v>
      </c>
      <c r="L163" s="33"/>
      <c r="M163" s="140" t="s">
        <v>3</v>
      </c>
      <c r="N163" s="141" t="s">
        <v>42</v>
      </c>
      <c r="P163" s="142">
        <f t="shared" si="31"/>
        <v>0</v>
      </c>
      <c r="Q163" s="142">
        <v>0</v>
      </c>
      <c r="R163" s="142">
        <f t="shared" si="32"/>
        <v>0</v>
      </c>
      <c r="S163" s="142">
        <v>0</v>
      </c>
      <c r="T163" s="143">
        <f t="shared" si="33"/>
        <v>0</v>
      </c>
      <c r="AR163" s="144" t="s">
        <v>90</v>
      </c>
      <c r="AT163" s="144" t="s">
        <v>153</v>
      </c>
      <c r="AU163" s="144" t="s">
        <v>15</v>
      </c>
      <c r="AY163" s="18" t="s">
        <v>151</v>
      </c>
      <c r="BE163" s="145">
        <f t="shared" si="34"/>
        <v>0</v>
      </c>
      <c r="BF163" s="145">
        <f t="shared" si="35"/>
        <v>0</v>
      </c>
      <c r="BG163" s="145">
        <f t="shared" si="36"/>
        <v>0</v>
      </c>
      <c r="BH163" s="145">
        <f t="shared" si="37"/>
        <v>0</v>
      </c>
      <c r="BI163" s="145">
        <f t="shared" si="38"/>
        <v>0</v>
      </c>
      <c r="BJ163" s="18" t="s">
        <v>15</v>
      </c>
      <c r="BK163" s="145">
        <f t="shared" si="39"/>
        <v>0</v>
      </c>
      <c r="BL163" s="18" t="s">
        <v>90</v>
      </c>
      <c r="BM163" s="144" t="s">
        <v>1300</v>
      </c>
    </row>
    <row r="164" spans="2:65" s="1" customFormat="1" ht="16.5" customHeight="1">
      <c r="B164" s="132"/>
      <c r="C164" s="133" t="s">
        <v>963</v>
      </c>
      <c r="D164" s="133" t="s">
        <v>153</v>
      </c>
      <c r="E164" s="134" t="s">
        <v>1949</v>
      </c>
      <c r="F164" s="135" t="s">
        <v>1950</v>
      </c>
      <c r="G164" s="136" t="s">
        <v>1861</v>
      </c>
      <c r="H164" s="137">
        <v>2</v>
      </c>
      <c r="I164" s="138"/>
      <c r="J164" s="139">
        <f t="shared" si="30"/>
        <v>0</v>
      </c>
      <c r="K164" s="135" t="s">
        <v>3</v>
      </c>
      <c r="L164" s="33"/>
      <c r="M164" s="140" t="s">
        <v>3</v>
      </c>
      <c r="N164" s="141" t="s">
        <v>42</v>
      </c>
      <c r="P164" s="142">
        <f t="shared" si="31"/>
        <v>0</v>
      </c>
      <c r="Q164" s="142">
        <v>0</v>
      </c>
      <c r="R164" s="142">
        <f t="shared" si="32"/>
        <v>0</v>
      </c>
      <c r="S164" s="142">
        <v>0</v>
      </c>
      <c r="T164" s="143">
        <f t="shared" si="33"/>
        <v>0</v>
      </c>
      <c r="AR164" s="144" t="s">
        <v>90</v>
      </c>
      <c r="AT164" s="144" t="s">
        <v>153</v>
      </c>
      <c r="AU164" s="144" t="s">
        <v>15</v>
      </c>
      <c r="AY164" s="18" t="s">
        <v>151</v>
      </c>
      <c r="BE164" s="145">
        <f t="shared" si="34"/>
        <v>0</v>
      </c>
      <c r="BF164" s="145">
        <f t="shared" si="35"/>
        <v>0</v>
      </c>
      <c r="BG164" s="145">
        <f t="shared" si="36"/>
        <v>0</v>
      </c>
      <c r="BH164" s="145">
        <f t="shared" si="37"/>
        <v>0</v>
      </c>
      <c r="BI164" s="145">
        <f t="shared" si="38"/>
        <v>0</v>
      </c>
      <c r="BJ164" s="18" t="s">
        <v>15</v>
      </c>
      <c r="BK164" s="145">
        <f t="shared" si="39"/>
        <v>0</v>
      </c>
      <c r="BL164" s="18" t="s">
        <v>90</v>
      </c>
      <c r="BM164" s="144" t="s">
        <v>1308</v>
      </c>
    </row>
    <row r="165" spans="2:65" s="11" customFormat="1" ht="26" customHeight="1">
      <c r="B165" s="120"/>
      <c r="D165" s="121" t="s">
        <v>70</v>
      </c>
      <c r="E165" s="122" t="s">
        <v>1951</v>
      </c>
      <c r="F165" s="122" t="s">
        <v>1952</v>
      </c>
      <c r="I165" s="123"/>
      <c r="J165" s="124">
        <f>BK165</f>
        <v>0</v>
      </c>
      <c r="L165" s="120"/>
      <c r="M165" s="125"/>
      <c r="P165" s="126">
        <f>SUM(P166:P181)</f>
        <v>0</v>
      </c>
      <c r="R165" s="126">
        <f>SUM(R166:R181)</f>
        <v>0</v>
      </c>
      <c r="T165" s="127">
        <f>SUM(T166:T181)</f>
        <v>0</v>
      </c>
      <c r="AR165" s="121" t="s">
        <v>15</v>
      </c>
      <c r="AT165" s="128" t="s">
        <v>70</v>
      </c>
      <c r="AU165" s="128" t="s">
        <v>71</v>
      </c>
      <c r="AY165" s="121" t="s">
        <v>151</v>
      </c>
      <c r="BK165" s="129">
        <f>SUM(BK166:BK181)</f>
        <v>0</v>
      </c>
    </row>
    <row r="166" spans="2:65" s="1" customFormat="1" ht="16.5" customHeight="1">
      <c r="B166" s="132"/>
      <c r="C166" s="133" t="s">
        <v>968</v>
      </c>
      <c r="D166" s="133" t="s">
        <v>153</v>
      </c>
      <c r="E166" s="134" t="s">
        <v>1953</v>
      </c>
      <c r="F166" s="135" t="s">
        <v>1954</v>
      </c>
      <c r="G166" s="136" t="s">
        <v>229</v>
      </c>
      <c r="H166" s="137">
        <v>8</v>
      </c>
      <c r="I166" s="138"/>
      <c r="J166" s="139">
        <f t="shared" ref="J166:J181" si="40">ROUND(I166*H166,2)</f>
        <v>0</v>
      </c>
      <c r="K166" s="135" t="s">
        <v>3</v>
      </c>
      <c r="L166" s="33"/>
      <c r="M166" s="140" t="s">
        <v>3</v>
      </c>
      <c r="N166" s="141" t="s">
        <v>42</v>
      </c>
      <c r="P166" s="142">
        <f t="shared" ref="P166:P181" si="41">O166*H166</f>
        <v>0</v>
      </c>
      <c r="Q166" s="142">
        <v>0</v>
      </c>
      <c r="R166" s="142">
        <f t="shared" ref="R166:R181" si="42">Q166*H166</f>
        <v>0</v>
      </c>
      <c r="S166" s="142">
        <v>0</v>
      </c>
      <c r="T166" s="143">
        <f t="shared" ref="T166:T181" si="43">S166*H166</f>
        <v>0</v>
      </c>
      <c r="AR166" s="144" t="s">
        <v>90</v>
      </c>
      <c r="AT166" s="144" t="s">
        <v>153</v>
      </c>
      <c r="AU166" s="144" t="s">
        <v>15</v>
      </c>
      <c r="AY166" s="18" t="s">
        <v>151</v>
      </c>
      <c r="BE166" s="145">
        <f t="shared" ref="BE166:BE181" si="44">IF(N166="základní",J166,0)</f>
        <v>0</v>
      </c>
      <c r="BF166" s="145">
        <f t="shared" ref="BF166:BF181" si="45">IF(N166="snížená",J166,0)</f>
        <v>0</v>
      </c>
      <c r="BG166" s="145">
        <f t="shared" ref="BG166:BG181" si="46">IF(N166="zákl. přenesená",J166,0)</f>
        <v>0</v>
      </c>
      <c r="BH166" s="145">
        <f t="shared" ref="BH166:BH181" si="47">IF(N166="sníž. přenesená",J166,0)</f>
        <v>0</v>
      </c>
      <c r="BI166" s="145">
        <f t="shared" ref="BI166:BI181" si="48">IF(N166="nulová",J166,0)</f>
        <v>0</v>
      </c>
      <c r="BJ166" s="18" t="s">
        <v>15</v>
      </c>
      <c r="BK166" s="145">
        <f t="shared" ref="BK166:BK181" si="49">ROUND(I166*H166,2)</f>
        <v>0</v>
      </c>
      <c r="BL166" s="18" t="s">
        <v>90</v>
      </c>
      <c r="BM166" s="144" t="s">
        <v>1326</v>
      </c>
    </row>
    <row r="167" spans="2:65" s="1" customFormat="1" ht="16.5" customHeight="1">
      <c r="B167" s="132"/>
      <c r="C167" s="133" t="s">
        <v>973</v>
      </c>
      <c r="D167" s="133" t="s">
        <v>153</v>
      </c>
      <c r="E167" s="134" t="s">
        <v>1955</v>
      </c>
      <c r="F167" s="135" t="s">
        <v>1956</v>
      </c>
      <c r="G167" s="136" t="s">
        <v>229</v>
      </c>
      <c r="H167" s="137">
        <v>380</v>
      </c>
      <c r="I167" s="138"/>
      <c r="J167" s="139">
        <f t="shared" si="40"/>
        <v>0</v>
      </c>
      <c r="K167" s="135" t="s">
        <v>3</v>
      </c>
      <c r="L167" s="33"/>
      <c r="M167" s="140" t="s">
        <v>3</v>
      </c>
      <c r="N167" s="141" t="s">
        <v>42</v>
      </c>
      <c r="P167" s="142">
        <f t="shared" si="41"/>
        <v>0</v>
      </c>
      <c r="Q167" s="142">
        <v>0</v>
      </c>
      <c r="R167" s="142">
        <f t="shared" si="42"/>
        <v>0</v>
      </c>
      <c r="S167" s="142">
        <v>0</v>
      </c>
      <c r="T167" s="143">
        <f t="shared" si="43"/>
        <v>0</v>
      </c>
      <c r="AR167" s="144" t="s">
        <v>90</v>
      </c>
      <c r="AT167" s="144" t="s">
        <v>153</v>
      </c>
      <c r="AU167" s="144" t="s">
        <v>15</v>
      </c>
      <c r="AY167" s="18" t="s">
        <v>151</v>
      </c>
      <c r="BE167" s="145">
        <f t="shared" si="44"/>
        <v>0</v>
      </c>
      <c r="BF167" s="145">
        <f t="shared" si="45"/>
        <v>0</v>
      </c>
      <c r="BG167" s="145">
        <f t="shared" si="46"/>
        <v>0</v>
      </c>
      <c r="BH167" s="145">
        <f t="shared" si="47"/>
        <v>0</v>
      </c>
      <c r="BI167" s="145">
        <f t="shared" si="48"/>
        <v>0</v>
      </c>
      <c r="BJ167" s="18" t="s">
        <v>15</v>
      </c>
      <c r="BK167" s="145">
        <f t="shared" si="49"/>
        <v>0</v>
      </c>
      <c r="BL167" s="18" t="s">
        <v>90</v>
      </c>
      <c r="BM167" s="144" t="s">
        <v>1333</v>
      </c>
    </row>
    <row r="168" spans="2:65" s="1" customFormat="1" ht="16.5" customHeight="1">
      <c r="B168" s="132"/>
      <c r="C168" s="133" t="s">
        <v>980</v>
      </c>
      <c r="D168" s="133" t="s">
        <v>153</v>
      </c>
      <c r="E168" s="134" t="s">
        <v>1957</v>
      </c>
      <c r="F168" s="135" t="s">
        <v>1958</v>
      </c>
      <c r="G168" s="136" t="s">
        <v>1861</v>
      </c>
      <c r="H168" s="137">
        <v>16</v>
      </c>
      <c r="I168" s="138"/>
      <c r="J168" s="139">
        <f t="shared" si="40"/>
        <v>0</v>
      </c>
      <c r="K168" s="135" t="s">
        <v>3</v>
      </c>
      <c r="L168" s="33"/>
      <c r="M168" s="140" t="s">
        <v>3</v>
      </c>
      <c r="N168" s="141" t="s">
        <v>42</v>
      </c>
      <c r="P168" s="142">
        <f t="shared" si="41"/>
        <v>0</v>
      </c>
      <c r="Q168" s="142">
        <v>0</v>
      </c>
      <c r="R168" s="142">
        <f t="shared" si="42"/>
        <v>0</v>
      </c>
      <c r="S168" s="142">
        <v>0</v>
      </c>
      <c r="T168" s="143">
        <f t="shared" si="43"/>
        <v>0</v>
      </c>
      <c r="AR168" s="144" t="s">
        <v>90</v>
      </c>
      <c r="AT168" s="144" t="s">
        <v>153</v>
      </c>
      <c r="AU168" s="144" t="s">
        <v>15</v>
      </c>
      <c r="AY168" s="18" t="s">
        <v>151</v>
      </c>
      <c r="BE168" s="145">
        <f t="shared" si="44"/>
        <v>0</v>
      </c>
      <c r="BF168" s="145">
        <f t="shared" si="45"/>
        <v>0</v>
      </c>
      <c r="BG168" s="145">
        <f t="shared" si="46"/>
        <v>0</v>
      </c>
      <c r="BH168" s="145">
        <f t="shared" si="47"/>
        <v>0</v>
      </c>
      <c r="BI168" s="145">
        <f t="shared" si="48"/>
        <v>0</v>
      </c>
      <c r="BJ168" s="18" t="s">
        <v>15</v>
      </c>
      <c r="BK168" s="145">
        <f t="shared" si="49"/>
        <v>0</v>
      </c>
      <c r="BL168" s="18" t="s">
        <v>90</v>
      </c>
      <c r="BM168" s="144" t="s">
        <v>1341</v>
      </c>
    </row>
    <row r="169" spans="2:65" s="1" customFormat="1" ht="21.75" customHeight="1">
      <c r="B169" s="132"/>
      <c r="C169" s="133" t="s">
        <v>986</v>
      </c>
      <c r="D169" s="133" t="s">
        <v>153</v>
      </c>
      <c r="E169" s="134" t="s">
        <v>1959</v>
      </c>
      <c r="F169" s="135" t="s">
        <v>1960</v>
      </c>
      <c r="G169" s="136" t="s">
        <v>1861</v>
      </c>
      <c r="H169" s="137">
        <v>1</v>
      </c>
      <c r="I169" s="138"/>
      <c r="J169" s="139">
        <f t="shared" si="40"/>
        <v>0</v>
      </c>
      <c r="K169" s="135" t="s">
        <v>3</v>
      </c>
      <c r="L169" s="33"/>
      <c r="M169" s="140" t="s">
        <v>3</v>
      </c>
      <c r="N169" s="141" t="s">
        <v>42</v>
      </c>
      <c r="P169" s="142">
        <f t="shared" si="41"/>
        <v>0</v>
      </c>
      <c r="Q169" s="142">
        <v>0</v>
      </c>
      <c r="R169" s="142">
        <f t="shared" si="42"/>
        <v>0</v>
      </c>
      <c r="S169" s="142">
        <v>0</v>
      </c>
      <c r="T169" s="143">
        <f t="shared" si="43"/>
        <v>0</v>
      </c>
      <c r="AR169" s="144" t="s">
        <v>90</v>
      </c>
      <c r="AT169" s="144" t="s">
        <v>153</v>
      </c>
      <c r="AU169" s="144" t="s">
        <v>15</v>
      </c>
      <c r="AY169" s="18" t="s">
        <v>151</v>
      </c>
      <c r="BE169" s="145">
        <f t="shared" si="44"/>
        <v>0</v>
      </c>
      <c r="BF169" s="145">
        <f t="shared" si="45"/>
        <v>0</v>
      </c>
      <c r="BG169" s="145">
        <f t="shared" si="46"/>
        <v>0</v>
      </c>
      <c r="BH169" s="145">
        <f t="shared" si="47"/>
        <v>0</v>
      </c>
      <c r="BI169" s="145">
        <f t="shared" si="48"/>
        <v>0</v>
      </c>
      <c r="BJ169" s="18" t="s">
        <v>15</v>
      </c>
      <c r="BK169" s="145">
        <f t="shared" si="49"/>
        <v>0</v>
      </c>
      <c r="BL169" s="18" t="s">
        <v>90</v>
      </c>
      <c r="BM169" s="144" t="s">
        <v>1349</v>
      </c>
    </row>
    <row r="170" spans="2:65" s="1" customFormat="1" ht="16.5" customHeight="1">
      <c r="B170" s="132"/>
      <c r="C170" s="133" t="s">
        <v>991</v>
      </c>
      <c r="D170" s="133" t="s">
        <v>153</v>
      </c>
      <c r="E170" s="134" t="s">
        <v>1961</v>
      </c>
      <c r="F170" s="135" t="s">
        <v>1962</v>
      </c>
      <c r="G170" s="136" t="s">
        <v>1861</v>
      </c>
      <c r="H170" s="137">
        <v>12</v>
      </c>
      <c r="I170" s="138"/>
      <c r="J170" s="139">
        <f t="shared" si="40"/>
        <v>0</v>
      </c>
      <c r="K170" s="135" t="s">
        <v>3</v>
      </c>
      <c r="L170" s="33"/>
      <c r="M170" s="140" t="s">
        <v>3</v>
      </c>
      <c r="N170" s="141" t="s">
        <v>42</v>
      </c>
      <c r="P170" s="142">
        <f t="shared" si="41"/>
        <v>0</v>
      </c>
      <c r="Q170" s="142">
        <v>0</v>
      </c>
      <c r="R170" s="142">
        <f t="shared" si="42"/>
        <v>0</v>
      </c>
      <c r="S170" s="142">
        <v>0</v>
      </c>
      <c r="T170" s="143">
        <f t="shared" si="43"/>
        <v>0</v>
      </c>
      <c r="AR170" s="144" t="s">
        <v>90</v>
      </c>
      <c r="AT170" s="144" t="s">
        <v>153</v>
      </c>
      <c r="AU170" s="144" t="s">
        <v>15</v>
      </c>
      <c r="AY170" s="18" t="s">
        <v>151</v>
      </c>
      <c r="BE170" s="145">
        <f t="shared" si="44"/>
        <v>0</v>
      </c>
      <c r="BF170" s="145">
        <f t="shared" si="45"/>
        <v>0</v>
      </c>
      <c r="BG170" s="145">
        <f t="shared" si="46"/>
        <v>0</v>
      </c>
      <c r="BH170" s="145">
        <f t="shared" si="47"/>
        <v>0</v>
      </c>
      <c r="BI170" s="145">
        <f t="shared" si="48"/>
        <v>0</v>
      </c>
      <c r="BJ170" s="18" t="s">
        <v>15</v>
      </c>
      <c r="BK170" s="145">
        <f t="shared" si="49"/>
        <v>0</v>
      </c>
      <c r="BL170" s="18" t="s">
        <v>90</v>
      </c>
      <c r="BM170" s="144" t="s">
        <v>1356</v>
      </c>
    </row>
    <row r="171" spans="2:65" s="1" customFormat="1" ht="16.5" customHeight="1">
      <c r="B171" s="132"/>
      <c r="C171" s="133" t="s">
        <v>1000</v>
      </c>
      <c r="D171" s="133" t="s">
        <v>153</v>
      </c>
      <c r="E171" s="134" t="s">
        <v>1963</v>
      </c>
      <c r="F171" s="135" t="s">
        <v>1964</v>
      </c>
      <c r="G171" s="136" t="s">
        <v>1861</v>
      </c>
      <c r="H171" s="137">
        <v>2</v>
      </c>
      <c r="I171" s="138"/>
      <c r="J171" s="139">
        <f t="shared" si="40"/>
        <v>0</v>
      </c>
      <c r="K171" s="135" t="s">
        <v>3</v>
      </c>
      <c r="L171" s="33"/>
      <c r="M171" s="140" t="s">
        <v>3</v>
      </c>
      <c r="N171" s="141" t="s">
        <v>42</v>
      </c>
      <c r="P171" s="142">
        <f t="shared" si="41"/>
        <v>0</v>
      </c>
      <c r="Q171" s="142">
        <v>0</v>
      </c>
      <c r="R171" s="142">
        <f t="shared" si="42"/>
        <v>0</v>
      </c>
      <c r="S171" s="142">
        <v>0</v>
      </c>
      <c r="T171" s="143">
        <f t="shared" si="43"/>
        <v>0</v>
      </c>
      <c r="AR171" s="144" t="s">
        <v>90</v>
      </c>
      <c r="AT171" s="144" t="s">
        <v>153</v>
      </c>
      <c r="AU171" s="144" t="s">
        <v>15</v>
      </c>
      <c r="AY171" s="18" t="s">
        <v>151</v>
      </c>
      <c r="BE171" s="145">
        <f t="shared" si="44"/>
        <v>0</v>
      </c>
      <c r="BF171" s="145">
        <f t="shared" si="45"/>
        <v>0</v>
      </c>
      <c r="BG171" s="145">
        <f t="shared" si="46"/>
        <v>0</v>
      </c>
      <c r="BH171" s="145">
        <f t="shared" si="47"/>
        <v>0</v>
      </c>
      <c r="BI171" s="145">
        <f t="shared" si="48"/>
        <v>0</v>
      </c>
      <c r="BJ171" s="18" t="s">
        <v>15</v>
      </c>
      <c r="BK171" s="145">
        <f t="shared" si="49"/>
        <v>0</v>
      </c>
      <c r="BL171" s="18" t="s">
        <v>90</v>
      </c>
      <c r="BM171" s="144" t="s">
        <v>1364</v>
      </c>
    </row>
    <row r="172" spans="2:65" s="1" customFormat="1" ht="16.5" customHeight="1">
      <c r="B172" s="132"/>
      <c r="C172" s="133" t="s">
        <v>1007</v>
      </c>
      <c r="D172" s="133" t="s">
        <v>153</v>
      </c>
      <c r="E172" s="134" t="s">
        <v>1965</v>
      </c>
      <c r="F172" s="135" t="s">
        <v>1966</v>
      </c>
      <c r="G172" s="136" t="s">
        <v>1861</v>
      </c>
      <c r="H172" s="137">
        <v>4</v>
      </c>
      <c r="I172" s="138"/>
      <c r="J172" s="139">
        <f t="shared" si="40"/>
        <v>0</v>
      </c>
      <c r="K172" s="135" t="s">
        <v>3</v>
      </c>
      <c r="L172" s="33"/>
      <c r="M172" s="140" t="s">
        <v>3</v>
      </c>
      <c r="N172" s="141" t="s">
        <v>42</v>
      </c>
      <c r="P172" s="142">
        <f t="shared" si="41"/>
        <v>0</v>
      </c>
      <c r="Q172" s="142">
        <v>0</v>
      </c>
      <c r="R172" s="142">
        <f t="shared" si="42"/>
        <v>0</v>
      </c>
      <c r="S172" s="142">
        <v>0</v>
      </c>
      <c r="T172" s="143">
        <f t="shared" si="43"/>
        <v>0</v>
      </c>
      <c r="AR172" s="144" t="s">
        <v>90</v>
      </c>
      <c r="AT172" s="144" t="s">
        <v>153</v>
      </c>
      <c r="AU172" s="144" t="s">
        <v>15</v>
      </c>
      <c r="AY172" s="18" t="s">
        <v>151</v>
      </c>
      <c r="BE172" s="145">
        <f t="shared" si="44"/>
        <v>0</v>
      </c>
      <c r="BF172" s="145">
        <f t="shared" si="45"/>
        <v>0</v>
      </c>
      <c r="BG172" s="145">
        <f t="shared" si="46"/>
        <v>0</v>
      </c>
      <c r="BH172" s="145">
        <f t="shared" si="47"/>
        <v>0</v>
      </c>
      <c r="BI172" s="145">
        <f t="shared" si="48"/>
        <v>0</v>
      </c>
      <c r="BJ172" s="18" t="s">
        <v>15</v>
      </c>
      <c r="BK172" s="145">
        <f t="shared" si="49"/>
        <v>0</v>
      </c>
      <c r="BL172" s="18" t="s">
        <v>90</v>
      </c>
      <c r="BM172" s="144" t="s">
        <v>1372</v>
      </c>
    </row>
    <row r="173" spans="2:65" s="1" customFormat="1" ht="16.5" customHeight="1">
      <c r="B173" s="132"/>
      <c r="C173" s="133" t="s">
        <v>1010</v>
      </c>
      <c r="D173" s="133" t="s">
        <v>153</v>
      </c>
      <c r="E173" s="134" t="s">
        <v>1967</v>
      </c>
      <c r="F173" s="135" t="s">
        <v>1968</v>
      </c>
      <c r="G173" s="136" t="s">
        <v>1861</v>
      </c>
      <c r="H173" s="137">
        <v>11</v>
      </c>
      <c r="I173" s="138"/>
      <c r="J173" s="139">
        <f t="shared" si="40"/>
        <v>0</v>
      </c>
      <c r="K173" s="135" t="s">
        <v>3</v>
      </c>
      <c r="L173" s="33"/>
      <c r="M173" s="140" t="s">
        <v>3</v>
      </c>
      <c r="N173" s="141" t="s">
        <v>42</v>
      </c>
      <c r="P173" s="142">
        <f t="shared" si="41"/>
        <v>0</v>
      </c>
      <c r="Q173" s="142">
        <v>0</v>
      </c>
      <c r="R173" s="142">
        <f t="shared" si="42"/>
        <v>0</v>
      </c>
      <c r="S173" s="142">
        <v>0</v>
      </c>
      <c r="T173" s="143">
        <f t="shared" si="43"/>
        <v>0</v>
      </c>
      <c r="AR173" s="144" t="s">
        <v>90</v>
      </c>
      <c r="AT173" s="144" t="s">
        <v>153</v>
      </c>
      <c r="AU173" s="144" t="s">
        <v>15</v>
      </c>
      <c r="AY173" s="18" t="s">
        <v>151</v>
      </c>
      <c r="BE173" s="145">
        <f t="shared" si="44"/>
        <v>0</v>
      </c>
      <c r="BF173" s="145">
        <f t="shared" si="45"/>
        <v>0</v>
      </c>
      <c r="BG173" s="145">
        <f t="shared" si="46"/>
        <v>0</v>
      </c>
      <c r="BH173" s="145">
        <f t="shared" si="47"/>
        <v>0</v>
      </c>
      <c r="BI173" s="145">
        <f t="shared" si="48"/>
        <v>0</v>
      </c>
      <c r="BJ173" s="18" t="s">
        <v>15</v>
      </c>
      <c r="BK173" s="145">
        <f t="shared" si="49"/>
        <v>0</v>
      </c>
      <c r="BL173" s="18" t="s">
        <v>90</v>
      </c>
      <c r="BM173" s="144" t="s">
        <v>1380</v>
      </c>
    </row>
    <row r="174" spans="2:65" s="1" customFormat="1" ht="16.5" customHeight="1">
      <c r="B174" s="132"/>
      <c r="C174" s="133" t="s">
        <v>1013</v>
      </c>
      <c r="D174" s="133" t="s">
        <v>153</v>
      </c>
      <c r="E174" s="134" t="s">
        <v>1969</v>
      </c>
      <c r="F174" s="135" t="s">
        <v>1970</v>
      </c>
      <c r="G174" s="136" t="s">
        <v>1861</v>
      </c>
      <c r="H174" s="137">
        <v>11</v>
      </c>
      <c r="I174" s="138"/>
      <c r="J174" s="139">
        <f t="shared" si="40"/>
        <v>0</v>
      </c>
      <c r="K174" s="135" t="s">
        <v>3</v>
      </c>
      <c r="L174" s="33"/>
      <c r="M174" s="140" t="s">
        <v>3</v>
      </c>
      <c r="N174" s="141" t="s">
        <v>42</v>
      </c>
      <c r="P174" s="142">
        <f t="shared" si="41"/>
        <v>0</v>
      </c>
      <c r="Q174" s="142">
        <v>0</v>
      </c>
      <c r="R174" s="142">
        <f t="shared" si="42"/>
        <v>0</v>
      </c>
      <c r="S174" s="142">
        <v>0</v>
      </c>
      <c r="T174" s="143">
        <f t="shared" si="43"/>
        <v>0</v>
      </c>
      <c r="AR174" s="144" t="s">
        <v>90</v>
      </c>
      <c r="AT174" s="144" t="s">
        <v>153</v>
      </c>
      <c r="AU174" s="144" t="s">
        <v>15</v>
      </c>
      <c r="AY174" s="18" t="s">
        <v>151</v>
      </c>
      <c r="BE174" s="145">
        <f t="shared" si="44"/>
        <v>0</v>
      </c>
      <c r="BF174" s="145">
        <f t="shared" si="45"/>
        <v>0</v>
      </c>
      <c r="BG174" s="145">
        <f t="shared" si="46"/>
        <v>0</v>
      </c>
      <c r="BH174" s="145">
        <f t="shared" si="47"/>
        <v>0</v>
      </c>
      <c r="BI174" s="145">
        <f t="shared" si="48"/>
        <v>0</v>
      </c>
      <c r="BJ174" s="18" t="s">
        <v>15</v>
      </c>
      <c r="BK174" s="145">
        <f t="shared" si="49"/>
        <v>0</v>
      </c>
      <c r="BL174" s="18" t="s">
        <v>90</v>
      </c>
      <c r="BM174" s="144" t="s">
        <v>1388</v>
      </c>
    </row>
    <row r="175" spans="2:65" s="1" customFormat="1" ht="16.5" customHeight="1">
      <c r="B175" s="132"/>
      <c r="C175" s="133" t="s">
        <v>1017</v>
      </c>
      <c r="D175" s="133" t="s">
        <v>153</v>
      </c>
      <c r="E175" s="134" t="s">
        <v>1971</v>
      </c>
      <c r="F175" s="135" t="s">
        <v>1972</v>
      </c>
      <c r="G175" s="136" t="s">
        <v>1861</v>
      </c>
      <c r="H175" s="137">
        <v>78</v>
      </c>
      <c r="I175" s="138"/>
      <c r="J175" s="139">
        <f t="shared" si="40"/>
        <v>0</v>
      </c>
      <c r="K175" s="135" t="s">
        <v>3</v>
      </c>
      <c r="L175" s="33"/>
      <c r="M175" s="140" t="s">
        <v>3</v>
      </c>
      <c r="N175" s="141" t="s">
        <v>42</v>
      </c>
      <c r="P175" s="142">
        <f t="shared" si="41"/>
        <v>0</v>
      </c>
      <c r="Q175" s="142">
        <v>0</v>
      </c>
      <c r="R175" s="142">
        <f t="shared" si="42"/>
        <v>0</v>
      </c>
      <c r="S175" s="142">
        <v>0</v>
      </c>
      <c r="T175" s="143">
        <f t="shared" si="43"/>
        <v>0</v>
      </c>
      <c r="AR175" s="144" t="s">
        <v>90</v>
      </c>
      <c r="AT175" s="144" t="s">
        <v>153</v>
      </c>
      <c r="AU175" s="144" t="s">
        <v>15</v>
      </c>
      <c r="AY175" s="18" t="s">
        <v>151</v>
      </c>
      <c r="BE175" s="145">
        <f t="shared" si="44"/>
        <v>0</v>
      </c>
      <c r="BF175" s="145">
        <f t="shared" si="45"/>
        <v>0</v>
      </c>
      <c r="BG175" s="145">
        <f t="shared" si="46"/>
        <v>0</v>
      </c>
      <c r="BH175" s="145">
        <f t="shared" si="47"/>
        <v>0</v>
      </c>
      <c r="BI175" s="145">
        <f t="shared" si="48"/>
        <v>0</v>
      </c>
      <c r="BJ175" s="18" t="s">
        <v>15</v>
      </c>
      <c r="BK175" s="145">
        <f t="shared" si="49"/>
        <v>0</v>
      </c>
      <c r="BL175" s="18" t="s">
        <v>90</v>
      </c>
      <c r="BM175" s="144" t="s">
        <v>1396</v>
      </c>
    </row>
    <row r="176" spans="2:65" s="1" customFormat="1" ht="16.5" customHeight="1">
      <c r="B176" s="132"/>
      <c r="C176" s="133" t="s">
        <v>1021</v>
      </c>
      <c r="D176" s="133" t="s">
        <v>153</v>
      </c>
      <c r="E176" s="134" t="s">
        <v>1973</v>
      </c>
      <c r="F176" s="135" t="s">
        <v>1974</v>
      </c>
      <c r="G176" s="136" t="s">
        <v>1861</v>
      </c>
      <c r="H176" s="137">
        <v>1</v>
      </c>
      <c r="I176" s="138"/>
      <c r="J176" s="139">
        <f t="shared" si="40"/>
        <v>0</v>
      </c>
      <c r="K176" s="135" t="s">
        <v>3</v>
      </c>
      <c r="L176" s="33"/>
      <c r="M176" s="140" t="s">
        <v>3</v>
      </c>
      <c r="N176" s="141" t="s">
        <v>42</v>
      </c>
      <c r="P176" s="142">
        <f t="shared" si="41"/>
        <v>0</v>
      </c>
      <c r="Q176" s="142">
        <v>0</v>
      </c>
      <c r="R176" s="142">
        <f t="shared" si="42"/>
        <v>0</v>
      </c>
      <c r="S176" s="142">
        <v>0</v>
      </c>
      <c r="T176" s="143">
        <f t="shared" si="43"/>
        <v>0</v>
      </c>
      <c r="AR176" s="144" t="s">
        <v>90</v>
      </c>
      <c r="AT176" s="144" t="s">
        <v>153</v>
      </c>
      <c r="AU176" s="144" t="s">
        <v>15</v>
      </c>
      <c r="AY176" s="18" t="s">
        <v>151</v>
      </c>
      <c r="BE176" s="145">
        <f t="shared" si="44"/>
        <v>0</v>
      </c>
      <c r="BF176" s="145">
        <f t="shared" si="45"/>
        <v>0</v>
      </c>
      <c r="BG176" s="145">
        <f t="shared" si="46"/>
        <v>0</v>
      </c>
      <c r="BH176" s="145">
        <f t="shared" si="47"/>
        <v>0</v>
      </c>
      <c r="BI176" s="145">
        <f t="shared" si="48"/>
        <v>0</v>
      </c>
      <c r="BJ176" s="18" t="s">
        <v>15</v>
      </c>
      <c r="BK176" s="145">
        <f t="shared" si="49"/>
        <v>0</v>
      </c>
      <c r="BL176" s="18" t="s">
        <v>90</v>
      </c>
      <c r="BM176" s="144" t="s">
        <v>1404</v>
      </c>
    </row>
    <row r="177" spans="2:65" s="1" customFormat="1" ht="16.5" customHeight="1">
      <c r="B177" s="132"/>
      <c r="C177" s="133" t="s">
        <v>1025</v>
      </c>
      <c r="D177" s="133" t="s">
        <v>153</v>
      </c>
      <c r="E177" s="134" t="s">
        <v>1975</v>
      </c>
      <c r="F177" s="135" t="s">
        <v>1976</v>
      </c>
      <c r="G177" s="136" t="s">
        <v>1861</v>
      </c>
      <c r="H177" s="137">
        <v>11</v>
      </c>
      <c r="I177" s="138"/>
      <c r="J177" s="139">
        <f t="shared" si="40"/>
        <v>0</v>
      </c>
      <c r="K177" s="135" t="s">
        <v>3</v>
      </c>
      <c r="L177" s="33"/>
      <c r="M177" s="140" t="s">
        <v>3</v>
      </c>
      <c r="N177" s="141" t="s">
        <v>42</v>
      </c>
      <c r="P177" s="142">
        <f t="shared" si="41"/>
        <v>0</v>
      </c>
      <c r="Q177" s="142">
        <v>0</v>
      </c>
      <c r="R177" s="142">
        <f t="shared" si="42"/>
        <v>0</v>
      </c>
      <c r="S177" s="142">
        <v>0</v>
      </c>
      <c r="T177" s="143">
        <f t="shared" si="43"/>
        <v>0</v>
      </c>
      <c r="AR177" s="144" t="s">
        <v>90</v>
      </c>
      <c r="AT177" s="144" t="s">
        <v>153</v>
      </c>
      <c r="AU177" s="144" t="s">
        <v>15</v>
      </c>
      <c r="AY177" s="18" t="s">
        <v>151</v>
      </c>
      <c r="BE177" s="145">
        <f t="shared" si="44"/>
        <v>0</v>
      </c>
      <c r="BF177" s="145">
        <f t="shared" si="45"/>
        <v>0</v>
      </c>
      <c r="BG177" s="145">
        <f t="shared" si="46"/>
        <v>0</v>
      </c>
      <c r="BH177" s="145">
        <f t="shared" si="47"/>
        <v>0</v>
      </c>
      <c r="BI177" s="145">
        <f t="shared" si="48"/>
        <v>0</v>
      </c>
      <c r="BJ177" s="18" t="s">
        <v>15</v>
      </c>
      <c r="BK177" s="145">
        <f t="shared" si="49"/>
        <v>0</v>
      </c>
      <c r="BL177" s="18" t="s">
        <v>90</v>
      </c>
      <c r="BM177" s="144" t="s">
        <v>1412</v>
      </c>
    </row>
    <row r="178" spans="2:65" s="1" customFormat="1" ht="16.5" customHeight="1">
      <c r="B178" s="132"/>
      <c r="C178" s="133" t="s">
        <v>1029</v>
      </c>
      <c r="D178" s="133" t="s">
        <v>153</v>
      </c>
      <c r="E178" s="134" t="s">
        <v>1977</v>
      </c>
      <c r="F178" s="135" t="s">
        <v>1978</v>
      </c>
      <c r="G178" s="136" t="s">
        <v>1861</v>
      </c>
      <c r="H178" s="137">
        <v>11</v>
      </c>
      <c r="I178" s="138"/>
      <c r="J178" s="139">
        <f t="shared" si="40"/>
        <v>0</v>
      </c>
      <c r="K178" s="135" t="s">
        <v>3</v>
      </c>
      <c r="L178" s="33"/>
      <c r="M178" s="140" t="s">
        <v>3</v>
      </c>
      <c r="N178" s="141" t="s">
        <v>42</v>
      </c>
      <c r="P178" s="142">
        <f t="shared" si="41"/>
        <v>0</v>
      </c>
      <c r="Q178" s="142">
        <v>0</v>
      </c>
      <c r="R178" s="142">
        <f t="shared" si="42"/>
        <v>0</v>
      </c>
      <c r="S178" s="142">
        <v>0</v>
      </c>
      <c r="T178" s="143">
        <f t="shared" si="43"/>
        <v>0</v>
      </c>
      <c r="AR178" s="144" t="s">
        <v>90</v>
      </c>
      <c r="AT178" s="144" t="s">
        <v>153</v>
      </c>
      <c r="AU178" s="144" t="s">
        <v>15</v>
      </c>
      <c r="AY178" s="18" t="s">
        <v>151</v>
      </c>
      <c r="BE178" s="145">
        <f t="shared" si="44"/>
        <v>0</v>
      </c>
      <c r="BF178" s="145">
        <f t="shared" si="45"/>
        <v>0</v>
      </c>
      <c r="BG178" s="145">
        <f t="shared" si="46"/>
        <v>0</v>
      </c>
      <c r="BH178" s="145">
        <f t="shared" si="47"/>
        <v>0</v>
      </c>
      <c r="BI178" s="145">
        <f t="shared" si="48"/>
        <v>0</v>
      </c>
      <c r="BJ178" s="18" t="s">
        <v>15</v>
      </c>
      <c r="BK178" s="145">
        <f t="shared" si="49"/>
        <v>0</v>
      </c>
      <c r="BL178" s="18" t="s">
        <v>90</v>
      </c>
      <c r="BM178" s="144" t="s">
        <v>1420</v>
      </c>
    </row>
    <row r="179" spans="2:65" s="1" customFormat="1" ht="16.5" customHeight="1">
      <c r="B179" s="132"/>
      <c r="C179" s="133" t="s">
        <v>1032</v>
      </c>
      <c r="D179" s="133" t="s">
        <v>153</v>
      </c>
      <c r="E179" s="134" t="s">
        <v>1979</v>
      </c>
      <c r="F179" s="135" t="s">
        <v>1980</v>
      </c>
      <c r="G179" s="136" t="s">
        <v>1861</v>
      </c>
      <c r="H179" s="137">
        <v>11</v>
      </c>
      <c r="I179" s="138"/>
      <c r="J179" s="139">
        <f t="shared" si="40"/>
        <v>0</v>
      </c>
      <c r="K179" s="135" t="s">
        <v>3</v>
      </c>
      <c r="L179" s="33"/>
      <c r="M179" s="140" t="s">
        <v>3</v>
      </c>
      <c r="N179" s="141" t="s">
        <v>42</v>
      </c>
      <c r="P179" s="142">
        <f t="shared" si="41"/>
        <v>0</v>
      </c>
      <c r="Q179" s="142">
        <v>0</v>
      </c>
      <c r="R179" s="142">
        <f t="shared" si="42"/>
        <v>0</v>
      </c>
      <c r="S179" s="142">
        <v>0</v>
      </c>
      <c r="T179" s="143">
        <f t="shared" si="43"/>
        <v>0</v>
      </c>
      <c r="AR179" s="144" t="s">
        <v>90</v>
      </c>
      <c r="AT179" s="144" t="s">
        <v>153</v>
      </c>
      <c r="AU179" s="144" t="s">
        <v>15</v>
      </c>
      <c r="AY179" s="18" t="s">
        <v>151</v>
      </c>
      <c r="BE179" s="145">
        <f t="shared" si="44"/>
        <v>0</v>
      </c>
      <c r="BF179" s="145">
        <f t="shared" si="45"/>
        <v>0</v>
      </c>
      <c r="BG179" s="145">
        <f t="shared" si="46"/>
        <v>0</v>
      </c>
      <c r="BH179" s="145">
        <f t="shared" si="47"/>
        <v>0</v>
      </c>
      <c r="BI179" s="145">
        <f t="shared" si="48"/>
        <v>0</v>
      </c>
      <c r="BJ179" s="18" t="s">
        <v>15</v>
      </c>
      <c r="BK179" s="145">
        <f t="shared" si="49"/>
        <v>0</v>
      </c>
      <c r="BL179" s="18" t="s">
        <v>90</v>
      </c>
      <c r="BM179" s="144" t="s">
        <v>1429</v>
      </c>
    </row>
    <row r="180" spans="2:65" s="1" customFormat="1" ht="16.5" customHeight="1">
      <c r="B180" s="132"/>
      <c r="C180" s="133" t="s">
        <v>1039</v>
      </c>
      <c r="D180" s="133" t="s">
        <v>153</v>
      </c>
      <c r="E180" s="134" t="s">
        <v>1981</v>
      </c>
      <c r="F180" s="135" t="s">
        <v>1982</v>
      </c>
      <c r="G180" s="136" t="s">
        <v>1861</v>
      </c>
      <c r="H180" s="137">
        <v>4</v>
      </c>
      <c r="I180" s="138"/>
      <c r="J180" s="139">
        <f t="shared" si="40"/>
        <v>0</v>
      </c>
      <c r="K180" s="135" t="s">
        <v>3</v>
      </c>
      <c r="L180" s="33"/>
      <c r="M180" s="140" t="s">
        <v>3</v>
      </c>
      <c r="N180" s="141" t="s">
        <v>42</v>
      </c>
      <c r="P180" s="142">
        <f t="shared" si="41"/>
        <v>0</v>
      </c>
      <c r="Q180" s="142">
        <v>0</v>
      </c>
      <c r="R180" s="142">
        <f t="shared" si="42"/>
        <v>0</v>
      </c>
      <c r="S180" s="142">
        <v>0</v>
      </c>
      <c r="T180" s="143">
        <f t="shared" si="43"/>
        <v>0</v>
      </c>
      <c r="AR180" s="144" t="s">
        <v>90</v>
      </c>
      <c r="AT180" s="144" t="s">
        <v>153</v>
      </c>
      <c r="AU180" s="144" t="s">
        <v>15</v>
      </c>
      <c r="AY180" s="18" t="s">
        <v>151</v>
      </c>
      <c r="BE180" s="145">
        <f t="shared" si="44"/>
        <v>0</v>
      </c>
      <c r="BF180" s="145">
        <f t="shared" si="45"/>
        <v>0</v>
      </c>
      <c r="BG180" s="145">
        <f t="shared" si="46"/>
        <v>0</v>
      </c>
      <c r="BH180" s="145">
        <f t="shared" si="47"/>
        <v>0</v>
      </c>
      <c r="BI180" s="145">
        <f t="shared" si="48"/>
        <v>0</v>
      </c>
      <c r="BJ180" s="18" t="s">
        <v>15</v>
      </c>
      <c r="BK180" s="145">
        <f t="shared" si="49"/>
        <v>0</v>
      </c>
      <c r="BL180" s="18" t="s">
        <v>90</v>
      </c>
      <c r="BM180" s="144" t="s">
        <v>1437</v>
      </c>
    </row>
    <row r="181" spans="2:65" s="1" customFormat="1" ht="16.5" customHeight="1">
      <c r="B181" s="132"/>
      <c r="C181" s="133" t="s">
        <v>1044</v>
      </c>
      <c r="D181" s="133" t="s">
        <v>153</v>
      </c>
      <c r="E181" s="134" t="s">
        <v>1983</v>
      </c>
      <c r="F181" s="135" t="s">
        <v>1917</v>
      </c>
      <c r="G181" s="136" t="s">
        <v>1323</v>
      </c>
      <c r="H181" s="191"/>
      <c r="I181" s="138"/>
      <c r="J181" s="139">
        <f t="shared" si="40"/>
        <v>0</v>
      </c>
      <c r="K181" s="135" t="s">
        <v>3</v>
      </c>
      <c r="L181" s="33"/>
      <c r="M181" s="140" t="s">
        <v>3</v>
      </c>
      <c r="N181" s="141" t="s">
        <v>42</v>
      </c>
      <c r="P181" s="142">
        <f t="shared" si="41"/>
        <v>0</v>
      </c>
      <c r="Q181" s="142">
        <v>0</v>
      </c>
      <c r="R181" s="142">
        <f t="shared" si="42"/>
        <v>0</v>
      </c>
      <c r="S181" s="142">
        <v>0</v>
      </c>
      <c r="T181" s="143">
        <f t="shared" si="43"/>
        <v>0</v>
      </c>
      <c r="AR181" s="144" t="s">
        <v>90</v>
      </c>
      <c r="AT181" s="144" t="s">
        <v>153</v>
      </c>
      <c r="AU181" s="144" t="s">
        <v>15</v>
      </c>
      <c r="AY181" s="18" t="s">
        <v>151</v>
      </c>
      <c r="BE181" s="145">
        <f t="shared" si="44"/>
        <v>0</v>
      </c>
      <c r="BF181" s="145">
        <f t="shared" si="45"/>
        <v>0</v>
      </c>
      <c r="BG181" s="145">
        <f t="shared" si="46"/>
        <v>0</v>
      </c>
      <c r="BH181" s="145">
        <f t="shared" si="47"/>
        <v>0</v>
      </c>
      <c r="BI181" s="145">
        <f t="shared" si="48"/>
        <v>0</v>
      </c>
      <c r="BJ181" s="18" t="s">
        <v>15</v>
      </c>
      <c r="BK181" s="145">
        <f t="shared" si="49"/>
        <v>0</v>
      </c>
      <c r="BL181" s="18" t="s">
        <v>90</v>
      </c>
      <c r="BM181" s="144" t="s">
        <v>1445</v>
      </c>
    </row>
    <row r="182" spans="2:65" s="11" customFormat="1" ht="26" customHeight="1">
      <c r="B182" s="120"/>
      <c r="D182" s="121" t="s">
        <v>70</v>
      </c>
      <c r="E182" s="122" t="s">
        <v>1984</v>
      </c>
      <c r="F182" s="122" t="s">
        <v>1985</v>
      </c>
      <c r="I182" s="123"/>
      <c r="J182" s="124">
        <f>BK182</f>
        <v>0</v>
      </c>
      <c r="L182" s="120"/>
      <c r="M182" s="125"/>
      <c r="P182" s="126">
        <f>SUM(P183:P198)</f>
        <v>0</v>
      </c>
      <c r="R182" s="126">
        <f>SUM(R183:R198)</f>
        <v>0</v>
      </c>
      <c r="T182" s="127">
        <f>SUM(T183:T198)</f>
        <v>0</v>
      </c>
      <c r="AR182" s="121" t="s">
        <v>15</v>
      </c>
      <c r="AT182" s="128" t="s">
        <v>70</v>
      </c>
      <c r="AU182" s="128" t="s">
        <v>71</v>
      </c>
      <c r="AY182" s="121" t="s">
        <v>151</v>
      </c>
      <c r="BK182" s="129">
        <f>SUM(BK183:BK198)</f>
        <v>0</v>
      </c>
    </row>
    <row r="183" spans="2:65" s="1" customFormat="1" ht="21.75" customHeight="1">
      <c r="B183" s="132"/>
      <c r="C183" s="133" t="s">
        <v>1050</v>
      </c>
      <c r="D183" s="133" t="s">
        <v>153</v>
      </c>
      <c r="E183" s="134" t="s">
        <v>1986</v>
      </c>
      <c r="F183" s="135" t="s">
        <v>1987</v>
      </c>
      <c r="G183" s="136" t="s">
        <v>1861</v>
      </c>
      <c r="H183" s="137">
        <v>25</v>
      </c>
      <c r="I183" s="138"/>
      <c r="J183" s="139">
        <f t="shared" ref="J183:J198" si="50">ROUND(I183*H183,2)</f>
        <v>0</v>
      </c>
      <c r="K183" s="135" t="s">
        <v>3</v>
      </c>
      <c r="L183" s="33"/>
      <c r="M183" s="140" t="s">
        <v>3</v>
      </c>
      <c r="N183" s="141" t="s">
        <v>42</v>
      </c>
      <c r="P183" s="142">
        <f t="shared" ref="P183:P198" si="51">O183*H183</f>
        <v>0</v>
      </c>
      <c r="Q183" s="142">
        <v>0</v>
      </c>
      <c r="R183" s="142">
        <f t="shared" ref="R183:R198" si="52">Q183*H183</f>
        <v>0</v>
      </c>
      <c r="S183" s="142">
        <v>0</v>
      </c>
      <c r="T183" s="143">
        <f t="shared" ref="T183:T198" si="53">S183*H183</f>
        <v>0</v>
      </c>
      <c r="AR183" s="144" t="s">
        <v>90</v>
      </c>
      <c r="AT183" s="144" t="s">
        <v>153</v>
      </c>
      <c r="AU183" s="144" t="s">
        <v>15</v>
      </c>
      <c r="AY183" s="18" t="s">
        <v>151</v>
      </c>
      <c r="BE183" s="145">
        <f t="shared" ref="BE183:BE198" si="54">IF(N183="základní",J183,0)</f>
        <v>0</v>
      </c>
      <c r="BF183" s="145">
        <f t="shared" ref="BF183:BF198" si="55">IF(N183="snížená",J183,0)</f>
        <v>0</v>
      </c>
      <c r="BG183" s="145">
        <f t="shared" ref="BG183:BG198" si="56">IF(N183="zákl. přenesená",J183,0)</f>
        <v>0</v>
      </c>
      <c r="BH183" s="145">
        <f t="shared" ref="BH183:BH198" si="57">IF(N183="sníž. přenesená",J183,0)</f>
        <v>0</v>
      </c>
      <c r="BI183" s="145">
        <f t="shared" ref="BI183:BI198" si="58">IF(N183="nulová",J183,0)</f>
        <v>0</v>
      </c>
      <c r="BJ183" s="18" t="s">
        <v>15</v>
      </c>
      <c r="BK183" s="145">
        <f t="shared" ref="BK183:BK198" si="59">ROUND(I183*H183,2)</f>
        <v>0</v>
      </c>
      <c r="BL183" s="18" t="s">
        <v>90</v>
      </c>
      <c r="BM183" s="144" t="s">
        <v>1453</v>
      </c>
    </row>
    <row r="184" spans="2:65" s="1" customFormat="1" ht="16.5" customHeight="1">
      <c r="B184" s="132"/>
      <c r="C184" s="133" t="s">
        <v>1057</v>
      </c>
      <c r="D184" s="133" t="s">
        <v>153</v>
      </c>
      <c r="E184" s="134" t="s">
        <v>1988</v>
      </c>
      <c r="F184" s="135" t="s">
        <v>1989</v>
      </c>
      <c r="G184" s="136" t="s">
        <v>1861</v>
      </c>
      <c r="H184" s="137">
        <v>11</v>
      </c>
      <c r="I184" s="138"/>
      <c r="J184" s="139">
        <f t="shared" si="50"/>
        <v>0</v>
      </c>
      <c r="K184" s="135" t="s">
        <v>3</v>
      </c>
      <c r="L184" s="33"/>
      <c r="M184" s="140" t="s">
        <v>3</v>
      </c>
      <c r="N184" s="141" t="s">
        <v>42</v>
      </c>
      <c r="P184" s="142">
        <f t="shared" si="51"/>
        <v>0</v>
      </c>
      <c r="Q184" s="142">
        <v>0</v>
      </c>
      <c r="R184" s="142">
        <f t="shared" si="52"/>
        <v>0</v>
      </c>
      <c r="S184" s="142">
        <v>0</v>
      </c>
      <c r="T184" s="143">
        <f t="shared" si="53"/>
        <v>0</v>
      </c>
      <c r="AR184" s="144" t="s">
        <v>90</v>
      </c>
      <c r="AT184" s="144" t="s">
        <v>153</v>
      </c>
      <c r="AU184" s="144" t="s">
        <v>15</v>
      </c>
      <c r="AY184" s="18" t="s">
        <v>151</v>
      </c>
      <c r="BE184" s="145">
        <f t="shared" si="54"/>
        <v>0</v>
      </c>
      <c r="BF184" s="145">
        <f t="shared" si="55"/>
        <v>0</v>
      </c>
      <c r="BG184" s="145">
        <f t="shared" si="56"/>
        <v>0</v>
      </c>
      <c r="BH184" s="145">
        <f t="shared" si="57"/>
        <v>0</v>
      </c>
      <c r="BI184" s="145">
        <f t="shared" si="58"/>
        <v>0</v>
      </c>
      <c r="BJ184" s="18" t="s">
        <v>15</v>
      </c>
      <c r="BK184" s="145">
        <f t="shared" si="59"/>
        <v>0</v>
      </c>
      <c r="BL184" s="18" t="s">
        <v>90</v>
      </c>
      <c r="BM184" s="144" t="s">
        <v>1461</v>
      </c>
    </row>
    <row r="185" spans="2:65" s="1" customFormat="1" ht="24.25" customHeight="1">
      <c r="B185" s="132"/>
      <c r="C185" s="133" t="s">
        <v>1064</v>
      </c>
      <c r="D185" s="133" t="s">
        <v>153</v>
      </c>
      <c r="E185" s="134" t="s">
        <v>1990</v>
      </c>
      <c r="F185" s="135" t="s">
        <v>1991</v>
      </c>
      <c r="G185" s="136" t="s">
        <v>1861</v>
      </c>
      <c r="H185" s="137">
        <v>9</v>
      </c>
      <c r="I185" s="138"/>
      <c r="J185" s="139">
        <f t="shared" si="50"/>
        <v>0</v>
      </c>
      <c r="K185" s="135" t="s">
        <v>3</v>
      </c>
      <c r="L185" s="33"/>
      <c r="M185" s="140" t="s">
        <v>3</v>
      </c>
      <c r="N185" s="141" t="s">
        <v>42</v>
      </c>
      <c r="P185" s="142">
        <f t="shared" si="51"/>
        <v>0</v>
      </c>
      <c r="Q185" s="142">
        <v>0</v>
      </c>
      <c r="R185" s="142">
        <f t="shared" si="52"/>
        <v>0</v>
      </c>
      <c r="S185" s="142">
        <v>0</v>
      </c>
      <c r="T185" s="143">
        <f t="shared" si="53"/>
        <v>0</v>
      </c>
      <c r="AR185" s="144" t="s">
        <v>90</v>
      </c>
      <c r="AT185" s="144" t="s">
        <v>153</v>
      </c>
      <c r="AU185" s="144" t="s">
        <v>15</v>
      </c>
      <c r="AY185" s="18" t="s">
        <v>151</v>
      </c>
      <c r="BE185" s="145">
        <f t="shared" si="54"/>
        <v>0</v>
      </c>
      <c r="BF185" s="145">
        <f t="shared" si="55"/>
        <v>0</v>
      </c>
      <c r="BG185" s="145">
        <f t="shared" si="56"/>
        <v>0</v>
      </c>
      <c r="BH185" s="145">
        <f t="shared" si="57"/>
        <v>0</v>
      </c>
      <c r="BI185" s="145">
        <f t="shared" si="58"/>
        <v>0</v>
      </c>
      <c r="BJ185" s="18" t="s">
        <v>15</v>
      </c>
      <c r="BK185" s="145">
        <f t="shared" si="59"/>
        <v>0</v>
      </c>
      <c r="BL185" s="18" t="s">
        <v>90</v>
      </c>
      <c r="BM185" s="144" t="s">
        <v>1469</v>
      </c>
    </row>
    <row r="186" spans="2:65" s="1" customFormat="1" ht="21.75" customHeight="1">
      <c r="B186" s="132"/>
      <c r="C186" s="133" t="s">
        <v>1071</v>
      </c>
      <c r="D186" s="133" t="s">
        <v>153</v>
      </c>
      <c r="E186" s="134" t="s">
        <v>1992</v>
      </c>
      <c r="F186" s="135" t="s">
        <v>1993</v>
      </c>
      <c r="G186" s="136" t="s">
        <v>1861</v>
      </c>
      <c r="H186" s="137">
        <v>17</v>
      </c>
      <c r="I186" s="138"/>
      <c r="J186" s="139">
        <f t="shared" si="50"/>
        <v>0</v>
      </c>
      <c r="K186" s="135" t="s">
        <v>3</v>
      </c>
      <c r="L186" s="33"/>
      <c r="M186" s="140" t="s">
        <v>3</v>
      </c>
      <c r="N186" s="141" t="s">
        <v>42</v>
      </c>
      <c r="P186" s="142">
        <f t="shared" si="51"/>
        <v>0</v>
      </c>
      <c r="Q186" s="142">
        <v>0</v>
      </c>
      <c r="R186" s="142">
        <f t="shared" si="52"/>
        <v>0</v>
      </c>
      <c r="S186" s="142">
        <v>0</v>
      </c>
      <c r="T186" s="143">
        <f t="shared" si="53"/>
        <v>0</v>
      </c>
      <c r="AR186" s="144" t="s">
        <v>90</v>
      </c>
      <c r="AT186" s="144" t="s">
        <v>153</v>
      </c>
      <c r="AU186" s="144" t="s">
        <v>15</v>
      </c>
      <c r="AY186" s="18" t="s">
        <v>151</v>
      </c>
      <c r="BE186" s="145">
        <f t="shared" si="54"/>
        <v>0</v>
      </c>
      <c r="BF186" s="145">
        <f t="shared" si="55"/>
        <v>0</v>
      </c>
      <c r="BG186" s="145">
        <f t="shared" si="56"/>
        <v>0</v>
      </c>
      <c r="BH186" s="145">
        <f t="shared" si="57"/>
        <v>0</v>
      </c>
      <c r="BI186" s="145">
        <f t="shared" si="58"/>
        <v>0</v>
      </c>
      <c r="BJ186" s="18" t="s">
        <v>15</v>
      </c>
      <c r="BK186" s="145">
        <f t="shared" si="59"/>
        <v>0</v>
      </c>
      <c r="BL186" s="18" t="s">
        <v>90</v>
      </c>
      <c r="BM186" s="144" t="s">
        <v>1477</v>
      </c>
    </row>
    <row r="187" spans="2:65" s="1" customFormat="1" ht="24.25" customHeight="1">
      <c r="B187" s="132"/>
      <c r="C187" s="133" t="s">
        <v>1076</v>
      </c>
      <c r="D187" s="133" t="s">
        <v>153</v>
      </c>
      <c r="E187" s="134" t="s">
        <v>1994</v>
      </c>
      <c r="F187" s="135" t="s">
        <v>1995</v>
      </c>
      <c r="G187" s="136" t="s">
        <v>1861</v>
      </c>
      <c r="H187" s="137">
        <v>45</v>
      </c>
      <c r="I187" s="138"/>
      <c r="J187" s="139">
        <f t="shared" si="50"/>
        <v>0</v>
      </c>
      <c r="K187" s="135" t="s">
        <v>3</v>
      </c>
      <c r="L187" s="33"/>
      <c r="M187" s="140" t="s">
        <v>3</v>
      </c>
      <c r="N187" s="141" t="s">
        <v>42</v>
      </c>
      <c r="P187" s="142">
        <f t="shared" si="51"/>
        <v>0</v>
      </c>
      <c r="Q187" s="142">
        <v>0</v>
      </c>
      <c r="R187" s="142">
        <f t="shared" si="52"/>
        <v>0</v>
      </c>
      <c r="S187" s="142">
        <v>0</v>
      </c>
      <c r="T187" s="143">
        <f t="shared" si="53"/>
        <v>0</v>
      </c>
      <c r="AR187" s="144" t="s">
        <v>90</v>
      </c>
      <c r="AT187" s="144" t="s">
        <v>153</v>
      </c>
      <c r="AU187" s="144" t="s">
        <v>15</v>
      </c>
      <c r="AY187" s="18" t="s">
        <v>151</v>
      </c>
      <c r="BE187" s="145">
        <f t="shared" si="54"/>
        <v>0</v>
      </c>
      <c r="BF187" s="145">
        <f t="shared" si="55"/>
        <v>0</v>
      </c>
      <c r="BG187" s="145">
        <f t="shared" si="56"/>
        <v>0</v>
      </c>
      <c r="BH187" s="145">
        <f t="shared" si="57"/>
        <v>0</v>
      </c>
      <c r="BI187" s="145">
        <f t="shared" si="58"/>
        <v>0</v>
      </c>
      <c r="BJ187" s="18" t="s">
        <v>15</v>
      </c>
      <c r="BK187" s="145">
        <f t="shared" si="59"/>
        <v>0</v>
      </c>
      <c r="BL187" s="18" t="s">
        <v>90</v>
      </c>
      <c r="BM187" s="144" t="s">
        <v>1485</v>
      </c>
    </row>
    <row r="188" spans="2:65" s="1" customFormat="1" ht="24.25" customHeight="1">
      <c r="B188" s="132"/>
      <c r="C188" s="133" t="s">
        <v>1082</v>
      </c>
      <c r="D188" s="133" t="s">
        <v>153</v>
      </c>
      <c r="E188" s="134" t="s">
        <v>1996</v>
      </c>
      <c r="F188" s="135" t="s">
        <v>1997</v>
      </c>
      <c r="G188" s="136" t="s">
        <v>1861</v>
      </c>
      <c r="H188" s="137">
        <v>7</v>
      </c>
      <c r="I188" s="138"/>
      <c r="J188" s="139">
        <f t="shared" si="50"/>
        <v>0</v>
      </c>
      <c r="K188" s="135" t="s">
        <v>3</v>
      </c>
      <c r="L188" s="33"/>
      <c r="M188" s="140" t="s">
        <v>3</v>
      </c>
      <c r="N188" s="141" t="s">
        <v>42</v>
      </c>
      <c r="P188" s="142">
        <f t="shared" si="51"/>
        <v>0</v>
      </c>
      <c r="Q188" s="142">
        <v>0</v>
      </c>
      <c r="R188" s="142">
        <f t="shared" si="52"/>
        <v>0</v>
      </c>
      <c r="S188" s="142">
        <v>0</v>
      </c>
      <c r="T188" s="143">
        <f t="shared" si="53"/>
        <v>0</v>
      </c>
      <c r="AR188" s="144" t="s">
        <v>90</v>
      </c>
      <c r="AT188" s="144" t="s">
        <v>153</v>
      </c>
      <c r="AU188" s="144" t="s">
        <v>15</v>
      </c>
      <c r="AY188" s="18" t="s">
        <v>151</v>
      </c>
      <c r="BE188" s="145">
        <f t="shared" si="54"/>
        <v>0</v>
      </c>
      <c r="BF188" s="145">
        <f t="shared" si="55"/>
        <v>0</v>
      </c>
      <c r="BG188" s="145">
        <f t="shared" si="56"/>
        <v>0</v>
      </c>
      <c r="BH188" s="145">
        <f t="shared" si="57"/>
        <v>0</v>
      </c>
      <c r="BI188" s="145">
        <f t="shared" si="58"/>
        <v>0</v>
      </c>
      <c r="BJ188" s="18" t="s">
        <v>15</v>
      </c>
      <c r="BK188" s="145">
        <f t="shared" si="59"/>
        <v>0</v>
      </c>
      <c r="BL188" s="18" t="s">
        <v>90</v>
      </c>
      <c r="BM188" s="144" t="s">
        <v>1495</v>
      </c>
    </row>
    <row r="189" spans="2:65" s="1" customFormat="1" ht="21.75" customHeight="1">
      <c r="B189" s="132"/>
      <c r="C189" s="133" t="s">
        <v>1087</v>
      </c>
      <c r="D189" s="133" t="s">
        <v>153</v>
      </c>
      <c r="E189" s="134" t="s">
        <v>1998</v>
      </c>
      <c r="F189" s="135" t="s">
        <v>1999</v>
      </c>
      <c r="G189" s="136" t="s">
        <v>1861</v>
      </c>
      <c r="H189" s="137">
        <v>7</v>
      </c>
      <c r="I189" s="138"/>
      <c r="J189" s="139">
        <f t="shared" si="50"/>
        <v>0</v>
      </c>
      <c r="K189" s="135" t="s">
        <v>3</v>
      </c>
      <c r="L189" s="33"/>
      <c r="M189" s="140" t="s">
        <v>3</v>
      </c>
      <c r="N189" s="141" t="s">
        <v>42</v>
      </c>
      <c r="P189" s="142">
        <f t="shared" si="51"/>
        <v>0</v>
      </c>
      <c r="Q189" s="142">
        <v>0</v>
      </c>
      <c r="R189" s="142">
        <f t="shared" si="52"/>
        <v>0</v>
      </c>
      <c r="S189" s="142">
        <v>0</v>
      </c>
      <c r="T189" s="143">
        <f t="shared" si="53"/>
        <v>0</v>
      </c>
      <c r="AR189" s="144" t="s">
        <v>90</v>
      </c>
      <c r="AT189" s="144" t="s">
        <v>153</v>
      </c>
      <c r="AU189" s="144" t="s">
        <v>15</v>
      </c>
      <c r="AY189" s="18" t="s">
        <v>151</v>
      </c>
      <c r="BE189" s="145">
        <f t="shared" si="54"/>
        <v>0</v>
      </c>
      <c r="BF189" s="145">
        <f t="shared" si="55"/>
        <v>0</v>
      </c>
      <c r="BG189" s="145">
        <f t="shared" si="56"/>
        <v>0</v>
      </c>
      <c r="BH189" s="145">
        <f t="shared" si="57"/>
        <v>0</v>
      </c>
      <c r="BI189" s="145">
        <f t="shared" si="58"/>
        <v>0</v>
      </c>
      <c r="BJ189" s="18" t="s">
        <v>15</v>
      </c>
      <c r="BK189" s="145">
        <f t="shared" si="59"/>
        <v>0</v>
      </c>
      <c r="BL189" s="18" t="s">
        <v>90</v>
      </c>
      <c r="BM189" s="144" t="s">
        <v>1506</v>
      </c>
    </row>
    <row r="190" spans="2:65" s="1" customFormat="1" ht="24.25" customHeight="1">
      <c r="B190" s="132"/>
      <c r="C190" s="133" t="s">
        <v>1092</v>
      </c>
      <c r="D190" s="133" t="s">
        <v>153</v>
      </c>
      <c r="E190" s="134" t="s">
        <v>2000</v>
      </c>
      <c r="F190" s="135" t="s">
        <v>2001</v>
      </c>
      <c r="G190" s="136" t="s">
        <v>1861</v>
      </c>
      <c r="H190" s="137">
        <v>6</v>
      </c>
      <c r="I190" s="138"/>
      <c r="J190" s="139">
        <f t="shared" si="50"/>
        <v>0</v>
      </c>
      <c r="K190" s="135" t="s">
        <v>3</v>
      </c>
      <c r="L190" s="33"/>
      <c r="M190" s="140" t="s">
        <v>3</v>
      </c>
      <c r="N190" s="141" t="s">
        <v>42</v>
      </c>
      <c r="P190" s="142">
        <f t="shared" si="51"/>
        <v>0</v>
      </c>
      <c r="Q190" s="142">
        <v>0</v>
      </c>
      <c r="R190" s="142">
        <f t="shared" si="52"/>
        <v>0</v>
      </c>
      <c r="S190" s="142">
        <v>0</v>
      </c>
      <c r="T190" s="143">
        <f t="shared" si="53"/>
        <v>0</v>
      </c>
      <c r="AR190" s="144" t="s">
        <v>90</v>
      </c>
      <c r="AT190" s="144" t="s">
        <v>153</v>
      </c>
      <c r="AU190" s="144" t="s">
        <v>15</v>
      </c>
      <c r="AY190" s="18" t="s">
        <v>151</v>
      </c>
      <c r="BE190" s="145">
        <f t="shared" si="54"/>
        <v>0</v>
      </c>
      <c r="BF190" s="145">
        <f t="shared" si="55"/>
        <v>0</v>
      </c>
      <c r="BG190" s="145">
        <f t="shared" si="56"/>
        <v>0</v>
      </c>
      <c r="BH190" s="145">
        <f t="shared" si="57"/>
        <v>0</v>
      </c>
      <c r="BI190" s="145">
        <f t="shared" si="58"/>
        <v>0</v>
      </c>
      <c r="BJ190" s="18" t="s">
        <v>15</v>
      </c>
      <c r="BK190" s="145">
        <f t="shared" si="59"/>
        <v>0</v>
      </c>
      <c r="BL190" s="18" t="s">
        <v>90</v>
      </c>
      <c r="BM190" s="144" t="s">
        <v>1514</v>
      </c>
    </row>
    <row r="191" spans="2:65" s="1" customFormat="1" ht="21.75" customHeight="1">
      <c r="B191" s="132"/>
      <c r="C191" s="133" t="s">
        <v>1097</v>
      </c>
      <c r="D191" s="133" t="s">
        <v>153</v>
      </c>
      <c r="E191" s="134" t="s">
        <v>2002</v>
      </c>
      <c r="F191" s="135" t="s">
        <v>2003</v>
      </c>
      <c r="G191" s="136" t="s">
        <v>1861</v>
      </c>
      <c r="H191" s="137">
        <v>37</v>
      </c>
      <c r="I191" s="138"/>
      <c r="J191" s="139">
        <f t="shared" si="50"/>
        <v>0</v>
      </c>
      <c r="K191" s="135" t="s">
        <v>3</v>
      </c>
      <c r="L191" s="33"/>
      <c r="M191" s="140" t="s">
        <v>3</v>
      </c>
      <c r="N191" s="141" t="s">
        <v>42</v>
      </c>
      <c r="P191" s="142">
        <f t="shared" si="51"/>
        <v>0</v>
      </c>
      <c r="Q191" s="142">
        <v>0</v>
      </c>
      <c r="R191" s="142">
        <f t="shared" si="52"/>
        <v>0</v>
      </c>
      <c r="S191" s="142">
        <v>0</v>
      </c>
      <c r="T191" s="143">
        <f t="shared" si="53"/>
        <v>0</v>
      </c>
      <c r="AR191" s="144" t="s">
        <v>90</v>
      </c>
      <c r="AT191" s="144" t="s">
        <v>153</v>
      </c>
      <c r="AU191" s="144" t="s">
        <v>15</v>
      </c>
      <c r="AY191" s="18" t="s">
        <v>151</v>
      </c>
      <c r="BE191" s="145">
        <f t="shared" si="54"/>
        <v>0</v>
      </c>
      <c r="BF191" s="145">
        <f t="shared" si="55"/>
        <v>0</v>
      </c>
      <c r="BG191" s="145">
        <f t="shared" si="56"/>
        <v>0</v>
      </c>
      <c r="BH191" s="145">
        <f t="shared" si="57"/>
        <v>0</v>
      </c>
      <c r="BI191" s="145">
        <f t="shared" si="58"/>
        <v>0</v>
      </c>
      <c r="BJ191" s="18" t="s">
        <v>15</v>
      </c>
      <c r="BK191" s="145">
        <f t="shared" si="59"/>
        <v>0</v>
      </c>
      <c r="BL191" s="18" t="s">
        <v>90</v>
      </c>
      <c r="BM191" s="144" t="s">
        <v>1522</v>
      </c>
    </row>
    <row r="192" spans="2:65" s="1" customFormat="1" ht="21.75" customHeight="1">
      <c r="B192" s="132"/>
      <c r="C192" s="133" t="s">
        <v>929</v>
      </c>
      <c r="D192" s="133" t="s">
        <v>153</v>
      </c>
      <c r="E192" s="134" t="s">
        <v>2004</v>
      </c>
      <c r="F192" s="135" t="s">
        <v>2005</v>
      </c>
      <c r="G192" s="136" t="s">
        <v>1861</v>
      </c>
      <c r="H192" s="137">
        <v>34</v>
      </c>
      <c r="I192" s="138"/>
      <c r="J192" s="139">
        <f t="shared" si="50"/>
        <v>0</v>
      </c>
      <c r="K192" s="135" t="s">
        <v>3</v>
      </c>
      <c r="L192" s="33"/>
      <c r="M192" s="140" t="s">
        <v>3</v>
      </c>
      <c r="N192" s="141" t="s">
        <v>42</v>
      </c>
      <c r="P192" s="142">
        <f t="shared" si="51"/>
        <v>0</v>
      </c>
      <c r="Q192" s="142">
        <v>0</v>
      </c>
      <c r="R192" s="142">
        <f t="shared" si="52"/>
        <v>0</v>
      </c>
      <c r="S192" s="142">
        <v>0</v>
      </c>
      <c r="T192" s="143">
        <f t="shared" si="53"/>
        <v>0</v>
      </c>
      <c r="AR192" s="144" t="s">
        <v>90</v>
      </c>
      <c r="AT192" s="144" t="s">
        <v>153</v>
      </c>
      <c r="AU192" s="144" t="s">
        <v>15</v>
      </c>
      <c r="AY192" s="18" t="s">
        <v>151</v>
      </c>
      <c r="BE192" s="145">
        <f t="shared" si="54"/>
        <v>0</v>
      </c>
      <c r="BF192" s="145">
        <f t="shared" si="55"/>
        <v>0</v>
      </c>
      <c r="BG192" s="145">
        <f t="shared" si="56"/>
        <v>0</v>
      </c>
      <c r="BH192" s="145">
        <f t="shared" si="57"/>
        <v>0</v>
      </c>
      <c r="BI192" s="145">
        <f t="shared" si="58"/>
        <v>0</v>
      </c>
      <c r="BJ192" s="18" t="s">
        <v>15</v>
      </c>
      <c r="BK192" s="145">
        <f t="shared" si="59"/>
        <v>0</v>
      </c>
      <c r="BL192" s="18" t="s">
        <v>90</v>
      </c>
      <c r="BM192" s="144" t="s">
        <v>1530</v>
      </c>
    </row>
    <row r="193" spans="2:65" s="1" customFormat="1" ht="16.5" customHeight="1">
      <c r="B193" s="132"/>
      <c r="C193" s="133" t="s">
        <v>998</v>
      </c>
      <c r="D193" s="133" t="s">
        <v>153</v>
      </c>
      <c r="E193" s="134" t="s">
        <v>2006</v>
      </c>
      <c r="F193" s="135" t="s">
        <v>2007</v>
      </c>
      <c r="G193" s="136" t="s">
        <v>1861</v>
      </c>
      <c r="H193" s="137">
        <v>2</v>
      </c>
      <c r="I193" s="138"/>
      <c r="J193" s="139">
        <f t="shared" si="50"/>
        <v>0</v>
      </c>
      <c r="K193" s="135" t="s">
        <v>3</v>
      </c>
      <c r="L193" s="33"/>
      <c r="M193" s="140" t="s">
        <v>3</v>
      </c>
      <c r="N193" s="141" t="s">
        <v>42</v>
      </c>
      <c r="P193" s="142">
        <f t="shared" si="51"/>
        <v>0</v>
      </c>
      <c r="Q193" s="142">
        <v>0</v>
      </c>
      <c r="R193" s="142">
        <f t="shared" si="52"/>
        <v>0</v>
      </c>
      <c r="S193" s="142">
        <v>0</v>
      </c>
      <c r="T193" s="143">
        <f t="shared" si="53"/>
        <v>0</v>
      </c>
      <c r="AR193" s="144" t="s">
        <v>90</v>
      </c>
      <c r="AT193" s="144" t="s">
        <v>153</v>
      </c>
      <c r="AU193" s="144" t="s">
        <v>15</v>
      </c>
      <c r="AY193" s="18" t="s">
        <v>151</v>
      </c>
      <c r="BE193" s="145">
        <f t="shared" si="54"/>
        <v>0</v>
      </c>
      <c r="BF193" s="145">
        <f t="shared" si="55"/>
        <v>0</v>
      </c>
      <c r="BG193" s="145">
        <f t="shared" si="56"/>
        <v>0</v>
      </c>
      <c r="BH193" s="145">
        <f t="shared" si="57"/>
        <v>0</v>
      </c>
      <c r="BI193" s="145">
        <f t="shared" si="58"/>
        <v>0</v>
      </c>
      <c r="BJ193" s="18" t="s">
        <v>15</v>
      </c>
      <c r="BK193" s="145">
        <f t="shared" si="59"/>
        <v>0</v>
      </c>
      <c r="BL193" s="18" t="s">
        <v>90</v>
      </c>
      <c r="BM193" s="144" t="s">
        <v>1538</v>
      </c>
    </row>
    <row r="194" spans="2:65" s="1" customFormat="1" ht="16.5" customHeight="1">
      <c r="B194" s="132"/>
      <c r="C194" s="133" t="s">
        <v>169</v>
      </c>
      <c r="D194" s="133" t="s">
        <v>153</v>
      </c>
      <c r="E194" s="134" t="s">
        <v>2008</v>
      </c>
      <c r="F194" s="135" t="s">
        <v>2009</v>
      </c>
      <c r="G194" s="136" t="s">
        <v>1861</v>
      </c>
      <c r="H194" s="137">
        <v>4</v>
      </c>
      <c r="I194" s="138"/>
      <c r="J194" s="139">
        <f t="shared" si="50"/>
        <v>0</v>
      </c>
      <c r="K194" s="135" t="s">
        <v>3</v>
      </c>
      <c r="L194" s="33"/>
      <c r="M194" s="140" t="s">
        <v>3</v>
      </c>
      <c r="N194" s="141" t="s">
        <v>42</v>
      </c>
      <c r="P194" s="142">
        <f t="shared" si="51"/>
        <v>0</v>
      </c>
      <c r="Q194" s="142">
        <v>0</v>
      </c>
      <c r="R194" s="142">
        <f t="shared" si="52"/>
        <v>0</v>
      </c>
      <c r="S194" s="142">
        <v>0</v>
      </c>
      <c r="T194" s="143">
        <f t="shared" si="53"/>
        <v>0</v>
      </c>
      <c r="AR194" s="144" t="s">
        <v>90</v>
      </c>
      <c r="AT194" s="144" t="s">
        <v>153</v>
      </c>
      <c r="AU194" s="144" t="s">
        <v>15</v>
      </c>
      <c r="AY194" s="18" t="s">
        <v>151</v>
      </c>
      <c r="BE194" s="145">
        <f t="shared" si="54"/>
        <v>0</v>
      </c>
      <c r="BF194" s="145">
        <f t="shared" si="55"/>
        <v>0</v>
      </c>
      <c r="BG194" s="145">
        <f t="shared" si="56"/>
        <v>0</v>
      </c>
      <c r="BH194" s="145">
        <f t="shared" si="57"/>
        <v>0</v>
      </c>
      <c r="BI194" s="145">
        <f t="shared" si="58"/>
        <v>0</v>
      </c>
      <c r="BJ194" s="18" t="s">
        <v>15</v>
      </c>
      <c r="BK194" s="145">
        <f t="shared" si="59"/>
        <v>0</v>
      </c>
      <c r="BL194" s="18" t="s">
        <v>90</v>
      </c>
      <c r="BM194" s="144" t="s">
        <v>1546</v>
      </c>
    </row>
    <row r="195" spans="2:65" s="1" customFormat="1" ht="16.5" customHeight="1">
      <c r="B195" s="132"/>
      <c r="C195" s="133" t="s">
        <v>1109</v>
      </c>
      <c r="D195" s="133" t="s">
        <v>153</v>
      </c>
      <c r="E195" s="134" t="s">
        <v>2010</v>
      </c>
      <c r="F195" s="135" t="s">
        <v>2011</v>
      </c>
      <c r="G195" s="136" t="s">
        <v>332</v>
      </c>
      <c r="H195" s="137">
        <v>1</v>
      </c>
      <c r="I195" s="138"/>
      <c r="J195" s="139">
        <f t="shared" si="50"/>
        <v>0</v>
      </c>
      <c r="K195" s="135" t="s">
        <v>3</v>
      </c>
      <c r="L195" s="33"/>
      <c r="M195" s="140" t="s">
        <v>3</v>
      </c>
      <c r="N195" s="141" t="s">
        <v>42</v>
      </c>
      <c r="P195" s="142">
        <f t="shared" si="51"/>
        <v>0</v>
      </c>
      <c r="Q195" s="142">
        <v>0</v>
      </c>
      <c r="R195" s="142">
        <f t="shared" si="52"/>
        <v>0</v>
      </c>
      <c r="S195" s="142">
        <v>0</v>
      </c>
      <c r="T195" s="143">
        <f t="shared" si="53"/>
        <v>0</v>
      </c>
      <c r="AR195" s="144" t="s">
        <v>90</v>
      </c>
      <c r="AT195" s="144" t="s">
        <v>153</v>
      </c>
      <c r="AU195" s="144" t="s">
        <v>15</v>
      </c>
      <c r="AY195" s="18" t="s">
        <v>151</v>
      </c>
      <c r="BE195" s="145">
        <f t="shared" si="54"/>
        <v>0</v>
      </c>
      <c r="BF195" s="145">
        <f t="shared" si="55"/>
        <v>0</v>
      </c>
      <c r="BG195" s="145">
        <f t="shared" si="56"/>
        <v>0</v>
      </c>
      <c r="BH195" s="145">
        <f t="shared" si="57"/>
        <v>0</v>
      </c>
      <c r="BI195" s="145">
        <f t="shared" si="58"/>
        <v>0</v>
      </c>
      <c r="BJ195" s="18" t="s">
        <v>15</v>
      </c>
      <c r="BK195" s="145">
        <f t="shared" si="59"/>
        <v>0</v>
      </c>
      <c r="BL195" s="18" t="s">
        <v>90</v>
      </c>
      <c r="BM195" s="144" t="s">
        <v>1554</v>
      </c>
    </row>
    <row r="196" spans="2:65" s="1" customFormat="1" ht="24.25" customHeight="1">
      <c r="B196" s="132"/>
      <c r="C196" s="133" t="s">
        <v>1030</v>
      </c>
      <c r="D196" s="133" t="s">
        <v>153</v>
      </c>
      <c r="E196" s="134" t="s">
        <v>2012</v>
      </c>
      <c r="F196" s="135" t="s">
        <v>2013</v>
      </c>
      <c r="G196" s="136" t="s">
        <v>1861</v>
      </c>
      <c r="H196" s="137">
        <v>25</v>
      </c>
      <c r="I196" s="138"/>
      <c r="J196" s="139">
        <f t="shared" si="50"/>
        <v>0</v>
      </c>
      <c r="K196" s="135" t="s">
        <v>3</v>
      </c>
      <c r="L196" s="33"/>
      <c r="M196" s="140" t="s">
        <v>3</v>
      </c>
      <c r="N196" s="141" t="s">
        <v>42</v>
      </c>
      <c r="P196" s="142">
        <f t="shared" si="51"/>
        <v>0</v>
      </c>
      <c r="Q196" s="142">
        <v>0</v>
      </c>
      <c r="R196" s="142">
        <f t="shared" si="52"/>
        <v>0</v>
      </c>
      <c r="S196" s="142">
        <v>0</v>
      </c>
      <c r="T196" s="143">
        <f t="shared" si="53"/>
        <v>0</v>
      </c>
      <c r="AR196" s="144" t="s">
        <v>90</v>
      </c>
      <c r="AT196" s="144" t="s">
        <v>153</v>
      </c>
      <c r="AU196" s="144" t="s">
        <v>15</v>
      </c>
      <c r="AY196" s="18" t="s">
        <v>151</v>
      </c>
      <c r="BE196" s="145">
        <f t="shared" si="54"/>
        <v>0</v>
      </c>
      <c r="BF196" s="145">
        <f t="shared" si="55"/>
        <v>0</v>
      </c>
      <c r="BG196" s="145">
        <f t="shared" si="56"/>
        <v>0</v>
      </c>
      <c r="BH196" s="145">
        <f t="shared" si="57"/>
        <v>0</v>
      </c>
      <c r="BI196" s="145">
        <f t="shared" si="58"/>
        <v>0</v>
      </c>
      <c r="BJ196" s="18" t="s">
        <v>15</v>
      </c>
      <c r="BK196" s="145">
        <f t="shared" si="59"/>
        <v>0</v>
      </c>
      <c r="BL196" s="18" t="s">
        <v>90</v>
      </c>
      <c r="BM196" s="144" t="s">
        <v>1562</v>
      </c>
    </row>
    <row r="197" spans="2:65" s="1" customFormat="1" ht="24.25" customHeight="1">
      <c r="B197" s="132"/>
      <c r="C197" s="133" t="s">
        <v>1121</v>
      </c>
      <c r="D197" s="133" t="s">
        <v>153</v>
      </c>
      <c r="E197" s="134" t="s">
        <v>2014</v>
      </c>
      <c r="F197" s="135" t="s">
        <v>2015</v>
      </c>
      <c r="G197" s="136" t="s">
        <v>1861</v>
      </c>
      <c r="H197" s="137">
        <v>28</v>
      </c>
      <c r="I197" s="138"/>
      <c r="J197" s="139">
        <f t="shared" si="50"/>
        <v>0</v>
      </c>
      <c r="K197" s="135" t="s">
        <v>3</v>
      </c>
      <c r="L197" s="33"/>
      <c r="M197" s="140" t="s">
        <v>3</v>
      </c>
      <c r="N197" s="141" t="s">
        <v>42</v>
      </c>
      <c r="P197" s="142">
        <f t="shared" si="51"/>
        <v>0</v>
      </c>
      <c r="Q197" s="142">
        <v>0</v>
      </c>
      <c r="R197" s="142">
        <f t="shared" si="52"/>
        <v>0</v>
      </c>
      <c r="S197" s="142">
        <v>0</v>
      </c>
      <c r="T197" s="143">
        <f t="shared" si="53"/>
        <v>0</v>
      </c>
      <c r="AR197" s="144" t="s">
        <v>90</v>
      </c>
      <c r="AT197" s="144" t="s">
        <v>153</v>
      </c>
      <c r="AU197" s="144" t="s">
        <v>15</v>
      </c>
      <c r="AY197" s="18" t="s">
        <v>151</v>
      </c>
      <c r="BE197" s="145">
        <f t="shared" si="54"/>
        <v>0</v>
      </c>
      <c r="BF197" s="145">
        <f t="shared" si="55"/>
        <v>0</v>
      </c>
      <c r="BG197" s="145">
        <f t="shared" si="56"/>
        <v>0</v>
      </c>
      <c r="BH197" s="145">
        <f t="shared" si="57"/>
        <v>0</v>
      </c>
      <c r="BI197" s="145">
        <f t="shared" si="58"/>
        <v>0</v>
      </c>
      <c r="BJ197" s="18" t="s">
        <v>15</v>
      </c>
      <c r="BK197" s="145">
        <f t="shared" si="59"/>
        <v>0</v>
      </c>
      <c r="BL197" s="18" t="s">
        <v>90</v>
      </c>
      <c r="BM197" s="144" t="s">
        <v>1570</v>
      </c>
    </row>
    <row r="198" spans="2:65" s="1" customFormat="1" ht="16.5" customHeight="1">
      <c r="B198" s="132"/>
      <c r="C198" s="133" t="s">
        <v>1126</v>
      </c>
      <c r="D198" s="133" t="s">
        <v>153</v>
      </c>
      <c r="E198" s="134" t="s">
        <v>2016</v>
      </c>
      <c r="F198" s="135" t="s">
        <v>1917</v>
      </c>
      <c r="G198" s="136" t="s">
        <v>1323</v>
      </c>
      <c r="H198" s="191"/>
      <c r="I198" s="138"/>
      <c r="J198" s="139">
        <f t="shared" si="50"/>
        <v>0</v>
      </c>
      <c r="K198" s="135" t="s">
        <v>3</v>
      </c>
      <c r="L198" s="33"/>
      <c r="M198" s="140" t="s">
        <v>3</v>
      </c>
      <c r="N198" s="141" t="s">
        <v>42</v>
      </c>
      <c r="P198" s="142">
        <f t="shared" si="51"/>
        <v>0</v>
      </c>
      <c r="Q198" s="142">
        <v>0</v>
      </c>
      <c r="R198" s="142">
        <f t="shared" si="52"/>
        <v>0</v>
      </c>
      <c r="S198" s="142">
        <v>0</v>
      </c>
      <c r="T198" s="143">
        <f t="shared" si="53"/>
        <v>0</v>
      </c>
      <c r="AR198" s="144" t="s">
        <v>90</v>
      </c>
      <c r="AT198" s="144" t="s">
        <v>153</v>
      </c>
      <c r="AU198" s="144" t="s">
        <v>15</v>
      </c>
      <c r="AY198" s="18" t="s">
        <v>151</v>
      </c>
      <c r="BE198" s="145">
        <f t="shared" si="54"/>
        <v>0</v>
      </c>
      <c r="BF198" s="145">
        <f t="shared" si="55"/>
        <v>0</v>
      </c>
      <c r="BG198" s="145">
        <f t="shared" si="56"/>
        <v>0</v>
      </c>
      <c r="BH198" s="145">
        <f t="shared" si="57"/>
        <v>0</v>
      </c>
      <c r="BI198" s="145">
        <f t="shared" si="58"/>
        <v>0</v>
      </c>
      <c r="BJ198" s="18" t="s">
        <v>15</v>
      </c>
      <c r="BK198" s="145">
        <f t="shared" si="59"/>
        <v>0</v>
      </c>
      <c r="BL198" s="18" t="s">
        <v>90</v>
      </c>
      <c r="BM198" s="144" t="s">
        <v>1578</v>
      </c>
    </row>
    <row r="199" spans="2:65" s="11" customFormat="1" ht="26" customHeight="1">
      <c r="B199" s="120"/>
      <c r="D199" s="121" t="s">
        <v>70</v>
      </c>
      <c r="E199" s="122" t="s">
        <v>2017</v>
      </c>
      <c r="F199" s="122" t="s">
        <v>2018</v>
      </c>
      <c r="I199" s="123"/>
      <c r="J199" s="124">
        <f>BK199</f>
        <v>0</v>
      </c>
      <c r="L199" s="120"/>
      <c r="M199" s="125"/>
      <c r="P199" s="126">
        <f>SUM(P200:P204)</f>
        <v>0</v>
      </c>
      <c r="R199" s="126">
        <f>SUM(R200:R204)</f>
        <v>0</v>
      </c>
      <c r="T199" s="127">
        <f>SUM(T200:T204)</f>
        <v>0</v>
      </c>
      <c r="AR199" s="121" t="s">
        <v>15</v>
      </c>
      <c r="AT199" s="128" t="s">
        <v>70</v>
      </c>
      <c r="AU199" s="128" t="s">
        <v>71</v>
      </c>
      <c r="AY199" s="121" t="s">
        <v>151</v>
      </c>
      <c r="BK199" s="129">
        <f>SUM(BK200:BK204)</f>
        <v>0</v>
      </c>
    </row>
    <row r="200" spans="2:65" s="1" customFormat="1" ht="24.25" customHeight="1">
      <c r="B200" s="132"/>
      <c r="C200" s="133" t="s">
        <v>1130</v>
      </c>
      <c r="D200" s="133" t="s">
        <v>153</v>
      </c>
      <c r="E200" s="134" t="s">
        <v>2019</v>
      </c>
      <c r="F200" s="135" t="s">
        <v>2020</v>
      </c>
      <c r="G200" s="136" t="s">
        <v>229</v>
      </c>
      <c r="H200" s="137">
        <v>14</v>
      </c>
      <c r="I200" s="138"/>
      <c r="J200" s="139">
        <f>ROUND(I200*H200,2)</f>
        <v>0</v>
      </c>
      <c r="K200" s="135" t="s">
        <v>3</v>
      </c>
      <c r="L200" s="33"/>
      <c r="M200" s="140" t="s">
        <v>3</v>
      </c>
      <c r="N200" s="141" t="s">
        <v>42</v>
      </c>
      <c r="P200" s="142">
        <f>O200*H200</f>
        <v>0</v>
      </c>
      <c r="Q200" s="142">
        <v>0</v>
      </c>
      <c r="R200" s="142">
        <f>Q200*H200</f>
        <v>0</v>
      </c>
      <c r="S200" s="142">
        <v>0</v>
      </c>
      <c r="T200" s="143">
        <f>S200*H200</f>
        <v>0</v>
      </c>
      <c r="AR200" s="144" t="s">
        <v>90</v>
      </c>
      <c r="AT200" s="144" t="s">
        <v>153</v>
      </c>
      <c r="AU200" s="144" t="s">
        <v>15</v>
      </c>
      <c r="AY200" s="18" t="s">
        <v>151</v>
      </c>
      <c r="BE200" s="145">
        <f>IF(N200="základní",J200,0)</f>
        <v>0</v>
      </c>
      <c r="BF200" s="145">
        <f>IF(N200="snížená",J200,0)</f>
        <v>0</v>
      </c>
      <c r="BG200" s="145">
        <f>IF(N200="zákl. přenesená",J200,0)</f>
        <v>0</v>
      </c>
      <c r="BH200" s="145">
        <f>IF(N200="sníž. přenesená",J200,0)</f>
        <v>0</v>
      </c>
      <c r="BI200" s="145">
        <f>IF(N200="nulová",J200,0)</f>
        <v>0</v>
      </c>
      <c r="BJ200" s="18" t="s">
        <v>15</v>
      </c>
      <c r="BK200" s="145">
        <f>ROUND(I200*H200,2)</f>
        <v>0</v>
      </c>
      <c r="BL200" s="18" t="s">
        <v>90</v>
      </c>
      <c r="BM200" s="144" t="s">
        <v>1588</v>
      </c>
    </row>
    <row r="201" spans="2:65" s="1" customFormat="1" ht="16.5" customHeight="1">
      <c r="B201" s="132"/>
      <c r="C201" s="133" t="s">
        <v>1135</v>
      </c>
      <c r="D201" s="133" t="s">
        <v>153</v>
      </c>
      <c r="E201" s="134" t="s">
        <v>2021</v>
      </c>
      <c r="F201" s="135" t="s">
        <v>2022</v>
      </c>
      <c r="G201" s="136" t="s">
        <v>229</v>
      </c>
      <c r="H201" s="137">
        <v>14</v>
      </c>
      <c r="I201" s="138"/>
      <c r="J201" s="139">
        <f>ROUND(I201*H201,2)</f>
        <v>0</v>
      </c>
      <c r="K201" s="135" t="s">
        <v>3</v>
      </c>
      <c r="L201" s="33"/>
      <c r="M201" s="140" t="s">
        <v>3</v>
      </c>
      <c r="N201" s="141" t="s">
        <v>42</v>
      </c>
      <c r="P201" s="142">
        <f>O201*H201</f>
        <v>0</v>
      </c>
      <c r="Q201" s="142">
        <v>0</v>
      </c>
      <c r="R201" s="142">
        <f>Q201*H201</f>
        <v>0</v>
      </c>
      <c r="S201" s="142">
        <v>0</v>
      </c>
      <c r="T201" s="143">
        <f>S201*H201</f>
        <v>0</v>
      </c>
      <c r="AR201" s="144" t="s">
        <v>90</v>
      </c>
      <c r="AT201" s="144" t="s">
        <v>153</v>
      </c>
      <c r="AU201" s="144" t="s">
        <v>15</v>
      </c>
      <c r="AY201" s="18" t="s">
        <v>151</v>
      </c>
      <c r="BE201" s="145">
        <f>IF(N201="základní",J201,0)</f>
        <v>0</v>
      </c>
      <c r="BF201" s="145">
        <f>IF(N201="snížená",J201,0)</f>
        <v>0</v>
      </c>
      <c r="BG201" s="145">
        <f>IF(N201="zákl. přenesená",J201,0)</f>
        <v>0</v>
      </c>
      <c r="BH201" s="145">
        <f>IF(N201="sníž. přenesená",J201,0)</f>
        <v>0</v>
      </c>
      <c r="BI201" s="145">
        <f>IF(N201="nulová",J201,0)</f>
        <v>0</v>
      </c>
      <c r="BJ201" s="18" t="s">
        <v>15</v>
      </c>
      <c r="BK201" s="145">
        <f>ROUND(I201*H201,2)</f>
        <v>0</v>
      </c>
      <c r="BL201" s="18" t="s">
        <v>90</v>
      </c>
      <c r="BM201" s="144" t="s">
        <v>1599</v>
      </c>
    </row>
    <row r="202" spans="2:65" s="1" customFormat="1" ht="16.5" customHeight="1">
      <c r="B202" s="132"/>
      <c r="C202" s="133" t="s">
        <v>1141</v>
      </c>
      <c r="D202" s="133" t="s">
        <v>153</v>
      </c>
      <c r="E202" s="134" t="s">
        <v>2023</v>
      </c>
      <c r="F202" s="135" t="s">
        <v>2024</v>
      </c>
      <c r="G202" s="136" t="s">
        <v>2025</v>
      </c>
      <c r="H202" s="137">
        <v>0.1</v>
      </c>
      <c r="I202" s="138"/>
      <c r="J202" s="139">
        <f>ROUND(I202*H202,2)</f>
        <v>0</v>
      </c>
      <c r="K202" s="135" t="s">
        <v>3</v>
      </c>
      <c r="L202" s="33"/>
      <c r="M202" s="140" t="s">
        <v>3</v>
      </c>
      <c r="N202" s="141" t="s">
        <v>42</v>
      </c>
      <c r="P202" s="142">
        <f>O202*H202</f>
        <v>0</v>
      </c>
      <c r="Q202" s="142">
        <v>0</v>
      </c>
      <c r="R202" s="142">
        <f>Q202*H202</f>
        <v>0</v>
      </c>
      <c r="S202" s="142">
        <v>0</v>
      </c>
      <c r="T202" s="143">
        <f>S202*H202</f>
        <v>0</v>
      </c>
      <c r="AR202" s="144" t="s">
        <v>90</v>
      </c>
      <c r="AT202" s="144" t="s">
        <v>153</v>
      </c>
      <c r="AU202" s="144" t="s">
        <v>15</v>
      </c>
      <c r="AY202" s="18" t="s">
        <v>151</v>
      </c>
      <c r="BE202" s="145">
        <f>IF(N202="základní",J202,0)</f>
        <v>0</v>
      </c>
      <c r="BF202" s="145">
        <f>IF(N202="snížená",J202,0)</f>
        <v>0</v>
      </c>
      <c r="BG202" s="145">
        <f>IF(N202="zákl. přenesená",J202,0)</f>
        <v>0</v>
      </c>
      <c r="BH202" s="145">
        <f>IF(N202="sníž. přenesená",J202,0)</f>
        <v>0</v>
      </c>
      <c r="BI202" s="145">
        <f>IF(N202="nulová",J202,0)</f>
        <v>0</v>
      </c>
      <c r="BJ202" s="18" t="s">
        <v>15</v>
      </c>
      <c r="BK202" s="145">
        <f>ROUND(I202*H202,2)</f>
        <v>0</v>
      </c>
      <c r="BL202" s="18" t="s">
        <v>90</v>
      </c>
      <c r="BM202" s="144" t="s">
        <v>1610</v>
      </c>
    </row>
    <row r="203" spans="2:65" s="1" customFormat="1" ht="16.5" customHeight="1">
      <c r="B203" s="132"/>
      <c r="C203" s="133" t="s">
        <v>1146</v>
      </c>
      <c r="D203" s="133" t="s">
        <v>153</v>
      </c>
      <c r="E203" s="134" t="s">
        <v>2026</v>
      </c>
      <c r="F203" s="135" t="s">
        <v>2027</v>
      </c>
      <c r="G203" s="136" t="s">
        <v>236</v>
      </c>
      <c r="H203" s="137">
        <v>0.42</v>
      </c>
      <c r="I203" s="138"/>
      <c r="J203" s="139">
        <f>ROUND(I203*H203,2)</f>
        <v>0</v>
      </c>
      <c r="K203" s="135" t="s">
        <v>3</v>
      </c>
      <c r="L203" s="33"/>
      <c r="M203" s="140" t="s">
        <v>3</v>
      </c>
      <c r="N203" s="141" t="s">
        <v>42</v>
      </c>
      <c r="P203" s="142">
        <f>O203*H203</f>
        <v>0</v>
      </c>
      <c r="Q203" s="142">
        <v>0</v>
      </c>
      <c r="R203" s="142">
        <f>Q203*H203</f>
        <v>0</v>
      </c>
      <c r="S203" s="142">
        <v>0</v>
      </c>
      <c r="T203" s="143">
        <f>S203*H203</f>
        <v>0</v>
      </c>
      <c r="AR203" s="144" t="s">
        <v>90</v>
      </c>
      <c r="AT203" s="144" t="s">
        <v>153</v>
      </c>
      <c r="AU203" s="144" t="s">
        <v>15</v>
      </c>
      <c r="AY203" s="18" t="s">
        <v>151</v>
      </c>
      <c r="BE203" s="145">
        <f>IF(N203="základní",J203,0)</f>
        <v>0</v>
      </c>
      <c r="BF203" s="145">
        <f>IF(N203="snížená",J203,0)</f>
        <v>0</v>
      </c>
      <c r="BG203" s="145">
        <f>IF(N203="zákl. přenesená",J203,0)</f>
        <v>0</v>
      </c>
      <c r="BH203" s="145">
        <f>IF(N203="sníž. přenesená",J203,0)</f>
        <v>0</v>
      </c>
      <c r="BI203" s="145">
        <f>IF(N203="nulová",J203,0)</f>
        <v>0</v>
      </c>
      <c r="BJ203" s="18" t="s">
        <v>15</v>
      </c>
      <c r="BK203" s="145">
        <f>ROUND(I203*H203,2)</f>
        <v>0</v>
      </c>
      <c r="BL203" s="18" t="s">
        <v>90</v>
      </c>
      <c r="BM203" s="144" t="s">
        <v>1621</v>
      </c>
    </row>
    <row r="204" spans="2:65" s="1" customFormat="1" ht="16.5" customHeight="1">
      <c r="B204" s="132"/>
      <c r="C204" s="133" t="s">
        <v>1151</v>
      </c>
      <c r="D204" s="133" t="s">
        <v>153</v>
      </c>
      <c r="E204" s="134" t="s">
        <v>2028</v>
      </c>
      <c r="F204" s="135" t="s">
        <v>2029</v>
      </c>
      <c r="G204" s="136" t="s">
        <v>156</v>
      </c>
      <c r="H204" s="137">
        <v>7</v>
      </c>
      <c r="I204" s="138"/>
      <c r="J204" s="139">
        <f>ROUND(I204*H204,2)</f>
        <v>0</v>
      </c>
      <c r="K204" s="135" t="s">
        <v>3</v>
      </c>
      <c r="L204" s="33"/>
      <c r="M204" s="140" t="s">
        <v>3</v>
      </c>
      <c r="N204" s="141" t="s">
        <v>42</v>
      </c>
      <c r="P204" s="142">
        <f>O204*H204</f>
        <v>0</v>
      </c>
      <c r="Q204" s="142">
        <v>0</v>
      </c>
      <c r="R204" s="142">
        <f>Q204*H204</f>
        <v>0</v>
      </c>
      <c r="S204" s="142">
        <v>0</v>
      </c>
      <c r="T204" s="143">
        <f>S204*H204</f>
        <v>0</v>
      </c>
      <c r="AR204" s="144" t="s">
        <v>90</v>
      </c>
      <c r="AT204" s="144" t="s">
        <v>153</v>
      </c>
      <c r="AU204" s="144" t="s">
        <v>15</v>
      </c>
      <c r="AY204" s="18" t="s">
        <v>151</v>
      </c>
      <c r="BE204" s="145">
        <f>IF(N204="základní",J204,0)</f>
        <v>0</v>
      </c>
      <c r="BF204" s="145">
        <f>IF(N204="snížená",J204,0)</f>
        <v>0</v>
      </c>
      <c r="BG204" s="145">
        <f>IF(N204="zákl. přenesená",J204,0)</f>
        <v>0</v>
      </c>
      <c r="BH204" s="145">
        <f>IF(N204="sníž. přenesená",J204,0)</f>
        <v>0</v>
      </c>
      <c r="BI204" s="145">
        <f>IF(N204="nulová",J204,0)</f>
        <v>0</v>
      </c>
      <c r="BJ204" s="18" t="s">
        <v>15</v>
      </c>
      <c r="BK204" s="145">
        <f>ROUND(I204*H204,2)</f>
        <v>0</v>
      </c>
      <c r="BL204" s="18" t="s">
        <v>90</v>
      </c>
      <c r="BM204" s="144" t="s">
        <v>1630</v>
      </c>
    </row>
    <row r="205" spans="2:65" s="11" customFormat="1" ht="26" customHeight="1">
      <c r="B205" s="120"/>
      <c r="D205" s="121" t="s">
        <v>70</v>
      </c>
      <c r="E205" s="122" t="s">
        <v>2030</v>
      </c>
      <c r="F205" s="122" t="s">
        <v>2031</v>
      </c>
      <c r="I205" s="123"/>
      <c r="J205" s="124">
        <f>BK205</f>
        <v>0</v>
      </c>
      <c r="L205" s="120"/>
      <c r="M205" s="125"/>
      <c r="P205" s="126">
        <f>SUM(P206:P223)</f>
        <v>0</v>
      </c>
      <c r="R205" s="126">
        <f>SUM(R206:R223)</f>
        <v>0</v>
      </c>
      <c r="T205" s="127">
        <f>SUM(T206:T223)</f>
        <v>0</v>
      </c>
      <c r="AR205" s="121" t="s">
        <v>15</v>
      </c>
      <c r="AT205" s="128" t="s">
        <v>70</v>
      </c>
      <c r="AU205" s="128" t="s">
        <v>71</v>
      </c>
      <c r="AY205" s="121" t="s">
        <v>151</v>
      </c>
      <c r="BK205" s="129">
        <f>SUM(BK206:BK223)</f>
        <v>0</v>
      </c>
    </row>
    <row r="206" spans="2:65" s="1" customFormat="1" ht="16.5" customHeight="1">
      <c r="B206" s="132"/>
      <c r="C206" s="133" t="s">
        <v>1158</v>
      </c>
      <c r="D206" s="133" t="s">
        <v>153</v>
      </c>
      <c r="E206" s="134" t="s">
        <v>2032</v>
      </c>
      <c r="F206" s="135" t="s">
        <v>2033</v>
      </c>
      <c r="G206" s="136" t="s">
        <v>229</v>
      </c>
      <c r="H206" s="137">
        <v>2010</v>
      </c>
      <c r="I206" s="138"/>
      <c r="J206" s="139">
        <f t="shared" ref="J206:J223" si="60">ROUND(I206*H206,2)</f>
        <v>0</v>
      </c>
      <c r="K206" s="135" t="s">
        <v>3</v>
      </c>
      <c r="L206" s="33"/>
      <c r="M206" s="140" t="s">
        <v>3</v>
      </c>
      <c r="N206" s="141" t="s">
        <v>42</v>
      </c>
      <c r="P206" s="142">
        <f t="shared" ref="P206:P223" si="61">O206*H206</f>
        <v>0</v>
      </c>
      <c r="Q206" s="142">
        <v>0</v>
      </c>
      <c r="R206" s="142">
        <f t="shared" ref="R206:R223" si="62">Q206*H206</f>
        <v>0</v>
      </c>
      <c r="S206" s="142">
        <v>0</v>
      </c>
      <c r="T206" s="143">
        <f t="shared" ref="T206:T223" si="63">S206*H206</f>
        <v>0</v>
      </c>
      <c r="AR206" s="144" t="s">
        <v>90</v>
      </c>
      <c r="AT206" s="144" t="s">
        <v>153</v>
      </c>
      <c r="AU206" s="144" t="s">
        <v>15</v>
      </c>
      <c r="AY206" s="18" t="s">
        <v>151</v>
      </c>
      <c r="BE206" s="145">
        <f t="shared" ref="BE206:BE223" si="64">IF(N206="základní",J206,0)</f>
        <v>0</v>
      </c>
      <c r="BF206" s="145">
        <f t="shared" ref="BF206:BF223" si="65">IF(N206="snížená",J206,0)</f>
        <v>0</v>
      </c>
      <c r="BG206" s="145">
        <f t="shared" ref="BG206:BG223" si="66">IF(N206="zákl. přenesená",J206,0)</f>
        <v>0</v>
      </c>
      <c r="BH206" s="145">
        <f t="shared" ref="BH206:BH223" si="67">IF(N206="sníž. přenesená",J206,0)</f>
        <v>0</v>
      </c>
      <c r="BI206" s="145">
        <f t="shared" ref="BI206:BI223" si="68">IF(N206="nulová",J206,0)</f>
        <v>0</v>
      </c>
      <c r="BJ206" s="18" t="s">
        <v>15</v>
      </c>
      <c r="BK206" s="145">
        <f t="shared" ref="BK206:BK223" si="69">ROUND(I206*H206,2)</f>
        <v>0</v>
      </c>
      <c r="BL206" s="18" t="s">
        <v>90</v>
      </c>
      <c r="BM206" s="144" t="s">
        <v>1650</v>
      </c>
    </row>
    <row r="207" spans="2:65" s="1" customFormat="1" ht="16.5" customHeight="1">
      <c r="B207" s="132"/>
      <c r="C207" s="133" t="s">
        <v>1160</v>
      </c>
      <c r="D207" s="133" t="s">
        <v>153</v>
      </c>
      <c r="E207" s="134" t="s">
        <v>2034</v>
      </c>
      <c r="F207" s="135" t="s">
        <v>2035</v>
      </c>
      <c r="G207" s="136" t="s">
        <v>1861</v>
      </c>
      <c r="H207" s="137">
        <v>140</v>
      </c>
      <c r="I207" s="138"/>
      <c r="J207" s="139">
        <f t="shared" si="60"/>
        <v>0</v>
      </c>
      <c r="K207" s="135" t="s">
        <v>3</v>
      </c>
      <c r="L207" s="33"/>
      <c r="M207" s="140" t="s">
        <v>3</v>
      </c>
      <c r="N207" s="141" t="s">
        <v>42</v>
      </c>
      <c r="P207" s="142">
        <f t="shared" si="61"/>
        <v>0</v>
      </c>
      <c r="Q207" s="142">
        <v>0</v>
      </c>
      <c r="R207" s="142">
        <f t="shared" si="62"/>
        <v>0</v>
      </c>
      <c r="S207" s="142">
        <v>0</v>
      </c>
      <c r="T207" s="143">
        <f t="shared" si="63"/>
        <v>0</v>
      </c>
      <c r="AR207" s="144" t="s">
        <v>90</v>
      </c>
      <c r="AT207" s="144" t="s">
        <v>153</v>
      </c>
      <c r="AU207" s="144" t="s">
        <v>15</v>
      </c>
      <c r="AY207" s="18" t="s">
        <v>151</v>
      </c>
      <c r="BE207" s="145">
        <f t="shared" si="64"/>
        <v>0</v>
      </c>
      <c r="BF207" s="145">
        <f t="shared" si="65"/>
        <v>0</v>
      </c>
      <c r="BG207" s="145">
        <f t="shared" si="66"/>
        <v>0</v>
      </c>
      <c r="BH207" s="145">
        <f t="shared" si="67"/>
        <v>0</v>
      </c>
      <c r="BI207" s="145">
        <f t="shared" si="68"/>
        <v>0</v>
      </c>
      <c r="BJ207" s="18" t="s">
        <v>15</v>
      </c>
      <c r="BK207" s="145">
        <f t="shared" si="69"/>
        <v>0</v>
      </c>
      <c r="BL207" s="18" t="s">
        <v>90</v>
      </c>
      <c r="BM207" s="144" t="s">
        <v>1660</v>
      </c>
    </row>
    <row r="208" spans="2:65" s="1" customFormat="1" ht="16.5" customHeight="1">
      <c r="B208" s="132"/>
      <c r="C208" s="133" t="s">
        <v>1166</v>
      </c>
      <c r="D208" s="133" t="s">
        <v>153</v>
      </c>
      <c r="E208" s="134" t="s">
        <v>1827</v>
      </c>
      <c r="F208" s="135" t="s">
        <v>1828</v>
      </c>
      <c r="G208" s="136" t="s">
        <v>229</v>
      </c>
      <c r="H208" s="137">
        <v>1540</v>
      </c>
      <c r="I208" s="138"/>
      <c r="J208" s="139">
        <f t="shared" si="60"/>
        <v>0</v>
      </c>
      <c r="K208" s="135" t="s">
        <v>3</v>
      </c>
      <c r="L208" s="33"/>
      <c r="M208" s="140" t="s">
        <v>3</v>
      </c>
      <c r="N208" s="141" t="s">
        <v>42</v>
      </c>
      <c r="P208" s="142">
        <f t="shared" si="61"/>
        <v>0</v>
      </c>
      <c r="Q208" s="142">
        <v>0</v>
      </c>
      <c r="R208" s="142">
        <f t="shared" si="62"/>
        <v>0</v>
      </c>
      <c r="S208" s="142">
        <v>0</v>
      </c>
      <c r="T208" s="143">
        <f t="shared" si="63"/>
        <v>0</v>
      </c>
      <c r="AR208" s="144" t="s">
        <v>90</v>
      </c>
      <c r="AT208" s="144" t="s">
        <v>153</v>
      </c>
      <c r="AU208" s="144" t="s">
        <v>15</v>
      </c>
      <c r="AY208" s="18" t="s">
        <v>151</v>
      </c>
      <c r="BE208" s="145">
        <f t="shared" si="64"/>
        <v>0</v>
      </c>
      <c r="BF208" s="145">
        <f t="shared" si="65"/>
        <v>0</v>
      </c>
      <c r="BG208" s="145">
        <f t="shared" si="66"/>
        <v>0</v>
      </c>
      <c r="BH208" s="145">
        <f t="shared" si="67"/>
        <v>0</v>
      </c>
      <c r="BI208" s="145">
        <f t="shared" si="68"/>
        <v>0</v>
      </c>
      <c r="BJ208" s="18" t="s">
        <v>15</v>
      </c>
      <c r="BK208" s="145">
        <f t="shared" si="69"/>
        <v>0</v>
      </c>
      <c r="BL208" s="18" t="s">
        <v>90</v>
      </c>
      <c r="BM208" s="144" t="s">
        <v>1671</v>
      </c>
    </row>
    <row r="209" spans="2:65" s="1" customFormat="1" ht="21.75" customHeight="1">
      <c r="B209" s="132"/>
      <c r="C209" s="133" t="s">
        <v>1172</v>
      </c>
      <c r="D209" s="133" t="s">
        <v>153</v>
      </c>
      <c r="E209" s="134" t="s">
        <v>2036</v>
      </c>
      <c r="F209" s="135" t="s">
        <v>2037</v>
      </c>
      <c r="G209" s="136" t="s">
        <v>229</v>
      </c>
      <c r="H209" s="137">
        <v>140</v>
      </c>
      <c r="I209" s="138"/>
      <c r="J209" s="139">
        <f t="shared" si="60"/>
        <v>0</v>
      </c>
      <c r="K209" s="135" t="s">
        <v>3</v>
      </c>
      <c r="L209" s="33"/>
      <c r="M209" s="140" t="s">
        <v>3</v>
      </c>
      <c r="N209" s="141" t="s">
        <v>42</v>
      </c>
      <c r="P209" s="142">
        <f t="shared" si="61"/>
        <v>0</v>
      </c>
      <c r="Q209" s="142">
        <v>0</v>
      </c>
      <c r="R209" s="142">
        <f t="shared" si="62"/>
        <v>0</v>
      </c>
      <c r="S209" s="142">
        <v>0</v>
      </c>
      <c r="T209" s="143">
        <f t="shared" si="63"/>
        <v>0</v>
      </c>
      <c r="AR209" s="144" t="s">
        <v>90</v>
      </c>
      <c r="AT209" s="144" t="s">
        <v>153</v>
      </c>
      <c r="AU209" s="144" t="s">
        <v>15</v>
      </c>
      <c r="AY209" s="18" t="s">
        <v>151</v>
      </c>
      <c r="BE209" s="145">
        <f t="shared" si="64"/>
        <v>0</v>
      </c>
      <c r="BF209" s="145">
        <f t="shared" si="65"/>
        <v>0</v>
      </c>
      <c r="BG209" s="145">
        <f t="shared" si="66"/>
        <v>0</v>
      </c>
      <c r="BH209" s="145">
        <f t="shared" si="67"/>
        <v>0</v>
      </c>
      <c r="BI209" s="145">
        <f t="shared" si="68"/>
        <v>0</v>
      </c>
      <c r="BJ209" s="18" t="s">
        <v>15</v>
      </c>
      <c r="BK209" s="145">
        <f t="shared" si="69"/>
        <v>0</v>
      </c>
      <c r="BL209" s="18" t="s">
        <v>90</v>
      </c>
      <c r="BM209" s="144" t="s">
        <v>1681</v>
      </c>
    </row>
    <row r="210" spans="2:65" s="1" customFormat="1" ht="24.25" customHeight="1">
      <c r="B210" s="132"/>
      <c r="C210" s="133" t="s">
        <v>1178</v>
      </c>
      <c r="D210" s="133" t="s">
        <v>153</v>
      </c>
      <c r="E210" s="134" t="s">
        <v>2038</v>
      </c>
      <c r="F210" s="135" t="s">
        <v>1848</v>
      </c>
      <c r="G210" s="136" t="s">
        <v>229</v>
      </c>
      <c r="H210" s="137">
        <v>450</v>
      </c>
      <c r="I210" s="138"/>
      <c r="J210" s="139">
        <f t="shared" si="60"/>
        <v>0</v>
      </c>
      <c r="K210" s="135" t="s">
        <v>3</v>
      </c>
      <c r="L210" s="33"/>
      <c r="M210" s="140" t="s">
        <v>3</v>
      </c>
      <c r="N210" s="141" t="s">
        <v>42</v>
      </c>
      <c r="P210" s="142">
        <f t="shared" si="61"/>
        <v>0</v>
      </c>
      <c r="Q210" s="142">
        <v>0</v>
      </c>
      <c r="R210" s="142">
        <f t="shared" si="62"/>
        <v>0</v>
      </c>
      <c r="S210" s="142">
        <v>0</v>
      </c>
      <c r="T210" s="143">
        <f t="shared" si="63"/>
        <v>0</v>
      </c>
      <c r="AR210" s="144" t="s">
        <v>90</v>
      </c>
      <c r="AT210" s="144" t="s">
        <v>153</v>
      </c>
      <c r="AU210" s="144" t="s">
        <v>15</v>
      </c>
      <c r="AY210" s="18" t="s">
        <v>151</v>
      </c>
      <c r="BE210" s="145">
        <f t="shared" si="64"/>
        <v>0</v>
      </c>
      <c r="BF210" s="145">
        <f t="shared" si="65"/>
        <v>0</v>
      </c>
      <c r="BG210" s="145">
        <f t="shared" si="66"/>
        <v>0</v>
      </c>
      <c r="BH210" s="145">
        <f t="shared" si="67"/>
        <v>0</v>
      </c>
      <c r="BI210" s="145">
        <f t="shared" si="68"/>
        <v>0</v>
      </c>
      <c r="BJ210" s="18" t="s">
        <v>15</v>
      </c>
      <c r="BK210" s="145">
        <f t="shared" si="69"/>
        <v>0</v>
      </c>
      <c r="BL210" s="18" t="s">
        <v>90</v>
      </c>
      <c r="BM210" s="144" t="s">
        <v>1691</v>
      </c>
    </row>
    <row r="211" spans="2:65" s="1" customFormat="1" ht="24.25" customHeight="1">
      <c r="B211" s="132"/>
      <c r="C211" s="133" t="s">
        <v>1184</v>
      </c>
      <c r="D211" s="133" t="s">
        <v>153</v>
      </c>
      <c r="E211" s="134" t="s">
        <v>2039</v>
      </c>
      <c r="F211" s="135" t="s">
        <v>1850</v>
      </c>
      <c r="G211" s="136" t="s">
        <v>229</v>
      </c>
      <c r="H211" s="137">
        <v>450</v>
      </c>
      <c r="I211" s="138"/>
      <c r="J211" s="139">
        <f t="shared" si="60"/>
        <v>0</v>
      </c>
      <c r="K211" s="135" t="s">
        <v>3</v>
      </c>
      <c r="L211" s="33"/>
      <c r="M211" s="140" t="s">
        <v>3</v>
      </c>
      <c r="N211" s="141" t="s">
        <v>42</v>
      </c>
      <c r="P211" s="142">
        <f t="shared" si="61"/>
        <v>0</v>
      </c>
      <c r="Q211" s="142">
        <v>0</v>
      </c>
      <c r="R211" s="142">
        <f t="shared" si="62"/>
        <v>0</v>
      </c>
      <c r="S211" s="142">
        <v>0</v>
      </c>
      <c r="T211" s="143">
        <f t="shared" si="63"/>
        <v>0</v>
      </c>
      <c r="AR211" s="144" t="s">
        <v>90</v>
      </c>
      <c r="AT211" s="144" t="s">
        <v>153</v>
      </c>
      <c r="AU211" s="144" t="s">
        <v>15</v>
      </c>
      <c r="AY211" s="18" t="s">
        <v>151</v>
      </c>
      <c r="BE211" s="145">
        <f t="shared" si="64"/>
        <v>0</v>
      </c>
      <c r="BF211" s="145">
        <f t="shared" si="65"/>
        <v>0</v>
      </c>
      <c r="BG211" s="145">
        <f t="shared" si="66"/>
        <v>0</v>
      </c>
      <c r="BH211" s="145">
        <f t="shared" si="67"/>
        <v>0</v>
      </c>
      <c r="BI211" s="145">
        <f t="shared" si="68"/>
        <v>0</v>
      </c>
      <c r="BJ211" s="18" t="s">
        <v>15</v>
      </c>
      <c r="BK211" s="145">
        <f t="shared" si="69"/>
        <v>0</v>
      </c>
      <c r="BL211" s="18" t="s">
        <v>90</v>
      </c>
      <c r="BM211" s="144" t="s">
        <v>1703</v>
      </c>
    </row>
    <row r="212" spans="2:65" s="1" customFormat="1" ht="16.5" customHeight="1">
      <c r="B212" s="132"/>
      <c r="C212" s="133" t="s">
        <v>1189</v>
      </c>
      <c r="D212" s="133" t="s">
        <v>153</v>
      </c>
      <c r="E212" s="134" t="s">
        <v>2040</v>
      </c>
      <c r="F212" s="135" t="s">
        <v>1860</v>
      </c>
      <c r="G212" s="136" t="s">
        <v>1861</v>
      </c>
      <c r="H212" s="137">
        <v>63</v>
      </c>
      <c r="I212" s="138"/>
      <c r="J212" s="139">
        <f t="shared" si="60"/>
        <v>0</v>
      </c>
      <c r="K212" s="135" t="s">
        <v>3</v>
      </c>
      <c r="L212" s="33"/>
      <c r="M212" s="140" t="s">
        <v>3</v>
      </c>
      <c r="N212" s="141" t="s">
        <v>42</v>
      </c>
      <c r="P212" s="142">
        <f t="shared" si="61"/>
        <v>0</v>
      </c>
      <c r="Q212" s="142">
        <v>0</v>
      </c>
      <c r="R212" s="142">
        <f t="shared" si="62"/>
        <v>0</v>
      </c>
      <c r="S212" s="142">
        <v>0</v>
      </c>
      <c r="T212" s="143">
        <f t="shared" si="63"/>
        <v>0</v>
      </c>
      <c r="AR212" s="144" t="s">
        <v>90</v>
      </c>
      <c r="AT212" s="144" t="s">
        <v>153</v>
      </c>
      <c r="AU212" s="144" t="s">
        <v>15</v>
      </c>
      <c r="AY212" s="18" t="s">
        <v>151</v>
      </c>
      <c r="BE212" s="145">
        <f t="shared" si="64"/>
        <v>0</v>
      </c>
      <c r="BF212" s="145">
        <f t="shared" si="65"/>
        <v>0</v>
      </c>
      <c r="BG212" s="145">
        <f t="shared" si="66"/>
        <v>0</v>
      </c>
      <c r="BH212" s="145">
        <f t="shared" si="67"/>
        <v>0</v>
      </c>
      <c r="BI212" s="145">
        <f t="shared" si="68"/>
        <v>0</v>
      </c>
      <c r="BJ212" s="18" t="s">
        <v>15</v>
      </c>
      <c r="BK212" s="145">
        <f t="shared" si="69"/>
        <v>0</v>
      </c>
      <c r="BL212" s="18" t="s">
        <v>90</v>
      </c>
      <c r="BM212" s="144" t="s">
        <v>1721</v>
      </c>
    </row>
    <row r="213" spans="2:65" s="1" customFormat="1" ht="16.5" customHeight="1">
      <c r="B213" s="132"/>
      <c r="C213" s="133" t="s">
        <v>1196</v>
      </c>
      <c r="D213" s="133" t="s">
        <v>153</v>
      </c>
      <c r="E213" s="134" t="s">
        <v>2041</v>
      </c>
      <c r="F213" s="135" t="s">
        <v>2042</v>
      </c>
      <c r="G213" s="136" t="s">
        <v>1861</v>
      </c>
      <c r="H213" s="137">
        <v>63</v>
      </c>
      <c r="I213" s="138"/>
      <c r="J213" s="139">
        <f t="shared" si="60"/>
        <v>0</v>
      </c>
      <c r="K213" s="135" t="s">
        <v>3</v>
      </c>
      <c r="L213" s="33"/>
      <c r="M213" s="140" t="s">
        <v>3</v>
      </c>
      <c r="N213" s="141" t="s">
        <v>42</v>
      </c>
      <c r="P213" s="142">
        <f t="shared" si="61"/>
        <v>0</v>
      </c>
      <c r="Q213" s="142">
        <v>0</v>
      </c>
      <c r="R213" s="142">
        <f t="shared" si="62"/>
        <v>0</v>
      </c>
      <c r="S213" s="142">
        <v>0</v>
      </c>
      <c r="T213" s="143">
        <f t="shared" si="63"/>
        <v>0</v>
      </c>
      <c r="AR213" s="144" t="s">
        <v>90</v>
      </c>
      <c r="AT213" s="144" t="s">
        <v>153</v>
      </c>
      <c r="AU213" s="144" t="s">
        <v>15</v>
      </c>
      <c r="AY213" s="18" t="s">
        <v>151</v>
      </c>
      <c r="BE213" s="145">
        <f t="shared" si="64"/>
        <v>0</v>
      </c>
      <c r="BF213" s="145">
        <f t="shared" si="65"/>
        <v>0</v>
      </c>
      <c r="BG213" s="145">
        <f t="shared" si="66"/>
        <v>0</v>
      </c>
      <c r="BH213" s="145">
        <f t="shared" si="67"/>
        <v>0</v>
      </c>
      <c r="BI213" s="145">
        <f t="shared" si="68"/>
        <v>0</v>
      </c>
      <c r="BJ213" s="18" t="s">
        <v>15</v>
      </c>
      <c r="BK213" s="145">
        <f t="shared" si="69"/>
        <v>0</v>
      </c>
      <c r="BL213" s="18" t="s">
        <v>90</v>
      </c>
      <c r="BM213" s="144" t="s">
        <v>1734</v>
      </c>
    </row>
    <row r="214" spans="2:65" s="1" customFormat="1" ht="16.5" customHeight="1">
      <c r="B214" s="132"/>
      <c r="C214" s="133" t="s">
        <v>1202</v>
      </c>
      <c r="D214" s="133" t="s">
        <v>153</v>
      </c>
      <c r="E214" s="134" t="s">
        <v>2043</v>
      </c>
      <c r="F214" s="135" t="s">
        <v>1867</v>
      </c>
      <c r="G214" s="136" t="s">
        <v>1861</v>
      </c>
      <c r="H214" s="137">
        <v>63</v>
      </c>
      <c r="I214" s="138"/>
      <c r="J214" s="139">
        <f t="shared" si="60"/>
        <v>0</v>
      </c>
      <c r="K214" s="135" t="s">
        <v>3</v>
      </c>
      <c r="L214" s="33"/>
      <c r="M214" s="140" t="s">
        <v>3</v>
      </c>
      <c r="N214" s="141" t="s">
        <v>42</v>
      </c>
      <c r="P214" s="142">
        <f t="shared" si="61"/>
        <v>0</v>
      </c>
      <c r="Q214" s="142">
        <v>0</v>
      </c>
      <c r="R214" s="142">
        <f t="shared" si="62"/>
        <v>0</v>
      </c>
      <c r="S214" s="142">
        <v>0</v>
      </c>
      <c r="T214" s="143">
        <f t="shared" si="63"/>
        <v>0</v>
      </c>
      <c r="AR214" s="144" t="s">
        <v>90</v>
      </c>
      <c r="AT214" s="144" t="s">
        <v>153</v>
      </c>
      <c r="AU214" s="144" t="s">
        <v>15</v>
      </c>
      <c r="AY214" s="18" t="s">
        <v>151</v>
      </c>
      <c r="BE214" s="145">
        <f t="shared" si="64"/>
        <v>0</v>
      </c>
      <c r="BF214" s="145">
        <f t="shared" si="65"/>
        <v>0</v>
      </c>
      <c r="BG214" s="145">
        <f t="shared" si="66"/>
        <v>0</v>
      </c>
      <c r="BH214" s="145">
        <f t="shared" si="67"/>
        <v>0</v>
      </c>
      <c r="BI214" s="145">
        <f t="shared" si="68"/>
        <v>0</v>
      </c>
      <c r="BJ214" s="18" t="s">
        <v>15</v>
      </c>
      <c r="BK214" s="145">
        <f t="shared" si="69"/>
        <v>0</v>
      </c>
      <c r="BL214" s="18" t="s">
        <v>90</v>
      </c>
      <c r="BM214" s="144" t="s">
        <v>1746</v>
      </c>
    </row>
    <row r="215" spans="2:65" s="1" customFormat="1" ht="24.25" customHeight="1">
      <c r="B215" s="132"/>
      <c r="C215" s="133" t="s">
        <v>1209</v>
      </c>
      <c r="D215" s="133" t="s">
        <v>153</v>
      </c>
      <c r="E215" s="134" t="s">
        <v>2044</v>
      </c>
      <c r="F215" s="135" t="s">
        <v>2045</v>
      </c>
      <c r="G215" s="136" t="s">
        <v>1861</v>
      </c>
      <c r="H215" s="137">
        <v>1</v>
      </c>
      <c r="I215" s="138"/>
      <c r="J215" s="139">
        <f t="shared" si="60"/>
        <v>0</v>
      </c>
      <c r="K215" s="135" t="s">
        <v>3</v>
      </c>
      <c r="L215" s="33"/>
      <c r="M215" s="140" t="s">
        <v>3</v>
      </c>
      <c r="N215" s="141" t="s">
        <v>42</v>
      </c>
      <c r="P215" s="142">
        <f t="shared" si="61"/>
        <v>0</v>
      </c>
      <c r="Q215" s="142">
        <v>0</v>
      </c>
      <c r="R215" s="142">
        <f t="shared" si="62"/>
        <v>0</v>
      </c>
      <c r="S215" s="142">
        <v>0</v>
      </c>
      <c r="T215" s="143">
        <f t="shared" si="63"/>
        <v>0</v>
      </c>
      <c r="AR215" s="144" t="s">
        <v>90</v>
      </c>
      <c r="AT215" s="144" t="s">
        <v>153</v>
      </c>
      <c r="AU215" s="144" t="s">
        <v>15</v>
      </c>
      <c r="AY215" s="18" t="s">
        <v>151</v>
      </c>
      <c r="BE215" s="145">
        <f t="shared" si="64"/>
        <v>0</v>
      </c>
      <c r="BF215" s="145">
        <f t="shared" si="65"/>
        <v>0</v>
      </c>
      <c r="BG215" s="145">
        <f t="shared" si="66"/>
        <v>0</v>
      </c>
      <c r="BH215" s="145">
        <f t="shared" si="67"/>
        <v>0</v>
      </c>
      <c r="BI215" s="145">
        <f t="shared" si="68"/>
        <v>0</v>
      </c>
      <c r="BJ215" s="18" t="s">
        <v>15</v>
      </c>
      <c r="BK215" s="145">
        <f t="shared" si="69"/>
        <v>0</v>
      </c>
      <c r="BL215" s="18" t="s">
        <v>90</v>
      </c>
      <c r="BM215" s="144" t="s">
        <v>1763</v>
      </c>
    </row>
    <row r="216" spans="2:65" s="1" customFormat="1" ht="21.75" customHeight="1">
      <c r="B216" s="132"/>
      <c r="C216" s="133" t="s">
        <v>1215</v>
      </c>
      <c r="D216" s="133" t="s">
        <v>153</v>
      </c>
      <c r="E216" s="134" t="s">
        <v>2046</v>
      </c>
      <c r="F216" s="135" t="s">
        <v>2047</v>
      </c>
      <c r="G216" s="136" t="s">
        <v>1861</v>
      </c>
      <c r="H216" s="137">
        <v>1</v>
      </c>
      <c r="I216" s="138"/>
      <c r="J216" s="139">
        <f t="shared" si="60"/>
        <v>0</v>
      </c>
      <c r="K216" s="135" t="s">
        <v>3</v>
      </c>
      <c r="L216" s="33"/>
      <c r="M216" s="140" t="s">
        <v>3</v>
      </c>
      <c r="N216" s="141" t="s">
        <v>42</v>
      </c>
      <c r="P216" s="142">
        <f t="shared" si="61"/>
        <v>0</v>
      </c>
      <c r="Q216" s="142">
        <v>0</v>
      </c>
      <c r="R216" s="142">
        <f t="shared" si="62"/>
        <v>0</v>
      </c>
      <c r="S216" s="142">
        <v>0</v>
      </c>
      <c r="T216" s="143">
        <f t="shared" si="63"/>
        <v>0</v>
      </c>
      <c r="AR216" s="144" t="s">
        <v>90</v>
      </c>
      <c r="AT216" s="144" t="s">
        <v>153</v>
      </c>
      <c r="AU216" s="144" t="s">
        <v>15</v>
      </c>
      <c r="AY216" s="18" t="s">
        <v>151</v>
      </c>
      <c r="BE216" s="145">
        <f t="shared" si="64"/>
        <v>0</v>
      </c>
      <c r="BF216" s="145">
        <f t="shared" si="65"/>
        <v>0</v>
      </c>
      <c r="BG216" s="145">
        <f t="shared" si="66"/>
        <v>0</v>
      </c>
      <c r="BH216" s="145">
        <f t="shared" si="67"/>
        <v>0</v>
      </c>
      <c r="BI216" s="145">
        <f t="shared" si="68"/>
        <v>0</v>
      </c>
      <c r="BJ216" s="18" t="s">
        <v>15</v>
      </c>
      <c r="BK216" s="145">
        <f t="shared" si="69"/>
        <v>0</v>
      </c>
      <c r="BL216" s="18" t="s">
        <v>90</v>
      </c>
      <c r="BM216" s="144" t="s">
        <v>2048</v>
      </c>
    </row>
    <row r="217" spans="2:65" s="1" customFormat="1" ht="16.5" customHeight="1">
      <c r="B217" s="132"/>
      <c r="C217" s="133" t="s">
        <v>1227</v>
      </c>
      <c r="D217" s="133" t="s">
        <v>153</v>
      </c>
      <c r="E217" s="134" t="s">
        <v>2049</v>
      </c>
      <c r="F217" s="135" t="s">
        <v>2050</v>
      </c>
      <c r="G217" s="136" t="s">
        <v>1861</v>
      </c>
      <c r="H217" s="137">
        <v>1</v>
      </c>
      <c r="I217" s="138"/>
      <c r="J217" s="139">
        <f t="shared" si="60"/>
        <v>0</v>
      </c>
      <c r="K217" s="135" t="s">
        <v>3</v>
      </c>
      <c r="L217" s="33"/>
      <c r="M217" s="140" t="s">
        <v>3</v>
      </c>
      <c r="N217" s="141" t="s">
        <v>42</v>
      </c>
      <c r="P217" s="142">
        <f t="shared" si="61"/>
        <v>0</v>
      </c>
      <c r="Q217" s="142">
        <v>0</v>
      </c>
      <c r="R217" s="142">
        <f t="shared" si="62"/>
        <v>0</v>
      </c>
      <c r="S217" s="142">
        <v>0</v>
      </c>
      <c r="T217" s="143">
        <f t="shared" si="63"/>
        <v>0</v>
      </c>
      <c r="AR217" s="144" t="s">
        <v>90</v>
      </c>
      <c r="AT217" s="144" t="s">
        <v>153</v>
      </c>
      <c r="AU217" s="144" t="s">
        <v>15</v>
      </c>
      <c r="AY217" s="18" t="s">
        <v>151</v>
      </c>
      <c r="BE217" s="145">
        <f t="shared" si="64"/>
        <v>0</v>
      </c>
      <c r="BF217" s="145">
        <f t="shared" si="65"/>
        <v>0</v>
      </c>
      <c r="BG217" s="145">
        <f t="shared" si="66"/>
        <v>0</v>
      </c>
      <c r="BH217" s="145">
        <f t="shared" si="67"/>
        <v>0</v>
      </c>
      <c r="BI217" s="145">
        <f t="shared" si="68"/>
        <v>0</v>
      </c>
      <c r="BJ217" s="18" t="s">
        <v>15</v>
      </c>
      <c r="BK217" s="145">
        <f t="shared" si="69"/>
        <v>0</v>
      </c>
      <c r="BL217" s="18" t="s">
        <v>90</v>
      </c>
      <c r="BM217" s="144" t="s">
        <v>2051</v>
      </c>
    </row>
    <row r="218" spans="2:65" s="1" customFormat="1" ht="16.5" customHeight="1">
      <c r="B218" s="132"/>
      <c r="C218" s="133" t="s">
        <v>1232</v>
      </c>
      <c r="D218" s="133" t="s">
        <v>153</v>
      </c>
      <c r="E218" s="134" t="s">
        <v>2052</v>
      </c>
      <c r="F218" s="135" t="s">
        <v>2053</v>
      </c>
      <c r="G218" s="136" t="s">
        <v>1861</v>
      </c>
      <c r="H218" s="137">
        <v>1</v>
      </c>
      <c r="I218" s="138"/>
      <c r="J218" s="139">
        <f t="shared" si="60"/>
        <v>0</v>
      </c>
      <c r="K218" s="135" t="s">
        <v>3</v>
      </c>
      <c r="L218" s="33"/>
      <c r="M218" s="140" t="s">
        <v>3</v>
      </c>
      <c r="N218" s="141" t="s">
        <v>42</v>
      </c>
      <c r="P218" s="142">
        <f t="shared" si="61"/>
        <v>0</v>
      </c>
      <c r="Q218" s="142">
        <v>0</v>
      </c>
      <c r="R218" s="142">
        <f t="shared" si="62"/>
        <v>0</v>
      </c>
      <c r="S218" s="142">
        <v>0</v>
      </c>
      <c r="T218" s="143">
        <f t="shared" si="63"/>
        <v>0</v>
      </c>
      <c r="AR218" s="144" t="s">
        <v>90</v>
      </c>
      <c r="AT218" s="144" t="s">
        <v>153</v>
      </c>
      <c r="AU218" s="144" t="s">
        <v>15</v>
      </c>
      <c r="AY218" s="18" t="s">
        <v>151</v>
      </c>
      <c r="BE218" s="145">
        <f t="shared" si="64"/>
        <v>0</v>
      </c>
      <c r="BF218" s="145">
        <f t="shared" si="65"/>
        <v>0</v>
      </c>
      <c r="BG218" s="145">
        <f t="shared" si="66"/>
        <v>0</v>
      </c>
      <c r="BH218" s="145">
        <f t="shared" si="67"/>
        <v>0</v>
      </c>
      <c r="BI218" s="145">
        <f t="shared" si="68"/>
        <v>0</v>
      </c>
      <c r="BJ218" s="18" t="s">
        <v>15</v>
      </c>
      <c r="BK218" s="145">
        <f t="shared" si="69"/>
        <v>0</v>
      </c>
      <c r="BL218" s="18" t="s">
        <v>90</v>
      </c>
      <c r="BM218" s="144" t="s">
        <v>2054</v>
      </c>
    </row>
    <row r="219" spans="2:65" s="1" customFormat="1" ht="16.5" customHeight="1">
      <c r="B219" s="132"/>
      <c r="C219" s="133" t="s">
        <v>1237</v>
      </c>
      <c r="D219" s="133" t="s">
        <v>153</v>
      </c>
      <c r="E219" s="134" t="s">
        <v>2055</v>
      </c>
      <c r="F219" s="135" t="s">
        <v>2056</v>
      </c>
      <c r="G219" s="136" t="s">
        <v>1861</v>
      </c>
      <c r="H219" s="137">
        <v>18</v>
      </c>
      <c r="I219" s="138"/>
      <c r="J219" s="139">
        <f t="shared" si="60"/>
        <v>0</v>
      </c>
      <c r="K219" s="135" t="s">
        <v>3</v>
      </c>
      <c r="L219" s="33"/>
      <c r="M219" s="140" t="s">
        <v>3</v>
      </c>
      <c r="N219" s="141" t="s">
        <v>42</v>
      </c>
      <c r="P219" s="142">
        <f t="shared" si="61"/>
        <v>0</v>
      </c>
      <c r="Q219" s="142">
        <v>0</v>
      </c>
      <c r="R219" s="142">
        <f t="shared" si="62"/>
        <v>0</v>
      </c>
      <c r="S219" s="142">
        <v>0</v>
      </c>
      <c r="T219" s="143">
        <f t="shared" si="63"/>
        <v>0</v>
      </c>
      <c r="AR219" s="144" t="s">
        <v>90</v>
      </c>
      <c r="AT219" s="144" t="s">
        <v>153</v>
      </c>
      <c r="AU219" s="144" t="s">
        <v>15</v>
      </c>
      <c r="AY219" s="18" t="s">
        <v>151</v>
      </c>
      <c r="BE219" s="145">
        <f t="shared" si="64"/>
        <v>0</v>
      </c>
      <c r="BF219" s="145">
        <f t="shared" si="65"/>
        <v>0</v>
      </c>
      <c r="BG219" s="145">
        <f t="shared" si="66"/>
        <v>0</v>
      </c>
      <c r="BH219" s="145">
        <f t="shared" si="67"/>
        <v>0</v>
      </c>
      <c r="BI219" s="145">
        <f t="shared" si="68"/>
        <v>0</v>
      </c>
      <c r="BJ219" s="18" t="s">
        <v>15</v>
      </c>
      <c r="BK219" s="145">
        <f t="shared" si="69"/>
        <v>0</v>
      </c>
      <c r="BL219" s="18" t="s">
        <v>90</v>
      </c>
      <c r="BM219" s="144" t="s">
        <v>2057</v>
      </c>
    </row>
    <row r="220" spans="2:65" s="1" customFormat="1" ht="16.5" customHeight="1">
      <c r="B220" s="132"/>
      <c r="C220" s="133" t="s">
        <v>1242</v>
      </c>
      <c r="D220" s="133" t="s">
        <v>153</v>
      </c>
      <c r="E220" s="134" t="s">
        <v>2058</v>
      </c>
      <c r="F220" s="135" t="s">
        <v>2059</v>
      </c>
      <c r="G220" s="136" t="s">
        <v>1861</v>
      </c>
      <c r="H220" s="137">
        <v>63</v>
      </c>
      <c r="I220" s="138"/>
      <c r="J220" s="139">
        <f t="shared" si="60"/>
        <v>0</v>
      </c>
      <c r="K220" s="135" t="s">
        <v>3</v>
      </c>
      <c r="L220" s="33"/>
      <c r="M220" s="140" t="s">
        <v>3</v>
      </c>
      <c r="N220" s="141" t="s">
        <v>42</v>
      </c>
      <c r="P220" s="142">
        <f t="shared" si="61"/>
        <v>0</v>
      </c>
      <c r="Q220" s="142">
        <v>0</v>
      </c>
      <c r="R220" s="142">
        <f t="shared" si="62"/>
        <v>0</v>
      </c>
      <c r="S220" s="142">
        <v>0</v>
      </c>
      <c r="T220" s="143">
        <f t="shared" si="63"/>
        <v>0</v>
      </c>
      <c r="AR220" s="144" t="s">
        <v>90</v>
      </c>
      <c r="AT220" s="144" t="s">
        <v>153</v>
      </c>
      <c r="AU220" s="144" t="s">
        <v>15</v>
      </c>
      <c r="AY220" s="18" t="s">
        <v>151</v>
      </c>
      <c r="BE220" s="145">
        <f t="shared" si="64"/>
        <v>0</v>
      </c>
      <c r="BF220" s="145">
        <f t="shared" si="65"/>
        <v>0</v>
      </c>
      <c r="BG220" s="145">
        <f t="shared" si="66"/>
        <v>0</v>
      </c>
      <c r="BH220" s="145">
        <f t="shared" si="67"/>
        <v>0</v>
      </c>
      <c r="BI220" s="145">
        <f t="shared" si="68"/>
        <v>0</v>
      </c>
      <c r="BJ220" s="18" t="s">
        <v>15</v>
      </c>
      <c r="BK220" s="145">
        <f t="shared" si="69"/>
        <v>0</v>
      </c>
      <c r="BL220" s="18" t="s">
        <v>90</v>
      </c>
      <c r="BM220" s="144" t="s">
        <v>2060</v>
      </c>
    </row>
    <row r="221" spans="2:65" s="1" customFormat="1" ht="16.5" customHeight="1">
      <c r="B221" s="132"/>
      <c r="C221" s="133" t="s">
        <v>1247</v>
      </c>
      <c r="D221" s="133" t="s">
        <v>153</v>
      </c>
      <c r="E221" s="134" t="s">
        <v>2061</v>
      </c>
      <c r="F221" s="135" t="s">
        <v>2062</v>
      </c>
      <c r="G221" s="136" t="s">
        <v>1861</v>
      </c>
      <c r="H221" s="137">
        <v>63</v>
      </c>
      <c r="I221" s="138"/>
      <c r="J221" s="139">
        <f t="shared" si="60"/>
        <v>0</v>
      </c>
      <c r="K221" s="135" t="s">
        <v>3</v>
      </c>
      <c r="L221" s="33"/>
      <c r="M221" s="140" t="s">
        <v>3</v>
      </c>
      <c r="N221" s="141" t="s">
        <v>42</v>
      </c>
      <c r="P221" s="142">
        <f t="shared" si="61"/>
        <v>0</v>
      </c>
      <c r="Q221" s="142">
        <v>0</v>
      </c>
      <c r="R221" s="142">
        <f t="shared" si="62"/>
        <v>0</v>
      </c>
      <c r="S221" s="142">
        <v>0</v>
      </c>
      <c r="T221" s="143">
        <f t="shared" si="63"/>
        <v>0</v>
      </c>
      <c r="AR221" s="144" t="s">
        <v>90</v>
      </c>
      <c r="AT221" s="144" t="s">
        <v>153</v>
      </c>
      <c r="AU221" s="144" t="s">
        <v>15</v>
      </c>
      <c r="AY221" s="18" t="s">
        <v>151</v>
      </c>
      <c r="BE221" s="145">
        <f t="shared" si="64"/>
        <v>0</v>
      </c>
      <c r="BF221" s="145">
        <f t="shared" si="65"/>
        <v>0</v>
      </c>
      <c r="BG221" s="145">
        <f t="shared" si="66"/>
        <v>0</v>
      </c>
      <c r="BH221" s="145">
        <f t="shared" si="67"/>
        <v>0</v>
      </c>
      <c r="BI221" s="145">
        <f t="shared" si="68"/>
        <v>0</v>
      </c>
      <c r="BJ221" s="18" t="s">
        <v>15</v>
      </c>
      <c r="BK221" s="145">
        <f t="shared" si="69"/>
        <v>0</v>
      </c>
      <c r="BL221" s="18" t="s">
        <v>90</v>
      </c>
      <c r="BM221" s="144" t="s">
        <v>2063</v>
      </c>
    </row>
    <row r="222" spans="2:65" s="1" customFormat="1" ht="16.5" customHeight="1">
      <c r="B222" s="132"/>
      <c r="C222" s="133" t="s">
        <v>1252</v>
      </c>
      <c r="D222" s="133" t="s">
        <v>153</v>
      </c>
      <c r="E222" s="134" t="s">
        <v>2064</v>
      </c>
      <c r="F222" s="135" t="s">
        <v>2065</v>
      </c>
      <c r="G222" s="136" t="s">
        <v>1861</v>
      </c>
      <c r="H222" s="137">
        <v>20</v>
      </c>
      <c r="I222" s="138"/>
      <c r="J222" s="139">
        <f t="shared" si="60"/>
        <v>0</v>
      </c>
      <c r="K222" s="135" t="s">
        <v>3</v>
      </c>
      <c r="L222" s="33"/>
      <c r="M222" s="140" t="s">
        <v>3</v>
      </c>
      <c r="N222" s="141" t="s">
        <v>42</v>
      </c>
      <c r="P222" s="142">
        <f t="shared" si="61"/>
        <v>0</v>
      </c>
      <c r="Q222" s="142">
        <v>0</v>
      </c>
      <c r="R222" s="142">
        <f t="shared" si="62"/>
        <v>0</v>
      </c>
      <c r="S222" s="142">
        <v>0</v>
      </c>
      <c r="T222" s="143">
        <f t="shared" si="63"/>
        <v>0</v>
      </c>
      <c r="AR222" s="144" t="s">
        <v>90</v>
      </c>
      <c r="AT222" s="144" t="s">
        <v>153</v>
      </c>
      <c r="AU222" s="144" t="s">
        <v>15</v>
      </c>
      <c r="AY222" s="18" t="s">
        <v>151</v>
      </c>
      <c r="BE222" s="145">
        <f t="shared" si="64"/>
        <v>0</v>
      </c>
      <c r="BF222" s="145">
        <f t="shared" si="65"/>
        <v>0</v>
      </c>
      <c r="BG222" s="145">
        <f t="shared" si="66"/>
        <v>0</v>
      </c>
      <c r="BH222" s="145">
        <f t="shared" si="67"/>
        <v>0</v>
      </c>
      <c r="BI222" s="145">
        <f t="shared" si="68"/>
        <v>0</v>
      </c>
      <c r="BJ222" s="18" t="s">
        <v>15</v>
      </c>
      <c r="BK222" s="145">
        <f t="shared" si="69"/>
        <v>0</v>
      </c>
      <c r="BL222" s="18" t="s">
        <v>90</v>
      </c>
      <c r="BM222" s="144" t="s">
        <v>2066</v>
      </c>
    </row>
    <row r="223" spans="2:65" s="1" customFormat="1" ht="16.5" customHeight="1">
      <c r="B223" s="132"/>
      <c r="C223" s="133" t="s">
        <v>1256</v>
      </c>
      <c r="D223" s="133" t="s">
        <v>153</v>
      </c>
      <c r="E223" s="134" t="s">
        <v>2067</v>
      </c>
      <c r="F223" s="135" t="s">
        <v>1917</v>
      </c>
      <c r="G223" s="136" t="s">
        <v>1323</v>
      </c>
      <c r="H223" s="191"/>
      <c r="I223" s="138"/>
      <c r="J223" s="139">
        <f t="shared" si="60"/>
        <v>0</v>
      </c>
      <c r="K223" s="135" t="s">
        <v>3</v>
      </c>
      <c r="L223" s="33"/>
      <c r="M223" s="140" t="s">
        <v>3</v>
      </c>
      <c r="N223" s="141" t="s">
        <v>42</v>
      </c>
      <c r="P223" s="142">
        <f t="shared" si="61"/>
        <v>0</v>
      </c>
      <c r="Q223" s="142">
        <v>0</v>
      </c>
      <c r="R223" s="142">
        <f t="shared" si="62"/>
        <v>0</v>
      </c>
      <c r="S223" s="142">
        <v>0</v>
      </c>
      <c r="T223" s="143">
        <f t="shared" si="63"/>
        <v>0</v>
      </c>
      <c r="AR223" s="144" t="s">
        <v>90</v>
      </c>
      <c r="AT223" s="144" t="s">
        <v>153</v>
      </c>
      <c r="AU223" s="144" t="s">
        <v>15</v>
      </c>
      <c r="AY223" s="18" t="s">
        <v>151</v>
      </c>
      <c r="BE223" s="145">
        <f t="shared" si="64"/>
        <v>0</v>
      </c>
      <c r="BF223" s="145">
        <f t="shared" si="65"/>
        <v>0</v>
      </c>
      <c r="BG223" s="145">
        <f t="shared" si="66"/>
        <v>0</v>
      </c>
      <c r="BH223" s="145">
        <f t="shared" si="67"/>
        <v>0</v>
      </c>
      <c r="BI223" s="145">
        <f t="shared" si="68"/>
        <v>0</v>
      </c>
      <c r="BJ223" s="18" t="s">
        <v>15</v>
      </c>
      <c r="BK223" s="145">
        <f t="shared" si="69"/>
        <v>0</v>
      </c>
      <c r="BL223" s="18" t="s">
        <v>90</v>
      </c>
      <c r="BM223" s="144" t="s">
        <v>2068</v>
      </c>
    </row>
    <row r="224" spans="2:65" s="11" customFormat="1" ht="26" customHeight="1">
      <c r="B224" s="120"/>
      <c r="D224" s="121" t="s">
        <v>70</v>
      </c>
      <c r="E224" s="122" t="s">
        <v>2069</v>
      </c>
      <c r="F224" s="122" t="s">
        <v>2070</v>
      </c>
      <c r="I224" s="123"/>
      <c r="J224" s="124">
        <f>BK224</f>
        <v>0</v>
      </c>
      <c r="L224" s="120"/>
      <c r="M224" s="125"/>
      <c r="P224" s="126">
        <f>SUM(P225:P237)</f>
        <v>0</v>
      </c>
      <c r="R224" s="126">
        <f>SUM(R225:R237)</f>
        <v>0</v>
      </c>
      <c r="T224" s="127">
        <f>SUM(T225:T237)</f>
        <v>0</v>
      </c>
      <c r="AR224" s="121" t="s">
        <v>15</v>
      </c>
      <c r="AT224" s="128" t="s">
        <v>70</v>
      </c>
      <c r="AU224" s="128" t="s">
        <v>71</v>
      </c>
      <c r="AY224" s="121" t="s">
        <v>151</v>
      </c>
      <c r="BK224" s="129">
        <f>SUM(BK225:BK237)</f>
        <v>0</v>
      </c>
    </row>
    <row r="225" spans="2:65" s="1" customFormat="1" ht="16.5" customHeight="1">
      <c r="B225" s="132"/>
      <c r="C225" s="133" t="s">
        <v>1260</v>
      </c>
      <c r="D225" s="133" t="s">
        <v>153</v>
      </c>
      <c r="E225" s="134" t="s">
        <v>2071</v>
      </c>
      <c r="F225" s="135" t="s">
        <v>2072</v>
      </c>
      <c r="G225" s="136" t="s">
        <v>229</v>
      </c>
      <c r="H225" s="137">
        <v>70</v>
      </c>
      <c r="I225" s="138"/>
      <c r="J225" s="139">
        <f t="shared" ref="J225:J237" si="70">ROUND(I225*H225,2)</f>
        <v>0</v>
      </c>
      <c r="K225" s="135" t="s">
        <v>3</v>
      </c>
      <c r="L225" s="33"/>
      <c r="M225" s="140" t="s">
        <v>3</v>
      </c>
      <c r="N225" s="141" t="s">
        <v>42</v>
      </c>
      <c r="P225" s="142">
        <f t="shared" ref="P225:P237" si="71">O225*H225</f>
        <v>0</v>
      </c>
      <c r="Q225" s="142">
        <v>0</v>
      </c>
      <c r="R225" s="142">
        <f t="shared" ref="R225:R237" si="72">Q225*H225</f>
        <v>0</v>
      </c>
      <c r="S225" s="142">
        <v>0</v>
      </c>
      <c r="T225" s="143">
        <f t="shared" ref="T225:T237" si="73">S225*H225</f>
        <v>0</v>
      </c>
      <c r="AR225" s="144" t="s">
        <v>90</v>
      </c>
      <c r="AT225" s="144" t="s">
        <v>153</v>
      </c>
      <c r="AU225" s="144" t="s">
        <v>15</v>
      </c>
      <c r="AY225" s="18" t="s">
        <v>151</v>
      </c>
      <c r="BE225" s="145">
        <f t="shared" ref="BE225:BE237" si="74">IF(N225="základní",J225,0)</f>
        <v>0</v>
      </c>
      <c r="BF225" s="145">
        <f t="shared" ref="BF225:BF237" si="75">IF(N225="snížená",J225,0)</f>
        <v>0</v>
      </c>
      <c r="BG225" s="145">
        <f t="shared" ref="BG225:BG237" si="76">IF(N225="zákl. přenesená",J225,0)</f>
        <v>0</v>
      </c>
      <c r="BH225" s="145">
        <f t="shared" ref="BH225:BH237" si="77">IF(N225="sníž. přenesená",J225,0)</f>
        <v>0</v>
      </c>
      <c r="BI225" s="145">
        <f t="shared" ref="BI225:BI237" si="78">IF(N225="nulová",J225,0)</f>
        <v>0</v>
      </c>
      <c r="BJ225" s="18" t="s">
        <v>15</v>
      </c>
      <c r="BK225" s="145">
        <f t="shared" ref="BK225:BK237" si="79">ROUND(I225*H225,2)</f>
        <v>0</v>
      </c>
      <c r="BL225" s="18" t="s">
        <v>90</v>
      </c>
      <c r="BM225" s="144" t="s">
        <v>2073</v>
      </c>
    </row>
    <row r="226" spans="2:65" s="1" customFormat="1" ht="24.25" customHeight="1">
      <c r="B226" s="132"/>
      <c r="C226" s="133" t="s">
        <v>1264</v>
      </c>
      <c r="D226" s="133" t="s">
        <v>153</v>
      </c>
      <c r="E226" s="134" t="s">
        <v>2038</v>
      </c>
      <c r="F226" s="135" t="s">
        <v>1848</v>
      </c>
      <c r="G226" s="136" t="s">
        <v>229</v>
      </c>
      <c r="H226" s="137">
        <v>65</v>
      </c>
      <c r="I226" s="138"/>
      <c r="J226" s="139">
        <f t="shared" si="70"/>
        <v>0</v>
      </c>
      <c r="K226" s="135" t="s">
        <v>3</v>
      </c>
      <c r="L226" s="33"/>
      <c r="M226" s="140" t="s">
        <v>3</v>
      </c>
      <c r="N226" s="141" t="s">
        <v>42</v>
      </c>
      <c r="P226" s="142">
        <f t="shared" si="71"/>
        <v>0</v>
      </c>
      <c r="Q226" s="142">
        <v>0</v>
      </c>
      <c r="R226" s="142">
        <f t="shared" si="72"/>
        <v>0</v>
      </c>
      <c r="S226" s="142">
        <v>0</v>
      </c>
      <c r="T226" s="143">
        <f t="shared" si="73"/>
        <v>0</v>
      </c>
      <c r="AR226" s="144" t="s">
        <v>90</v>
      </c>
      <c r="AT226" s="144" t="s">
        <v>153</v>
      </c>
      <c r="AU226" s="144" t="s">
        <v>15</v>
      </c>
      <c r="AY226" s="18" t="s">
        <v>151</v>
      </c>
      <c r="BE226" s="145">
        <f t="shared" si="74"/>
        <v>0</v>
      </c>
      <c r="BF226" s="145">
        <f t="shared" si="75"/>
        <v>0</v>
      </c>
      <c r="BG226" s="145">
        <f t="shared" si="76"/>
        <v>0</v>
      </c>
      <c r="BH226" s="145">
        <f t="shared" si="77"/>
        <v>0</v>
      </c>
      <c r="BI226" s="145">
        <f t="shared" si="78"/>
        <v>0</v>
      </c>
      <c r="BJ226" s="18" t="s">
        <v>15</v>
      </c>
      <c r="BK226" s="145">
        <f t="shared" si="79"/>
        <v>0</v>
      </c>
      <c r="BL226" s="18" t="s">
        <v>90</v>
      </c>
      <c r="BM226" s="144" t="s">
        <v>2074</v>
      </c>
    </row>
    <row r="227" spans="2:65" s="1" customFormat="1" ht="16.5" customHeight="1">
      <c r="B227" s="132"/>
      <c r="C227" s="133" t="s">
        <v>1268</v>
      </c>
      <c r="D227" s="133" t="s">
        <v>153</v>
      </c>
      <c r="E227" s="134" t="s">
        <v>1866</v>
      </c>
      <c r="F227" s="135" t="s">
        <v>1867</v>
      </c>
      <c r="G227" s="136" t="s">
        <v>1861</v>
      </c>
      <c r="H227" s="137">
        <v>1</v>
      </c>
      <c r="I227" s="138"/>
      <c r="J227" s="139">
        <f t="shared" si="70"/>
        <v>0</v>
      </c>
      <c r="K227" s="135" t="s">
        <v>3</v>
      </c>
      <c r="L227" s="33"/>
      <c r="M227" s="140" t="s">
        <v>3</v>
      </c>
      <c r="N227" s="141" t="s">
        <v>42</v>
      </c>
      <c r="P227" s="142">
        <f t="shared" si="71"/>
        <v>0</v>
      </c>
      <c r="Q227" s="142">
        <v>0</v>
      </c>
      <c r="R227" s="142">
        <f t="shared" si="72"/>
        <v>0</v>
      </c>
      <c r="S227" s="142">
        <v>0</v>
      </c>
      <c r="T227" s="143">
        <f t="shared" si="73"/>
        <v>0</v>
      </c>
      <c r="AR227" s="144" t="s">
        <v>90</v>
      </c>
      <c r="AT227" s="144" t="s">
        <v>153</v>
      </c>
      <c r="AU227" s="144" t="s">
        <v>15</v>
      </c>
      <c r="AY227" s="18" t="s">
        <v>151</v>
      </c>
      <c r="BE227" s="145">
        <f t="shared" si="74"/>
        <v>0</v>
      </c>
      <c r="BF227" s="145">
        <f t="shared" si="75"/>
        <v>0</v>
      </c>
      <c r="BG227" s="145">
        <f t="shared" si="76"/>
        <v>0</v>
      </c>
      <c r="BH227" s="145">
        <f t="shared" si="77"/>
        <v>0</v>
      </c>
      <c r="BI227" s="145">
        <f t="shared" si="78"/>
        <v>0</v>
      </c>
      <c r="BJ227" s="18" t="s">
        <v>15</v>
      </c>
      <c r="BK227" s="145">
        <f t="shared" si="79"/>
        <v>0</v>
      </c>
      <c r="BL227" s="18" t="s">
        <v>90</v>
      </c>
      <c r="BM227" s="144" t="s">
        <v>2075</v>
      </c>
    </row>
    <row r="228" spans="2:65" s="1" customFormat="1" ht="16.5" customHeight="1">
      <c r="B228" s="132"/>
      <c r="C228" s="133" t="s">
        <v>1272</v>
      </c>
      <c r="D228" s="133" t="s">
        <v>153</v>
      </c>
      <c r="E228" s="134" t="s">
        <v>2076</v>
      </c>
      <c r="F228" s="135" t="s">
        <v>2077</v>
      </c>
      <c r="G228" s="136" t="s">
        <v>1861</v>
      </c>
      <c r="H228" s="137">
        <v>1</v>
      </c>
      <c r="I228" s="138"/>
      <c r="J228" s="139">
        <f t="shared" si="70"/>
        <v>0</v>
      </c>
      <c r="K228" s="135" t="s">
        <v>3</v>
      </c>
      <c r="L228" s="33"/>
      <c r="M228" s="140" t="s">
        <v>3</v>
      </c>
      <c r="N228" s="141" t="s">
        <v>42</v>
      </c>
      <c r="P228" s="142">
        <f t="shared" si="71"/>
        <v>0</v>
      </c>
      <c r="Q228" s="142">
        <v>0</v>
      </c>
      <c r="R228" s="142">
        <f t="shared" si="72"/>
        <v>0</v>
      </c>
      <c r="S228" s="142">
        <v>0</v>
      </c>
      <c r="T228" s="143">
        <f t="shared" si="73"/>
        <v>0</v>
      </c>
      <c r="AR228" s="144" t="s">
        <v>90</v>
      </c>
      <c r="AT228" s="144" t="s">
        <v>153</v>
      </c>
      <c r="AU228" s="144" t="s">
        <v>15</v>
      </c>
      <c r="AY228" s="18" t="s">
        <v>151</v>
      </c>
      <c r="BE228" s="145">
        <f t="shared" si="74"/>
        <v>0</v>
      </c>
      <c r="BF228" s="145">
        <f t="shared" si="75"/>
        <v>0</v>
      </c>
      <c r="BG228" s="145">
        <f t="shared" si="76"/>
        <v>0</v>
      </c>
      <c r="BH228" s="145">
        <f t="shared" si="77"/>
        <v>0</v>
      </c>
      <c r="BI228" s="145">
        <f t="shared" si="78"/>
        <v>0</v>
      </c>
      <c r="BJ228" s="18" t="s">
        <v>15</v>
      </c>
      <c r="BK228" s="145">
        <f t="shared" si="79"/>
        <v>0</v>
      </c>
      <c r="BL228" s="18" t="s">
        <v>90</v>
      </c>
      <c r="BM228" s="144" t="s">
        <v>2078</v>
      </c>
    </row>
    <row r="229" spans="2:65" s="1" customFormat="1" ht="16.5" customHeight="1">
      <c r="B229" s="132"/>
      <c r="C229" s="133" t="s">
        <v>1276</v>
      </c>
      <c r="D229" s="133" t="s">
        <v>153</v>
      </c>
      <c r="E229" s="134" t="s">
        <v>2079</v>
      </c>
      <c r="F229" s="135" t="s">
        <v>2080</v>
      </c>
      <c r="G229" s="136" t="s">
        <v>1861</v>
      </c>
      <c r="H229" s="137">
        <v>1</v>
      </c>
      <c r="I229" s="138"/>
      <c r="J229" s="139">
        <f t="shared" si="70"/>
        <v>0</v>
      </c>
      <c r="K229" s="135" t="s">
        <v>3</v>
      </c>
      <c r="L229" s="33"/>
      <c r="M229" s="140" t="s">
        <v>3</v>
      </c>
      <c r="N229" s="141" t="s">
        <v>42</v>
      </c>
      <c r="P229" s="142">
        <f t="shared" si="71"/>
        <v>0</v>
      </c>
      <c r="Q229" s="142">
        <v>0</v>
      </c>
      <c r="R229" s="142">
        <f t="shared" si="72"/>
        <v>0</v>
      </c>
      <c r="S229" s="142">
        <v>0</v>
      </c>
      <c r="T229" s="143">
        <f t="shared" si="73"/>
        <v>0</v>
      </c>
      <c r="AR229" s="144" t="s">
        <v>90</v>
      </c>
      <c r="AT229" s="144" t="s">
        <v>153</v>
      </c>
      <c r="AU229" s="144" t="s">
        <v>15</v>
      </c>
      <c r="AY229" s="18" t="s">
        <v>151</v>
      </c>
      <c r="BE229" s="145">
        <f t="shared" si="74"/>
        <v>0</v>
      </c>
      <c r="BF229" s="145">
        <f t="shared" si="75"/>
        <v>0</v>
      </c>
      <c r="BG229" s="145">
        <f t="shared" si="76"/>
        <v>0</v>
      </c>
      <c r="BH229" s="145">
        <f t="shared" si="77"/>
        <v>0</v>
      </c>
      <c r="BI229" s="145">
        <f t="shared" si="78"/>
        <v>0</v>
      </c>
      <c r="BJ229" s="18" t="s">
        <v>15</v>
      </c>
      <c r="BK229" s="145">
        <f t="shared" si="79"/>
        <v>0</v>
      </c>
      <c r="BL229" s="18" t="s">
        <v>90</v>
      </c>
      <c r="BM229" s="144" t="s">
        <v>2081</v>
      </c>
    </row>
    <row r="230" spans="2:65" s="1" customFormat="1" ht="24.25" customHeight="1">
      <c r="B230" s="132"/>
      <c r="C230" s="133" t="s">
        <v>1280</v>
      </c>
      <c r="D230" s="133" t="s">
        <v>153</v>
      </c>
      <c r="E230" s="134" t="s">
        <v>2082</v>
      </c>
      <c r="F230" s="135" t="s">
        <v>2083</v>
      </c>
      <c r="G230" s="136" t="s">
        <v>1861</v>
      </c>
      <c r="H230" s="137">
        <v>1</v>
      </c>
      <c r="I230" s="138"/>
      <c r="J230" s="139">
        <f t="shared" si="70"/>
        <v>0</v>
      </c>
      <c r="K230" s="135" t="s">
        <v>3</v>
      </c>
      <c r="L230" s="33"/>
      <c r="M230" s="140" t="s">
        <v>3</v>
      </c>
      <c r="N230" s="141" t="s">
        <v>42</v>
      </c>
      <c r="P230" s="142">
        <f t="shared" si="71"/>
        <v>0</v>
      </c>
      <c r="Q230" s="142">
        <v>0</v>
      </c>
      <c r="R230" s="142">
        <f t="shared" si="72"/>
        <v>0</v>
      </c>
      <c r="S230" s="142">
        <v>0</v>
      </c>
      <c r="T230" s="143">
        <f t="shared" si="73"/>
        <v>0</v>
      </c>
      <c r="AR230" s="144" t="s">
        <v>90</v>
      </c>
      <c r="AT230" s="144" t="s">
        <v>153</v>
      </c>
      <c r="AU230" s="144" t="s">
        <v>15</v>
      </c>
      <c r="AY230" s="18" t="s">
        <v>151</v>
      </c>
      <c r="BE230" s="145">
        <f t="shared" si="74"/>
        <v>0</v>
      </c>
      <c r="BF230" s="145">
        <f t="shared" si="75"/>
        <v>0</v>
      </c>
      <c r="BG230" s="145">
        <f t="shared" si="76"/>
        <v>0</v>
      </c>
      <c r="BH230" s="145">
        <f t="shared" si="77"/>
        <v>0</v>
      </c>
      <c r="BI230" s="145">
        <f t="shared" si="78"/>
        <v>0</v>
      </c>
      <c r="BJ230" s="18" t="s">
        <v>15</v>
      </c>
      <c r="BK230" s="145">
        <f t="shared" si="79"/>
        <v>0</v>
      </c>
      <c r="BL230" s="18" t="s">
        <v>90</v>
      </c>
      <c r="BM230" s="144" t="s">
        <v>2084</v>
      </c>
    </row>
    <row r="231" spans="2:65" s="1" customFormat="1" ht="16.5" customHeight="1">
      <c r="B231" s="132"/>
      <c r="C231" s="133" t="s">
        <v>1284</v>
      </c>
      <c r="D231" s="133" t="s">
        <v>153</v>
      </c>
      <c r="E231" s="134" t="s">
        <v>2085</v>
      </c>
      <c r="F231" s="135" t="s">
        <v>2086</v>
      </c>
      <c r="G231" s="136" t="s">
        <v>1861</v>
      </c>
      <c r="H231" s="137">
        <v>1</v>
      </c>
      <c r="I231" s="138"/>
      <c r="J231" s="139">
        <f t="shared" si="70"/>
        <v>0</v>
      </c>
      <c r="K231" s="135" t="s">
        <v>3</v>
      </c>
      <c r="L231" s="33"/>
      <c r="M231" s="140" t="s">
        <v>3</v>
      </c>
      <c r="N231" s="141" t="s">
        <v>42</v>
      </c>
      <c r="P231" s="142">
        <f t="shared" si="71"/>
        <v>0</v>
      </c>
      <c r="Q231" s="142">
        <v>0</v>
      </c>
      <c r="R231" s="142">
        <f t="shared" si="72"/>
        <v>0</v>
      </c>
      <c r="S231" s="142">
        <v>0</v>
      </c>
      <c r="T231" s="143">
        <f t="shared" si="73"/>
        <v>0</v>
      </c>
      <c r="AR231" s="144" t="s">
        <v>90</v>
      </c>
      <c r="AT231" s="144" t="s">
        <v>153</v>
      </c>
      <c r="AU231" s="144" t="s">
        <v>15</v>
      </c>
      <c r="AY231" s="18" t="s">
        <v>151</v>
      </c>
      <c r="BE231" s="145">
        <f t="shared" si="74"/>
        <v>0</v>
      </c>
      <c r="BF231" s="145">
        <f t="shared" si="75"/>
        <v>0</v>
      </c>
      <c r="BG231" s="145">
        <f t="shared" si="76"/>
        <v>0</v>
      </c>
      <c r="BH231" s="145">
        <f t="shared" si="77"/>
        <v>0</v>
      </c>
      <c r="BI231" s="145">
        <f t="shared" si="78"/>
        <v>0</v>
      </c>
      <c r="BJ231" s="18" t="s">
        <v>15</v>
      </c>
      <c r="BK231" s="145">
        <f t="shared" si="79"/>
        <v>0</v>
      </c>
      <c r="BL231" s="18" t="s">
        <v>90</v>
      </c>
      <c r="BM231" s="144" t="s">
        <v>2087</v>
      </c>
    </row>
    <row r="232" spans="2:65" s="1" customFormat="1" ht="16.5" customHeight="1">
      <c r="B232" s="132"/>
      <c r="C232" s="133" t="s">
        <v>1288</v>
      </c>
      <c r="D232" s="133" t="s">
        <v>153</v>
      </c>
      <c r="E232" s="134" t="s">
        <v>2088</v>
      </c>
      <c r="F232" s="135" t="s">
        <v>2089</v>
      </c>
      <c r="G232" s="136" t="s">
        <v>1861</v>
      </c>
      <c r="H232" s="137">
        <v>1</v>
      </c>
      <c r="I232" s="138"/>
      <c r="J232" s="139">
        <f t="shared" si="70"/>
        <v>0</v>
      </c>
      <c r="K232" s="135" t="s">
        <v>3</v>
      </c>
      <c r="L232" s="33"/>
      <c r="M232" s="140" t="s">
        <v>3</v>
      </c>
      <c r="N232" s="141" t="s">
        <v>42</v>
      </c>
      <c r="P232" s="142">
        <f t="shared" si="71"/>
        <v>0</v>
      </c>
      <c r="Q232" s="142">
        <v>0</v>
      </c>
      <c r="R232" s="142">
        <f t="shared" si="72"/>
        <v>0</v>
      </c>
      <c r="S232" s="142">
        <v>0</v>
      </c>
      <c r="T232" s="143">
        <f t="shared" si="73"/>
        <v>0</v>
      </c>
      <c r="AR232" s="144" t="s">
        <v>90</v>
      </c>
      <c r="AT232" s="144" t="s">
        <v>153</v>
      </c>
      <c r="AU232" s="144" t="s">
        <v>15</v>
      </c>
      <c r="AY232" s="18" t="s">
        <v>151</v>
      </c>
      <c r="BE232" s="145">
        <f t="shared" si="74"/>
        <v>0</v>
      </c>
      <c r="BF232" s="145">
        <f t="shared" si="75"/>
        <v>0</v>
      </c>
      <c r="BG232" s="145">
        <f t="shared" si="76"/>
        <v>0</v>
      </c>
      <c r="BH232" s="145">
        <f t="shared" si="77"/>
        <v>0</v>
      </c>
      <c r="BI232" s="145">
        <f t="shared" si="78"/>
        <v>0</v>
      </c>
      <c r="BJ232" s="18" t="s">
        <v>15</v>
      </c>
      <c r="BK232" s="145">
        <f t="shared" si="79"/>
        <v>0</v>
      </c>
      <c r="BL232" s="18" t="s">
        <v>90</v>
      </c>
      <c r="BM232" s="144" t="s">
        <v>2090</v>
      </c>
    </row>
    <row r="233" spans="2:65" s="1" customFormat="1" ht="16.5" customHeight="1">
      <c r="B233" s="132"/>
      <c r="C233" s="133" t="s">
        <v>1292</v>
      </c>
      <c r="D233" s="133" t="s">
        <v>153</v>
      </c>
      <c r="E233" s="134" t="s">
        <v>2091</v>
      </c>
      <c r="F233" s="135" t="s">
        <v>2092</v>
      </c>
      <c r="G233" s="136" t="s">
        <v>1861</v>
      </c>
      <c r="H233" s="137">
        <v>1</v>
      </c>
      <c r="I233" s="138"/>
      <c r="J233" s="139">
        <f t="shared" si="70"/>
        <v>0</v>
      </c>
      <c r="K233" s="135" t="s">
        <v>3</v>
      </c>
      <c r="L233" s="33"/>
      <c r="M233" s="140" t="s">
        <v>3</v>
      </c>
      <c r="N233" s="141" t="s">
        <v>42</v>
      </c>
      <c r="P233" s="142">
        <f t="shared" si="71"/>
        <v>0</v>
      </c>
      <c r="Q233" s="142">
        <v>0</v>
      </c>
      <c r="R233" s="142">
        <f t="shared" si="72"/>
        <v>0</v>
      </c>
      <c r="S233" s="142">
        <v>0</v>
      </c>
      <c r="T233" s="143">
        <f t="shared" si="73"/>
        <v>0</v>
      </c>
      <c r="AR233" s="144" t="s">
        <v>90</v>
      </c>
      <c r="AT233" s="144" t="s">
        <v>153</v>
      </c>
      <c r="AU233" s="144" t="s">
        <v>15</v>
      </c>
      <c r="AY233" s="18" t="s">
        <v>151</v>
      </c>
      <c r="BE233" s="145">
        <f t="shared" si="74"/>
        <v>0</v>
      </c>
      <c r="BF233" s="145">
        <f t="shared" si="75"/>
        <v>0</v>
      </c>
      <c r="BG233" s="145">
        <f t="shared" si="76"/>
        <v>0</v>
      </c>
      <c r="BH233" s="145">
        <f t="shared" si="77"/>
        <v>0</v>
      </c>
      <c r="BI233" s="145">
        <f t="shared" si="78"/>
        <v>0</v>
      </c>
      <c r="BJ233" s="18" t="s">
        <v>15</v>
      </c>
      <c r="BK233" s="145">
        <f t="shared" si="79"/>
        <v>0</v>
      </c>
      <c r="BL233" s="18" t="s">
        <v>90</v>
      </c>
      <c r="BM233" s="144" t="s">
        <v>2093</v>
      </c>
    </row>
    <row r="234" spans="2:65" s="1" customFormat="1" ht="16.5" customHeight="1">
      <c r="B234" s="132"/>
      <c r="C234" s="133" t="s">
        <v>1296</v>
      </c>
      <c r="D234" s="133" t="s">
        <v>153</v>
      </c>
      <c r="E234" s="134" t="s">
        <v>2094</v>
      </c>
      <c r="F234" s="135" t="s">
        <v>2095</v>
      </c>
      <c r="G234" s="136" t="s">
        <v>1861</v>
      </c>
      <c r="H234" s="137">
        <v>20</v>
      </c>
      <c r="I234" s="138"/>
      <c r="J234" s="139">
        <f t="shared" si="70"/>
        <v>0</v>
      </c>
      <c r="K234" s="135" t="s">
        <v>3</v>
      </c>
      <c r="L234" s="33"/>
      <c r="M234" s="140" t="s">
        <v>3</v>
      </c>
      <c r="N234" s="141" t="s">
        <v>42</v>
      </c>
      <c r="P234" s="142">
        <f t="shared" si="71"/>
        <v>0</v>
      </c>
      <c r="Q234" s="142">
        <v>0</v>
      </c>
      <c r="R234" s="142">
        <f t="shared" si="72"/>
        <v>0</v>
      </c>
      <c r="S234" s="142">
        <v>0</v>
      </c>
      <c r="T234" s="143">
        <f t="shared" si="73"/>
        <v>0</v>
      </c>
      <c r="AR234" s="144" t="s">
        <v>90</v>
      </c>
      <c r="AT234" s="144" t="s">
        <v>153</v>
      </c>
      <c r="AU234" s="144" t="s">
        <v>15</v>
      </c>
      <c r="AY234" s="18" t="s">
        <v>151</v>
      </c>
      <c r="BE234" s="145">
        <f t="shared" si="74"/>
        <v>0</v>
      </c>
      <c r="BF234" s="145">
        <f t="shared" si="75"/>
        <v>0</v>
      </c>
      <c r="BG234" s="145">
        <f t="shared" si="76"/>
        <v>0</v>
      </c>
      <c r="BH234" s="145">
        <f t="shared" si="77"/>
        <v>0</v>
      </c>
      <c r="BI234" s="145">
        <f t="shared" si="78"/>
        <v>0</v>
      </c>
      <c r="BJ234" s="18" t="s">
        <v>15</v>
      </c>
      <c r="BK234" s="145">
        <f t="shared" si="79"/>
        <v>0</v>
      </c>
      <c r="BL234" s="18" t="s">
        <v>90</v>
      </c>
      <c r="BM234" s="144" t="s">
        <v>2096</v>
      </c>
    </row>
    <row r="235" spans="2:65" s="1" customFormat="1" ht="16.5" customHeight="1">
      <c r="B235" s="132"/>
      <c r="C235" s="133" t="s">
        <v>1300</v>
      </c>
      <c r="D235" s="133" t="s">
        <v>153</v>
      </c>
      <c r="E235" s="134" t="s">
        <v>2097</v>
      </c>
      <c r="F235" s="135" t="s">
        <v>2098</v>
      </c>
      <c r="G235" s="136" t="s">
        <v>332</v>
      </c>
      <c r="H235" s="137">
        <v>1</v>
      </c>
      <c r="I235" s="138"/>
      <c r="J235" s="139">
        <f t="shared" si="70"/>
        <v>0</v>
      </c>
      <c r="K235" s="135" t="s">
        <v>3</v>
      </c>
      <c r="L235" s="33"/>
      <c r="M235" s="140" t="s">
        <v>3</v>
      </c>
      <c r="N235" s="141" t="s">
        <v>42</v>
      </c>
      <c r="P235" s="142">
        <f t="shared" si="71"/>
        <v>0</v>
      </c>
      <c r="Q235" s="142">
        <v>0</v>
      </c>
      <c r="R235" s="142">
        <f t="shared" si="72"/>
        <v>0</v>
      </c>
      <c r="S235" s="142">
        <v>0</v>
      </c>
      <c r="T235" s="143">
        <f t="shared" si="73"/>
        <v>0</v>
      </c>
      <c r="AR235" s="144" t="s">
        <v>90</v>
      </c>
      <c r="AT235" s="144" t="s">
        <v>153</v>
      </c>
      <c r="AU235" s="144" t="s">
        <v>15</v>
      </c>
      <c r="AY235" s="18" t="s">
        <v>151</v>
      </c>
      <c r="BE235" s="145">
        <f t="shared" si="74"/>
        <v>0</v>
      </c>
      <c r="BF235" s="145">
        <f t="shared" si="75"/>
        <v>0</v>
      </c>
      <c r="BG235" s="145">
        <f t="shared" si="76"/>
        <v>0</v>
      </c>
      <c r="BH235" s="145">
        <f t="shared" si="77"/>
        <v>0</v>
      </c>
      <c r="BI235" s="145">
        <f t="shared" si="78"/>
        <v>0</v>
      </c>
      <c r="BJ235" s="18" t="s">
        <v>15</v>
      </c>
      <c r="BK235" s="145">
        <f t="shared" si="79"/>
        <v>0</v>
      </c>
      <c r="BL235" s="18" t="s">
        <v>90</v>
      </c>
      <c r="BM235" s="144" t="s">
        <v>2099</v>
      </c>
    </row>
    <row r="236" spans="2:65" s="1" customFormat="1" ht="16.5" customHeight="1">
      <c r="B236" s="132"/>
      <c r="C236" s="133" t="s">
        <v>1304</v>
      </c>
      <c r="D236" s="133" t="s">
        <v>153</v>
      </c>
      <c r="E236" s="134" t="s">
        <v>2100</v>
      </c>
      <c r="F236" s="135" t="s">
        <v>2101</v>
      </c>
      <c r="G236" s="136" t="s">
        <v>327</v>
      </c>
      <c r="H236" s="137">
        <v>10</v>
      </c>
      <c r="I236" s="138"/>
      <c r="J236" s="139">
        <f t="shared" si="70"/>
        <v>0</v>
      </c>
      <c r="K236" s="135" t="s">
        <v>3</v>
      </c>
      <c r="L236" s="33"/>
      <c r="M236" s="140" t="s">
        <v>3</v>
      </c>
      <c r="N236" s="141" t="s">
        <v>42</v>
      </c>
      <c r="P236" s="142">
        <f t="shared" si="71"/>
        <v>0</v>
      </c>
      <c r="Q236" s="142">
        <v>0</v>
      </c>
      <c r="R236" s="142">
        <f t="shared" si="72"/>
        <v>0</v>
      </c>
      <c r="S236" s="142">
        <v>0</v>
      </c>
      <c r="T236" s="143">
        <f t="shared" si="73"/>
        <v>0</v>
      </c>
      <c r="AR236" s="144" t="s">
        <v>90</v>
      </c>
      <c r="AT236" s="144" t="s">
        <v>153</v>
      </c>
      <c r="AU236" s="144" t="s">
        <v>15</v>
      </c>
      <c r="AY236" s="18" t="s">
        <v>151</v>
      </c>
      <c r="BE236" s="145">
        <f t="shared" si="74"/>
        <v>0</v>
      </c>
      <c r="BF236" s="145">
        <f t="shared" si="75"/>
        <v>0</v>
      </c>
      <c r="BG236" s="145">
        <f t="shared" si="76"/>
        <v>0</v>
      </c>
      <c r="BH236" s="145">
        <f t="shared" si="77"/>
        <v>0</v>
      </c>
      <c r="BI236" s="145">
        <f t="shared" si="78"/>
        <v>0</v>
      </c>
      <c r="BJ236" s="18" t="s">
        <v>15</v>
      </c>
      <c r="BK236" s="145">
        <f t="shared" si="79"/>
        <v>0</v>
      </c>
      <c r="BL236" s="18" t="s">
        <v>90</v>
      </c>
      <c r="BM236" s="144" t="s">
        <v>2102</v>
      </c>
    </row>
    <row r="237" spans="2:65" s="1" customFormat="1" ht="16.5" customHeight="1">
      <c r="B237" s="132"/>
      <c r="C237" s="133" t="s">
        <v>1308</v>
      </c>
      <c r="D237" s="133" t="s">
        <v>153</v>
      </c>
      <c r="E237" s="134" t="s">
        <v>2103</v>
      </c>
      <c r="F237" s="135" t="s">
        <v>1917</v>
      </c>
      <c r="G237" s="136" t="s">
        <v>1323</v>
      </c>
      <c r="H237" s="191"/>
      <c r="I237" s="138"/>
      <c r="J237" s="139">
        <f t="shared" si="70"/>
        <v>0</v>
      </c>
      <c r="K237" s="135" t="s">
        <v>3</v>
      </c>
      <c r="L237" s="33"/>
      <c r="M237" s="140" t="s">
        <v>3</v>
      </c>
      <c r="N237" s="141" t="s">
        <v>42</v>
      </c>
      <c r="P237" s="142">
        <f t="shared" si="71"/>
        <v>0</v>
      </c>
      <c r="Q237" s="142">
        <v>0</v>
      </c>
      <c r="R237" s="142">
        <f t="shared" si="72"/>
        <v>0</v>
      </c>
      <c r="S237" s="142">
        <v>0</v>
      </c>
      <c r="T237" s="143">
        <f t="shared" si="73"/>
        <v>0</v>
      </c>
      <c r="AR237" s="144" t="s">
        <v>90</v>
      </c>
      <c r="AT237" s="144" t="s">
        <v>153</v>
      </c>
      <c r="AU237" s="144" t="s">
        <v>15</v>
      </c>
      <c r="AY237" s="18" t="s">
        <v>151</v>
      </c>
      <c r="BE237" s="145">
        <f t="shared" si="74"/>
        <v>0</v>
      </c>
      <c r="BF237" s="145">
        <f t="shared" si="75"/>
        <v>0</v>
      </c>
      <c r="BG237" s="145">
        <f t="shared" si="76"/>
        <v>0</v>
      </c>
      <c r="BH237" s="145">
        <f t="shared" si="77"/>
        <v>0</v>
      </c>
      <c r="BI237" s="145">
        <f t="shared" si="78"/>
        <v>0</v>
      </c>
      <c r="BJ237" s="18" t="s">
        <v>15</v>
      </c>
      <c r="BK237" s="145">
        <f t="shared" si="79"/>
        <v>0</v>
      </c>
      <c r="BL237" s="18" t="s">
        <v>90</v>
      </c>
      <c r="BM237" s="144" t="s">
        <v>2104</v>
      </c>
    </row>
    <row r="238" spans="2:65" s="11" customFormat="1" ht="26" customHeight="1">
      <c r="B238" s="120"/>
      <c r="D238" s="121" t="s">
        <v>70</v>
      </c>
      <c r="E238" s="122" t="s">
        <v>2105</v>
      </c>
      <c r="F238" s="122" t="s">
        <v>2106</v>
      </c>
      <c r="I238" s="123"/>
      <c r="J238" s="124">
        <f>BK238</f>
        <v>0</v>
      </c>
      <c r="L238" s="120"/>
      <c r="M238" s="125"/>
      <c r="P238" s="126">
        <f>SUM(P239:P262)</f>
        <v>0</v>
      </c>
      <c r="R238" s="126">
        <f>SUM(R239:R262)</f>
        <v>0</v>
      </c>
      <c r="T238" s="127">
        <f>SUM(T239:T262)</f>
        <v>0</v>
      </c>
      <c r="AR238" s="121" t="s">
        <v>15</v>
      </c>
      <c r="AT238" s="128" t="s">
        <v>70</v>
      </c>
      <c r="AU238" s="128" t="s">
        <v>71</v>
      </c>
      <c r="AY238" s="121" t="s">
        <v>151</v>
      </c>
      <c r="BK238" s="129">
        <f>SUM(BK239:BK262)</f>
        <v>0</v>
      </c>
    </row>
    <row r="239" spans="2:65" s="1" customFormat="1" ht="16.5" customHeight="1">
      <c r="B239" s="132"/>
      <c r="C239" s="133" t="s">
        <v>1312</v>
      </c>
      <c r="D239" s="133" t="s">
        <v>153</v>
      </c>
      <c r="E239" s="134" t="s">
        <v>2107</v>
      </c>
      <c r="F239" s="135" t="s">
        <v>2108</v>
      </c>
      <c r="G239" s="136" t="s">
        <v>229</v>
      </c>
      <c r="H239" s="137">
        <v>400</v>
      </c>
      <c r="I239" s="138"/>
      <c r="J239" s="139">
        <f t="shared" ref="J239:J262" si="80">ROUND(I239*H239,2)</f>
        <v>0</v>
      </c>
      <c r="K239" s="135" t="s">
        <v>3</v>
      </c>
      <c r="L239" s="33"/>
      <c r="M239" s="140" t="s">
        <v>3</v>
      </c>
      <c r="N239" s="141" t="s">
        <v>42</v>
      </c>
      <c r="P239" s="142">
        <f t="shared" ref="P239:P262" si="81">O239*H239</f>
        <v>0</v>
      </c>
      <c r="Q239" s="142">
        <v>0</v>
      </c>
      <c r="R239" s="142">
        <f t="shared" ref="R239:R262" si="82">Q239*H239</f>
        <v>0</v>
      </c>
      <c r="S239" s="142">
        <v>0</v>
      </c>
      <c r="T239" s="143">
        <f t="shared" ref="T239:T262" si="83">S239*H239</f>
        <v>0</v>
      </c>
      <c r="AR239" s="144" t="s">
        <v>90</v>
      </c>
      <c r="AT239" s="144" t="s">
        <v>153</v>
      </c>
      <c r="AU239" s="144" t="s">
        <v>15</v>
      </c>
      <c r="AY239" s="18" t="s">
        <v>151</v>
      </c>
      <c r="BE239" s="145">
        <f t="shared" ref="BE239:BE262" si="84">IF(N239="základní",J239,0)</f>
        <v>0</v>
      </c>
      <c r="BF239" s="145">
        <f t="shared" ref="BF239:BF262" si="85">IF(N239="snížená",J239,0)</f>
        <v>0</v>
      </c>
      <c r="BG239" s="145">
        <f t="shared" ref="BG239:BG262" si="86">IF(N239="zákl. přenesená",J239,0)</f>
        <v>0</v>
      </c>
      <c r="BH239" s="145">
        <f t="shared" ref="BH239:BH262" si="87">IF(N239="sníž. přenesená",J239,0)</f>
        <v>0</v>
      </c>
      <c r="BI239" s="145">
        <f t="shared" ref="BI239:BI262" si="88">IF(N239="nulová",J239,0)</f>
        <v>0</v>
      </c>
      <c r="BJ239" s="18" t="s">
        <v>15</v>
      </c>
      <c r="BK239" s="145">
        <f t="shared" ref="BK239:BK262" si="89">ROUND(I239*H239,2)</f>
        <v>0</v>
      </c>
      <c r="BL239" s="18" t="s">
        <v>90</v>
      </c>
      <c r="BM239" s="144" t="s">
        <v>2109</v>
      </c>
    </row>
    <row r="240" spans="2:65" s="1" customFormat="1" ht="16.5" customHeight="1">
      <c r="B240" s="132"/>
      <c r="C240" s="133" t="s">
        <v>1316</v>
      </c>
      <c r="D240" s="133" t="s">
        <v>153</v>
      </c>
      <c r="E240" s="134" t="s">
        <v>2110</v>
      </c>
      <c r="F240" s="135" t="s">
        <v>2111</v>
      </c>
      <c r="G240" s="136" t="s">
        <v>229</v>
      </c>
      <c r="H240" s="137">
        <v>1610</v>
      </c>
      <c r="I240" s="138"/>
      <c r="J240" s="139">
        <f t="shared" si="80"/>
        <v>0</v>
      </c>
      <c r="K240" s="135" t="s">
        <v>3</v>
      </c>
      <c r="L240" s="33"/>
      <c r="M240" s="140" t="s">
        <v>3</v>
      </c>
      <c r="N240" s="141" t="s">
        <v>42</v>
      </c>
      <c r="P240" s="142">
        <f t="shared" si="81"/>
        <v>0</v>
      </c>
      <c r="Q240" s="142">
        <v>0</v>
      </c>
      <c r="R240" s="142">
        <f t="shared" si="82"/>
        <v>0</v>
      </c>
      <c r="S240" s="142">
        <v>0</v>
      </c>
      <c r="T240" s="143">
        <f t="shared" si="83"/>
        <v>0</v>
      </c>
      <c r="AR240" s="144" t="s">
        <v>90</v>
      </c>
      <c r="AT240" s="144" t="s">
        <v>153</v>
      </c>
      <c r="AU240" s="144" t="s">
        <v>15</v>
      </c>
      <c r="AY240" s="18" t="s">
        <v>151</v>
      </c>
      <c r="BE240" s="145">
        <f t="shared" si="84"/>
        <v>0</v>
      </c>
      <c r="BF240" s="145">
        <f t="shared" si="85"/>
        <v>0</v>
      </c>
      <c r="BG240" s="145">
        <f t="shared" si="86"/>
        <v>0</v>
      </c>
      <c r="BH240" s="145">
        <f t="shared" si="87"/>
        <v>0</v>
      </c>
      <c r="BI240" s="145">
        <f t="shared" si="88"/>
        <v>0</v>
      </c>
      <c r="BJ240" s="18" t="s">
        <v>15</v>
      </c>
      <c r="BK240" s="145">
        <f t="shared" si="89"/>
        <v>0</v>
      </c>
      <c r="BL240" s="18" t="s">
        <v>90</v>
      </c>
      <c r="BM240" s="144" t="s">
        <v>2112</v>
      </c>
    </row>
    <row r="241" spans="2:65" s="1" customFormat="1" ht="24.25" customHeight="1">
      <c r="B241" s="132"/>
      <c r="C241" s="133" t="s">
        <v>1320</v>
      </c>
      <c r="D241" s="133" t="s">
        <v>153</v>
      </c>
      <c r="E241" s="134" t="s">
        <v>2038</v>
      </c>
      <c r="F241" s="135" t="s">
        <v>1848</v>
      </c>
      <c r="G241" s="136" t="s">
        <v>229</v>
      </c>
      <c r="H241" s="137">
        <v>650</v>
      </c>
      <c r="I241" s="138"/>
      <c r="J241" s="139">
        <f t="shared" si="80"/>
        <v>0</v>
      </c>
      <c r="K241" s="135" t="s">
        <v>3</v>
      </c>
      <c r="L241" s="33"/>
      <c r="M241" s="140" t="s">
        <v>3</v>
      </c>
      <c r="N241" s="141" t="s">
        <v>42</v>
      </c>
      <c r="P241" s="142">
        <f t="shared" si="81"/>
        <v>0</v>
      </c>
      <c r="Q241" s="142">
        <v>0</v>
      </c>
      <c r="R241" s="142">
        <f t="shared" si="82"/>
        <v>0</v>
      </c>
      <c r="S241" s="142">
        <v>0</v>
      </c>
      <c r="T241" s="143">
        <f t="shared" si="83"/>
        <v>0</v>
      </c>
      <c r="AR241" s="144" t="s">
        <v>90</v>
      </c>
      <c r="AT241" s="144" t="s">
        <v>153</v>
      </c>
      <c r="AU241" s="144" t="s">
        <v>15</v>
      </c>
      <c r="AY241" s="18" t="s">
        <v>151</v>
      </c>
      <c r="BE241" s="145">
        <f t="shared" si="84"/>
        <v>0</v>
      </c>
      <c r="BF241" s="145">
        <f t="shared" si="85"/>
        <v>0</v>
      </c>
      <c r="BG241" s="145">
        <f t="shared" si="86"/>
        <v>0</v>
      </c>
      <c r="BH241" s="145">
        <f t="shared" si="87"/>
        <v>0</v>
      </c>
      <c r="BI241" s="145">
        <f t="shared" si="88"/>
        <v>0</v>
      </c>
      <c r="BJ241" s="18" t="s">
        <v>15</v>
      </c>
      <c r="BK241" s="145">
        <f t="shared" si="89"/>
        <v>0</v>
      </c>
      <c r="BL241" s="18" t="s">
        <v>90</v>
      </c>
      <c r="BM241" s="144" t="s">
        <v>2113</v>
      </c>
    </row>
    <row r="242" spans="2:65" s="1" customFormat="1" ht="24.25" customHeight="1">
      <c r="B242" s="132"/>
      <c r="C242" s="133" t="s">
        <v>1326</v>
      </c>
      <c r="D242" s="133" t="s">
        <v>153</v>
      </c>
      <c r="E242" s="134" t="s">
        <v>2039</v>
      </c>
      <c r="F242" s="135" t="s">
        <v>1850</v>
      </c>
      <c r="G242" s="136" t="s">
        <v>229</v>
      </c>
      <c r="H242" s="137">
        <v>220</v>
      </c>
      <c r="I242" s="138"/>
      <c r="J242" s="139">
        <f t="shared" si="80"/>
        <v>0</v>
      </c>
      <c r="K242" s="135" t="s">
        <v>3</v>
      </c>
      <c r="L242" s="33"/>
      <c r="M242" s="140" t="s">
        <v>3</v>
      </c>
      <c r="N242" s="141" t="s">
        <v>42</v>
      </c>
      <c r="P242" s="142">
        <f t="shared" si="81"/>
        <v>0</v>
      </c>
      <c r="Q242" s="142">
        <v>0</v>
      </c>
      <c r="R242" s="142">
        <f t="shared" si="82"/>
        <v>0</v>
      </c>
      <c r="S242" s="142">
        <v>0</v>
      </c>
      <c r="T242" s="143">
        <f t="shared" si="83"/>
        <v>0</v>
      </c>
      <c r="AR242" s="144" t="s">
        <v>90</v>
      </c>
      <c r="AT242" s="144" t="s">
        <v>153</v>
      </c>
      <c r="AU242" s="144" t="s">
        <v>15</v>
      </c>
      <c r="AY242" s="18" t="s">
        <v>151</v>
      </c>
      <c r="BE242" s="145">
        <f t="shared" si="84"/>
        <v>0</v>
      </c>
      <c r="BF242" s="145">
        <f t="shared" si="85"/>
        <v>0</v>
      </c>
      <c r="BG242" s="145">
        <f t="shared" si="86"/>
        <v>0</v>
      </c>
      <c r="BH242" s="145">
        <f t="shared" si="87"/>
        <v>0</v>
      </c>
      <c r="BI242" s="145">
        <f t="shared" si="88"/>
        <v>0</v>
      </c>
      <c r="BJ242" s="18" t="s">
        <v>15</v>
      </c>
      <c r="BK242" s="145">
        <f t="shared" si="89"/>
        <v>0</v>
      </c>
      <c r="BL242" s="18" t="s">
        <v>90</v>
      </c>
      <c r="BM242" s="144" t="s">
        <v>2114</v>
      </c>
    </row>
    <row r="243" spans="2:65" s="1" customFormat="1" ht="16.5" customHeight="1">
      <c r="B243" s="132"/>
      <c r="C243" s="133" t="s">
        <v>1329</v>
      </c>
      <c r="D243" s="133" t="s">
        <v>153</v>
      </c>
      <c r="E243" s="134" t="s">
        <v>2115</v>
      </c>
      <c r="F243" s="135" t="s">
        <v>1860</v>
      </c>
      <c r="G243" s="136" t="s">
        <v>1861</v>
      </c>
      <c r="H243" s="137">
        <v>23</v>
      </c>
      <c r="I243" s="138"/>
      <c r="J243" s="139">
        <f t="shared" si="80"/>
        <v>0</v>
      </c>
      <c r="K243" s="135" t="s">
        <v>3</v>
      </c>
      <c r="L243" s="33"/>
      <c r="M243" s="140" t="s">
        <v>3</v>
      </c>
      <c r="N243" s="141" t="s">
        <v>42</v>
      </c>
      <c r="P243" s="142">
        <f t="shared" si="81"/>
        <v>0</v>
      </c>
      <c r="Q243" s="142">
        <v>0</v>
      </c>
      <c r="R243" s="142">
        <f t="shared" si="82"/>
        <v>0</v>
      </c>
      <c r="S243" s="142">
        <v>0</v>
      </c>
      <c r="T243" s="143">
        <f t="shared" si="83"/>
        <v>0</v>
      </c>
      <c r="AR243" s="144" t="s">
        <v>90</v>
      </c>
      <c r="AT243" s="144" t="s">
        <v>153</v>
      </c>
      <c r="AU243" s="144" t="s">
        <v>15</v>
      </c>
      <c r="AY243" s="18" t="s">
        <v>151</v>
      </c>
      <c r="BE243" s="145">
        <f t="shared" si="84"/>
        <v>0</v>
      </c>
      <c r="BF243" s="145">
        <f t="shared" si="85"/>
        <v>0</v>
      </c>
      <c r="BG243" s="145">
        <f t="shared" si="86"/>
        <v>0</v>
      </c>
      <c r="BH243" s="145">
        <f t="shared" si="87"/>
        <v>0</v>
      </c>
      <c r="BI243" s="145">
        <f t="shared" si="88"/>
        <v>0</v>
      </c>
      <c r="BJ243" s="18" t="s">
        <v>15</v>
      </c>
      <c r="BK243" s="145">
        <f t="shared" si="89"/>
        <v>0</v>
      </c>
      <c r="BL243" s="18" t="s">
        <v>90</v>
      </c>
      <c r="BM243" s="144" t="s">
        <v>2116</v>
      </c>
    </row>
    <row r="244" spans="2:65" s="1" customFormat="1" ht="16.5" customHeight="1">
      <c r="B244" s="132"/>
      <c r="C244" s="133" t="s">
        <v>1333</v>
      </c>
      <c r="D244" s="133" t="s">
        <v>153</v>
      </c>
      <c r="E244" s="134" t="s">
        <v>2117</v>
      </c>
      <c r="F244" s="135" t="s">
        <v>2118</v>
      </c>
      <c r="G244" s="136" t="s">
        <v>229</v>
      </c>
      <c r="H244" s="137">
        <v>100</v>
      </c>
      <c r="I244" s="138"/>
      <c r="J244" s="139">
        <f t="shared" si="80"/>
        <v>0</v>
      </c>
      <c r="K244" s="135" t="s">
        <v>3</v>
      </c>
      <c r="L244" s="33"/>
      <c r="M244" s="140" t="s">
        <v>3</v>
      </c>
      <c r="N244" s="141" t="s">
        <v>42</v>
      </c>
      <c r="P244" s="142">
        <f t="shared" si="81"/>
        <v>0</v>
      </c>
      <c r="Q244" s="142">
        <v>0</v>
      </c>
      <c r="R244" s="142">
        <f t="shared" si="82"/>
        <v>0</v>
      </c>
      <c r="S244" s="142">
        <v>0</v>
      </c>
      <c r="T244" s="143">
        <f t="shared" si="83"/>
        <v>0</v>
      </c>
      <c r="AR244" s="144" t="s">
        <v>90</v>
      </c>
      <c r="AT244" s="144" t="s">
        <v>153</v>
      </c>
      <c r="AU244" s="144" t="s">
        <v>15</v>
      </c>
      <c r="AY244" s="18" t="s">
        <v>151</v>
      </c>
      <c r="BE244" s="145">
        <f t="shared" si="84"/>
        <v>0</v>
      </c>
      <c r="BF244" s="145">
        <f t="shared" si="85"/>
        <v>0</v>
      </c>
      <c r="BG244" s="145">
        <f t="shared" si="86"/>
        <v>0</v>
      </c>
      <c r="BH244" s="145">
        <f t="shared" si="87"/>
        <v>0</v>
      </c>
      <c r="BI244" s="145">
        <f t="shared" si="88"/>
        <v>0</v>
      </c>
      <c r="BJ244" s="18" t="s">
        <v>15</v>
      </c>
      <c r="BK244" s="145">
        <f t="shared" si="89"/>
        <v>0</v>
      </c>
      <c r="BL244" s="18" t="s">
        <v>90</v>
      </c>
      <c r="BM244" s="144" t="s">
        <v>2119</v>
      </c>
    </row>
    <row r="245" spans="2:65" s="1" customFormat="1" ht="16.5" customHeight="1">
      <c r="B245" s="132"/>
      <c r="C245" s="133" t="s">
        <v>1337</v>
      </c>
      <c r="D245" s="133" t="s">
        <v>153</v>
      </c>
      <c r="E245" s="134" t="s">
        <v>2120</v>
      </c>
      <c r="F245" s="135" t="s">
        <v>2121</v>
      </c>
      <c r="G245" s="136" t="s">
        <v>1861</v>
      </c>
      <c r="H245" s="137">
        <v>8</v>
      </c>
      <c r="I245" s="138"/>
      <c r="J245" s="139">
        <f t="shared" si="80"/>
        <v>0</v>
      </c>
      <c r="K245" s="135" t="s">
        <v>3</v>
      </c>
      <c r="L245" s="33"/>
      <c r="M245" s="140" t="s">
        <v>3</v>
      </c>
      <c r="N245" s="141" t="s">
        <v>42</v>
      </c>
      <c r="P245" s="142">
        <f t="shared" si="81"/>
        <v>0</v>
      </c>
      <c r="Q245" s="142">
        <v>0</v>
      </c>
      <c r="R245" s="142">
        <f t="shared" si="82"/>
        <v>0</v>
      </c>
      <c r="S245" s="142">
        <v>0</v>
      </c>
      <c r="T245" s="143">
        <f t="shared" si="83"/>
        <v>0</v>
      </c>
      <c r="AR245" s="144" t="s">
        <v>90</v>
      </c>
      <c r="AT245" s="144" t="s">
        <v>153</v>
      </c>
      <c r="AU245" s="144" t="s">
        <v>15</v>
      </c>
      <c r="AY245" s="18" t="s">
        <v>151</v>
      </c>
      <c r="BE245" s="145">
        <f t="shared" si="84"/>
        <v>0</v>
      </c>
      <c r="BF245" s="145">
        <f t="shared" si="85"/>
        <v>0</v>
      </c>
      <c r="BG245" s="145">
        <f t="shared" si="86"/>
        <v>0</v>
      </c>
      <c r="BH245" s="145">
        <f t="shared" si="87"/>
        <v>0</v>
      </c>
      <c r="BI245" s="145">
        <f t="shared" si="88"/>
        <v>0</v>
      </c>
      <c r="BJ245" s="18" t="s">
        <v>15</v>
      </c>
      <c r="BK245" s="145">
        <f t="shared" si="89"/>
        <v>0</v>
      </c>
      <c r="BL245" s="18" t="s">
        <v>90</v>
      </c>
      <c r="BM245" s="144" t="s">
        <v>2122</v>
      </c>
    </row>
    <row r="246" spans="2:65" s="1" customFormat="1" ht="16.5" customHeight="1">
      <c r="B246" s="132"/>
      <c r="C246" s="133" t="s">
        <v>1341</v>
      </c>
      <c r="D246" s="133" t="s">
        <v>153</v>
      </c>
      <c r="E246" s="134" t="s">
        <v>2123</v>
      </c>
      <c r="F246" s="135" t="s">
        <v>2124</v>
      </c>
      <c r="G246" s="136" t="s">
        <v>1861</v>
      </c>
      <c r="H246" s="137">
        <v>15</v>
      </c>
      <c r="I246" s="138"/>
      <c r="J246" s="139">
        <f t="shared" si="80"/>
        <v>0</v>
      </c>
      <c r="K246" s="135" t="s">
        <v>3</v>
      </c>
      <c r="L246" s="33"/>
      <c r="M246" s="140" t="s">
        <v>3</v>
      </c>
      <c r="N246" s="141" t="s">
        <v>42</v>
      </c>
      <c r="P246" s="142">
        <f t="shared" si="81"/>
        <v>0</v>
      </c>
      <c r="Q246" s="142">
        <v>0</v>
      </c>
      <c r="R246" s="142">
        <f t="shared" si="82"/>
        <v>0</v>
      </c>
      <c r="S246" s="142">
        <v>0</v>
      </c>
      <c r="T246" s="143">
        <f t="shared" si="83"/>
        <v>0</v>
      </c>
      <c r="AR246" s="144" t="s">
        <v>90</v>
      </c>
      <c r="AT246" s="144" t="s">
        <v>153</v>
      </c>
      <c r="AU246" s="144" t="s">
        <v>15</v>
      </c>
      <c r="AY246" s="18" t="s">
        <v>151</v>
      </c>
      <c r="BE246" s="145">
        <f t="shared" si="84"/>
        <v>0</v>
      </c>
      <c r="BF246" s="145">
        <f t="shared" si="85"/>
        <v>0</v>
      </c>
      <c r="BG246" s="145">
        <f t="shared" si="86"/>
        <v>0</v>
      </c>
      <c r="BH246" s="145">
        <f t="shared" si="87"/>
        <v>0</v>
      </c>
      <c r="BI246" s="145">
        <f t="shared" si="88"/>
        <v>0</v>
      </c>
      <c r="BJ246" s="18" t="s">
        <v>15</v>
      </c>
      <c r="BK246" s="145">
        <f t="shared" si="89"/>
        <v>0</v>
      </c>
      <c r="BL246" s="18" t="s">
        <v>90</v>
      </c>
      <c r="BM246" s="144" t="s">
        <v>2125</v>
      </c>
    </row>
    <row r="247" spans="2:65" s="1" customFormat="1" ht="16.5" customHeight="1">
      <c r="B247" s="132"/>
      <c r="C247" s="133" t="s">
        <v>1345</v>
      </c>
      <c r="D247" s="133" t="s">
        <v>153</v>
      </c>
      <c r="E247" s="134" t="s">
        <v>2126</v>
      </c>
      <c r="F247" s="135" t="s">
        <v>2127</v>
      </c>
      <c r="G247" s="136" t="s">
        <v>1861</v>
      </c>
      <c r="H247" s="137">
        <v>38</v>
      </c>
      <c r="I247" s="138"/>
      <c r="J247" s="139">
        <f t="shared" si="80"/>
        <v>0</v>
      </c>
      <c r="K247" s="135" t="s">
        <v>3</v>
      </c>
      <c r="L247" s="33"/>
      <c r="M247" s="140" t="s">
        <v>3</v>
      </c>
      <c r="N247" s="141" t="s">
        <v>42</v>
      </c>
      <c r="P247" s="142">
        <f t="shared" si="81"/>
        <v>0</v>
      </c>
      <c r="Q247" s="142">
        <v>0</v>
      </c>
      <c r="R247" s="142">
        <f t="shared" si="82"/>
        <v>0</v>
      </c>
      <c r="S247" s="142">
        <v>0</v>
      </c>
      <c r="T247" s="143">
        <f t="shared" si="83"/>
        <v>0</v>
      </c>
      <c r="AR247" s="144" t="s">
        <v>90</v>
      </c>
      <c r="AT247" s="144" t="s">
        <v>153</v>
      </c>
      <c r="AU247" s="144" t="s">
        <v>15</v>
      </c>
      <c r="AY247" s="18" t="s">
        <v>151</v>
      </c>
      <c r="BE247" s="145">
        <f t="shared" si="84"/>
        <v>0</v>
      </c>
      <c r="BF247" s="145">
        <f t="shared" si="85"/>
        <v>0</v>
      </c>
      <c r="BG247" s="145">
        <f t="shared" si="86"/>
        <v>0</v>
      </c>
      <c r="BH247" s="145">
        <f t="shared" si="87"/>
        <v>0</v>
      </c>
      <c r="BI247" s="145">
        <f t="shared" si="88"/>
        <v>0</v>
      </c>
      <c r="BJ247" s="18" t="s">
        <v>15</v>
      </c>
      <c r="BK247" s="145">
        <f t="shared" si="89"/>
        <v>0</v>
      </c>
      <c r="BL247" s="18" t="s">
        <v>90</v>
      </c>
      <c r="BM247" s="144" t="s">
        <v>2128</v>
      </c>
    </row>
    <row r="248" spans="2:65" s="1" customFormat="1" ht="24.25" customHeight="1">
      <c r="B248" s="132"/>
      <c r="C248" s="133" t="s">
        <v>1349</v>
      </c>
      <c r="D248" s="133" t="s">
        <v>153</v>
      </c>
      <c r="E248" s="134" t="s">
        <v>2129</v>
      </c>
      <c r="F248" s="135" t="s">
        <v>2130</v>
      </c>
      <c r="G248" s="136" t="s">
        <v>1861</v>
      </c>
      <c r="H248" s="137">
        <v>38</v>
      </c>
      <c r="I248" s="138"/>
      <c r="J248" s="139">
        <f t="shared" si="80"/>
        <v>0</v>
      </c>
      <c r="K248" s="135" t="s">
        <v>3</v>
      </c>
      <c r="L248" s="33"/>
      <c r="M248" s="140" t="s">
        <v>3</v>
      </c>
      <c r="N248" s="141" t="s">
        <v>42</v>
      </c>
      <c r="P248" s="142">
        <f t="shared" si="81"/>
        <v>0</v>
      </c>
      <c r="Q248" s="142">
        <v>0</v>
      </c>
      <c r="R248" s="142">
        <f t="shared" si="82"/>
        <v>0</v>
      </c>
      <c r="S248" s="142">
        <v>0</v>
      </c>
      <c r="T248" s="143">
        <f t="shared" si="83"/>
        <v>0</v>
      </c>
      <c r="AR248" s="144" t="s">
        <v>90</v>
      </c>
      <c r="AT248" s="144" t="s">
        <v>153</v>
      </c>
      <c r="AU248" s="144" t="s">
        <v>15</v>
      </c>
      <c r="AY248" s="18" t="s">
        <v>151</v>
      </c>
      <c r="BE248" s="145">
        <f t="shared" si="84"/>
        <v>0</v>
      </c>
      <c r="BF248" s="145">
        <f t="shared" si="85"/>
        <v>0</v>
      </c>
      <c r="BG248" s="145">
        <f t="shared" si="86"/>
        <v>0</v>
      </c>
      <c r="BH248" s="145">
        <f t="shared" si="87"/>
        <v>0</v>
      </c>
      <c r="BI248" s="145">
        <f t="shared" si="88"/>
        <v>0</v>
      </c>
      <c r="BJ248" s="18" t="s">
        <v>15</v>
      </c>
      <c r="BK248" s="145">
        <f t="shared" si="89"/>
        <v>0</v>
      </c>
      <c r="BL248" s="18" t="s">
        <v>90</v>
      </c>
      <c r="BM248" s="144" t="s">
        <v>2131</v>
      </c>
    </row>
    <row r="249" spans="2:65" s="1" customFormat="1" ht="24.25" customHeight="1">
      <c r="B249" s="132"/>
      <c r="C249" s="133" t="s">
        <v>1352</v>
      </c>
      <c r="D249" s="133" t="s">
        <v>153</v>
      </c>
      <c r="E249" s="134" t="s">
        <v>2132</v>
      </c>
      <c r="F249" s="135" t="s">
        <v>2133</v>
      </c>
      <c r="G249" s="136" t="s">
        <v>1861</v>
      </c>
      <c r="H249" s="137">
        <v>2</v>
      </c>
      <c r="I249" s="138"/>
      <c r="J249" s="139">
        <f t="shared" si="80"/>
        <v>0</v>
      </c>
      <c r="K249" s="135" t="s">
        <v>3</v>
      </c>
      <c r="L249" s="33"/>
      <c r="M249" s="140" t="s">
        <v>3</v>
      </c>
      <c r="N249" s="141" t="s">
        <v>42</v>
      </c>
      <c r="P249" s="142">
        <f t="shared" si="81"/>
        <v>0</v>
      </c>
      <c r="Q249" s="142">
        <v>0</v>
      </c>
      <c r="R249" s="142">
        <f t="shared" si="82"/>
        <v>0</v>
      </c>
      <c r="S249" s="142">
        <v>0</v>
      </c>
      <c r="T249" s="143">
        <f t="shared" si="83"/>
        <v>0</v>
      </c>
      <c r="AR249" s="144" t="s">
        <v>90</v>
      </c>
      <c r="AT249" s="144" t="s">
        <v>153</v>
      </c>
      <c r="AU249" s="144" t="s">
        <v>15</v>
      </c>
      <c r="AY249" s="18" t="s">
        <v>151</v>
      </c>
      <c r="BE249" s="145">
        <f t="shared" si="84"/>
        <v>0</v>
      </c>
      <c r="BF249" s="145">
        <f t="shared" si="85"/>
        <v>0</v>
      </c>
      <c r="BG249" s="145">
        <f t="shared" si="86"/>
        <v>0</v>
      </c>
      <c r="BH249" s="145">
        <f t="shared" si="87"/>
        <v>0</v>
      </c>
      <c r="BI249" s="145">
        <f t="shared" si="88"/>
        <v>0</v>
      </c>
      <c r="BJ249" s="18" t="s">
        <v>15</v>
      </c>
      <c r="BK249" s="145">
        <f t="shared" si="89"/>
        <v>0</v>
      </c>
      <c r="BL249" s="18" t="s">
        <v>90</v>
      </c>
      <c r="BM249" s="144" t="s">
        <v>2134</v>
      </c>
    </row>
    <row r="250" spans="2:65" s="1" customFormat="1" ht="24.25" customHeight="1">
      <c r="B250" s="132"/>
      <c r="C250" s="133" t="s">
        <v>1356</v>
      </c>
      <c r="D250" s="133" t="s">
        <v>153</v>
      </c>
      <c r="E250" s="134" t="s">
        <v>2135</v>
      </c>
      <c r="F250" s="135" t="s">
        <v>2136</v>
      </c>
      <c r="G250" s="136" t="s">
        <v>1861</v>
      </c>
      <c r="H250" s="137">
        <v>6</v>
      </c>
      <c r="I250" s="138"/>
      <c r="J250" s="139">
        <f t="shared" si="80"/>
        <v>0</v>
      </c>
      <c r="K250" s="135" t="s">
        <v>3</v>
      </c>
      <c r="L250" s="33"/>
      <c r="M250" s="140" t="s">
        <v>3</v>
      </c>
      <c r="N250" s="141" t="s">
        <v>42</v>
      </c>
      <c r="P250" s="142">
        <f t="shared" si="81"/>
        <v>0</v>
      </c>
      <c r="Q250" s="142">
        <v>0</v>
      </c>
      <c r="R250" s="142">
        <f t="shared" si="82"/>
        <v>0</v>
      </c>
      <c r="S250" s="142">
        <v>0</v>
      </c>
      <c r="T250" s="143">
        <f t="shared" si="83"/>
        <v>0</v>
      </c>
      <c r="AR250" s="144" t="s">
        <v>90</v>
      </c>
      <c r="AT250" s="144" t="s">
        <v>153</v>
      </c>
      <c r="AU250" s="144" t="s">
        <v>15</v>
      </c>
      <c r="AY250" s="18" t="s">
        <v>151</v>
      </c>
      <c r="BE250" s="145">
        <f t="shared" si="84"/>
        <v>0</v>
      </c>
      <c r="BF250" s="145">
        <f t="shared" si="85"/>
        <v>0</v>
      </c>
      <c r="BG250" s="145">
        <f t="shared" si="86"/>
        <v>0</v>
      </c>
      <c r="BH250" s="145">
        <f t="shared" si="87"/>
        <v>0</v>
      </c>
      <c r="BI250" s="145">
        <f t="shared" si="88"/>
        <v>0</v>
      </c>
      <c r="BJ250" s="18" t="s">
        <v>15</v>
      </c>
      <c r="BK250" s="145">
        <f t="shared" si="89"/>
        <v>0</v>
      </c>
      <c r="BL250" s="18" t="s">
        <v>90</v>
      </c>
      <c r="BM250" s="144" t="s">
        <v>2137</v>
      </c>
    </row>
    <row r="251" spans="2:65" s="1" customFormat="1" ht="24.25" customHeight="1">
      <c r="B251" s="132"/>
      <c r="C251" s="133" t="s">
        <v>1360</v>
      </c>
      <c r="D251" s="133" t="s">
        <v>153</v>
      </c>
      <c r="E251" s="134" t="s">
        <v>2138</v>
      </c>
      <c r="F251" s="135" t="s">
        <v>2139</v>
      </c>
      <c r="G251" s="136" t="s">
        <v>1861</v>
      </c>
      <c r="H251" s="137">
        <v>2</v>
      </c>
      <c r="I251" s="138"/>
      <c r="J251" s="139">
        <f t="shared" si="80"/>
        <v>0</v>
      </c>
      <c r="K251" s="135" t="s">
        <v>3</v>
      </c>
      <c r="L251" s="33"/>
      <c r="M251" s="140" t="s">
        <v>3</v>
      </c>
      <c r="N251" s="141" t="s">
        <v>42</v>
      </c>
      <c r="P251" s="142">
        <f t="shared" si="81"/>
        <v>0</v>
      </c>
      <c r="Q251" s="142">
        <v>0</v>
      </c>
      <c r="R251" s="142">
        <f t="shared" si="82"/>
        <v>0</v>
      </c>
      <c r="S251" s="142">
        <v>0</v>
      </c>
      <c r="T251" s="143">
        <f t="shared" si="83"/>
        <v>0</v>
      </c>
      <c r="AR251" s="144" t="s">
        <v>90</v>
      </c>
      <c r="AT251" s="144" t="s">
        <v>153</v>
      </c>
      <c r="AU251" s="144" t="s">
        <v>15</v>
      </c>
      <c r="AY251" s="18" t="s">
        <v>151</v>
      </c>
      <c r="BE251" s="145">
        <f t="shared" si="84"/>
        <v>0</v>
      </c>
      <c r="BF251" s="145">
        <f t="shared" si="85"/>
        <v>0</v>
      </c>
      <c r="BG251" s="145">
        <f t="shared" si="86"/>
        <v>0</v>
      </c>
      <c r="BH251" s="145">
        <f t="shared" si="87"/>
        <v>0</v>
      </c>
      <c r="BI251" s="145">
        <f t="shared" si="88"/>
        <v>0</v>
      </c>
      <c r="BJ251" s="18" t="s">
        <v>15</v>
      </c>
      <c r="BK251" s="145">
        <f t="shared" si="89"/>
        <v>0</v>
      </c>
      <c r="BL251" s="18" t="s">
        <v>90</v>
      </c>
      <c r="BM251" s="144" t="s">
        <v>2140</v>
      </c>
    </row>
    <row r="252" spans="2:65" s="1" customFormat="1" ht="16.5" customHeight="1">
      <c r="B252" s="132"/>
      <c r="C252" s="133" t="s">
        <v>1364</v>
      </c>
      <c r="D252" s="133" t="s">
        <v>153</v>
      </c>
      <c r="E252" s="134" t="s">
        <v>2141</v>
      </c>
      <c r="F252" s="135" t="s">
        <v>2142</v>
      </c>
      <c r="G252" s="136" t="s">
        <v>1861</v>
      </c>
      <c r="H252" s="137">
        <v>2</v>
      </c>
      <c r="I252" s="138"/>
      <c r="J252" s="139">
        <f t="shared" si="80"/>
        <v>0</v>
      </c>
      <c r="K252" s="135" t="s">
        <v>3</v>
      </c>
      <c r="L252" s="33"/>
      <c r="M252" s="140" t="s">
        <v>3</v>
      </c>
      <c r="N252" s="141" t="s">
        <v>42</v>
      </c>
      <c r="P252" s="142">
        <f t="shared" si="81"/>
        <v>0</v>
      </c>
      <c r="Q252" s="142">
        <v>0</v>
      </c>
      <c r="R252" s="142">
        <f t="shared" si="82"/>
        <v>0</v>
      </c>
      <c r="S252" s="142">
        <v>0</v>
      </c>
      <c r="T252" s="143">
        <f t="shared" si="83"/>
        <v>0</v>
      </c>
      <c r="AR252" s="144" t="s">
        <v>90</v>
      </c>
      <c r="AT252" s="144" t="s">
        <v>153</v>
      </c>
      <c r="AU252" s="144" t="s">
        <v>15</v>
      </c>
      <c r="AY252" s="18" t="s">
        <v>151</v>
      </c>
      <c r="BE252" s="145">
        <f t="shared" si="84"/>
        <v>0</v>
      </c>
      <c r="BF252" s="145">
        <f t="shared" si="85"/>
        <v>0</v>
      </c>
      <c r="BG252" s="145">
        <f t="shared" si="86"/>
        <v>0</v>
      </c>
      <c r="BH252" s="145">
        <f t="shared" si="87"/>
        <v>0</v>
      </c>
      <c r="BI252" s="145">
        <f t="shared" si="88"/>
        <v>0</v>
      </c>
      <c r="BJ252" s="18" t="s">
        <v>15</v>
      </c>
      <c r="BK252" s="145">
        <f t="shared" si="89"/>
        <v>0</v>
      </c>
      <c r="BL252" s="18" t="s">
        <v>90</v>
      </c>
      <c r="BM252" s="144" t="s">
        <v>2143</v>
      </c>
    </row>
    <row r="253" spans="2:65" s="1" customFormat="1" ht="38" customHeight="1">
      <c r="B253" s="132"/>
      <c r="C253" s="133" t="s">
        <v>1368</v>
      </c>
      <c r="D253" s="133" t="s">
        <v>153</v>
      </c>
      <c r="E253" s="134" t="s">
        <v>2144</v>
      </c>
      <c r="F253" s="135" t="s">
        <v>2145</v>
      </c>
      <c r="G253" s="136" t="s">
        <v>1861</v>
      </c>
      <c r="H253" s="137">
        <v>2</v>
      </c>
      <c r="I253" s="138"/>
      <c r="J253" s="139">
        <f t="shared" si="80"/>
        <v>0</v>
      </c>
      <c r="K253" s="135" t="s">
        <v>3</v>
      </c>
      <c r="L253" s="33"/>
      <c r="M253" s="140" t="s">
        <v>3</v>
      </c>
      <c r="N253" s="141" t="s">
        <v>42</v>
      </c>
      <c r="P253" s="142">
        <f t="shared" si="81"/>
        <v>0</v>
      </c>
      <c r="Q253" s="142">
        <v>0</v>
      </c>
      <c r="R253" s="142">
        <f t="shared" si="82"/>
        <v>0</v>
      </c>
      <c r="S253" s="142">
        <v>0</v>
      </c>
      <c r="T253" s="143">
        <f t="shared" si="83"/>
        <v>0</v>
      </c>
      <c r="AR253" s="144" t="s">
        <v>90</v>
      </c>
      <c r="AT253" s="144" t="s">
        <v>153</v>
      </c>
      <c r="AU253" s="144" t="s">
        <v>15</v>
      </c>
      <c r="AY253" s="18" t="s">
        <v>151</v>
      </c>
      <c r="BE253" s="145">
        <f t="shared" si="84"/>
        <v>0</v>
      </c>
      <c r="BF253" s="145">
        <f t="shared" si="85"/>
        <v>0</v>
      </c>
      <c r="BG253" s="145">
        <f t="shared" si="86"/>
        <v>0</v>
      </c>
      <c r="BH253" s="145">
        <f t="shared" si="87"/>
        <v>0</v>
      </c>
      <c r="BI253" s="145">
        <f t="shared" si="88"/>
        <v>0</v>
      </c>
      <c r="BJ253" s="18" t="s">
        <v>15</v>
      </c>
      <c r="BK253" s="145">
        <f t="shared" si="89"/>
        <v>0</v>
      </c>
      <c r="BL253" s="18" t="s">
        <v>90</v>
      </c>
      <c r="BM253" s="144" t="s">
        <v>2146</v>
      </c>
    </row>
    <row r="254" spans="2:65" s="1" customFormat="1" ht="38" customHeight="1">
      <c r="B254" s="132"/>
      <c r="C254" s="133" t="s">
        <v>1372</v>
      </c>
      <c r="D254" s="133" t="s">
        <v>153</v>
      </c>
      <c r="E254" s="134" t="s">
        <v>2147</v>
      </c>
      <c r="F254" s="135" t="s">
        <v>2148</v>
      </c>
      <c r="G254" s="136" t="s">
        <v>1861</v>
      </c>
      <c r="H254" s="137">
        <v>2</v>
      </c>
      <c r="I254" s="138"/>
      <c r="J254" s="139">
        <f t="shared" si="80"/>
        <v>0</v>
      </c>
      <c r="K254" s="135" t="s">
        <v>3</v>
      </c>
      <c r="L254" s="33"/>
      <c r="M254" s="140" t="s">
        <v>3</v>
      </c>
      <c r="N254" s="141" t="s">
        <v>42</v>
      </c>
      <c r="P254" s="142">
        <f t="shared" si="81"/>
        <v>0</v>
      </c>
      <c r="Q254" s="142">
        <v>0</v>
      </c>
      <c r="R254" s="142">
        <f t="shared" si="82"/>
        <v>0</v>
      </c>
      <c r="S254" s="142">
        <v>0</v>
      </c>
      <c r="T254" s="143">
        <f t="shared" si="83"/>
        <v>0</v>
      </c>
      <c r="AR254" s="144" t="s">
        <v>90</v>
      </c>
      <c r="AT254" s="144" t="s">
        <v>153</v>
      </c>
      <c r="AU254" s="144" t="s">
        <v>15</v>
      </c>
      <c r="AY254" s="18" t="s">
        <v>151</v>
      </c>
      <c r="BE254" s="145">
        <f t="shared" si="84"/>
        <v>0</v>
      </c>
      <c r="BF254" s="145">
        <f t="shared" si="85"/>
        <v>0</v>
      </c>
      <c r="BG254" s="145">
        <f t="shared" si="86"/>
        <v>0</v>
      </c>
      <c r="BH254" s="145">
        <f t="shared" si="87"/>
        <v>0</v>
      </c>
      <c r="BI254" s="145">
        <f t="shared" si="88"/>
        <v>0</v>
      </c>
      <c r="BJ254" s="18" t="s">
        <v>15</v>
      </c>
      <c r="BK254" s="145">
        <f t="shared" si="89"/>
        <v>0</v>
      </c>
      <c r="BL254" s="18" t="s">
        <v>90</v>
      </c>
      <c r="BM254" s="144" t="s">
        <v>2149</v>
      </c>
    </row>
    <row r="255" spans="2:65" s="1" customFormat="1" ht="38" customHeight="1">
      <c r="B255" s="132"/>
      <c r="C255" s="133" t="s">
        <v>1376</v>
      </c>
      <c r="D255" s="133" t="s">
        <v>153</v>
      </c>
      <c r="E255" s="134" t="s">
        <v>2150</v>
      </c>
      <c r="F255" s="135" t="s">
        <v>2151</v>
      </c>
      <c r="G255" s="136" t="s">
        <v>1861</v>
      </c>
      <c r="H255" s="137">
        <v>2</v>
      </c>
      <c r="I255" s="138"/>
      <c r="J255" s="139">
        <f t="shared" si="80"/>
        <v>0</v>
      </c>
      <c r="K255" s="135" t="s">
        <v>3</v>
      </c>
      <c r="L255" s="33"/>
      <c r="M255" s="140" t="s">
        <v>3</v>
      </c>
      <c r="N255" s="141" t="s">
        <v>42</v>
      </c>
      <c r="P255" s="142">
        <f t="shared" si="81"/>
        <v>0</v>
      </c>
      <c r="Q255" s="142">
        <v>0</v>
      </c>
      <c r="R255" s="142">
        <f t="shared" si="82"/>
        <v>0</v>
      </c>
      <c r="S255" s="142">
        <v>0</v>
      </c>
      <c r="T255" s="143">
        <f t="shared" si="83"/>
        <v>0</v>
      </c>
      <c r="AR255" s="144" t="s">
        <v>90</v>
      </c>
      <c r="AT255" s="144" t="s">
        <v>153</v>
      </c>
      <c r="AU255" s="144" t="s">
        <v>15</v>
      </c>
      <c r="AY255" s="18" t="s">
        <v>151</v>
      </c>
      <c r="BE255" s="145">
        <f t="shared" si="84"/>
        <v>0</v>
      </c>
      <c r="BF255" s="145">
        <f t="shared" si="85"/>
        <v>0</v>
      </c>
      <c r="BG255" s="145">
        <f t="shared" si="86"/>
        <v>0</v>
      </c>
      <c r="BH255" s="145">
        <f t="shared" si="87"/>
        <v>0</v>
      </c>
      <c r="BI255" s="145">
        <f t="shared" si="88"/>
        <v>0</v>
      </c>
      <c r="BJ255" s="18" t="s">
        <v>15</v>
      </c>
      <c r="BK255" s="145">
        <f t="shared" si="89"/>
        <v>0</v>
      </c>
      <c r="BL255" s="18" t="s">
        <v>90</v>
      </c>
      <c r="BM255" s="144" t="s">
        <v>2152</v>
      </c>
    </row>
    <row r="256" spans="2:65" s="1" customFormat="1" ht="16.5" customHeight="1">
      <c r="B256" s="132"/>
      <c r="C256" s="133" t="s">
        <v>1380</v>
      </c>
      <c r="D256" s="133" t="s">
        <v>153</v>
      </c>
      <c r="E256" s="134" t="s">
        <v>2153</v>
      </c>
      <c r="F256" s="135" t="s">
        <v>2154</v>
      </c>
      <c r="G256" s="136" t="s">
        <v>1861</v>
      </c>
      <c r="H256" s="137">
        <v>2</v>
      </c>
      <c r="I256" s="138"/>
      <c r="J256" s="139">
        <f t="shared" si="80"/>
        <v>0</v>
      </c>
      <c r="K256" s="135" t="s">
        <v>3</v>
      </c>
      <c r="L256" s="33"/>
      <c r="M256" s="140" t="s">
        <v>3</v>
      </c>
      <c r="N256" s="141" t="s">
        <v>42</v>
      </c>
      <c r="P256" s="142">
        <f t="shared" si="81"/>
        <v>0</v>
      </c>
      <c r="Q256" s="142">
        <v>0</v>
      </c>
      <c r="R256" s="142">
        <f t="shared" si="82"/>
        <v>0</v>
      </c>
      <c r="S256" s="142">
        <v>0</v>
      </c>
      <c r="T256" s="143">
        <f t="shared" si="83"/>
        <v>0</v>
      </c>
      <c r="AR256" s="144" t="s">
        <v>90</v>
      </c>
      <c r="AT256" s="144" t="s">
        <v>153</v>
      </c>
      <c r="AU256" s="144" t="s">
        <v>15</v>
      </c>
      <c r="AY256" s="18" t="s">
        <v>151</v>
      </c>
      <c r="BE256" s="145">
        <f t="shared" si="84"/>
        <v>0</v>
      </c>
      <c r="BF256" s="145">
        <f t="shared" si="85"/>
        <v>0</v>
      </c>
      <c r="BG256" s="145">
        <f t="shared" si="86"/>
        <v>0</v>
      </c>
      <c r="BH256" s="145">
        <f t="shared" si="87"/>
        <v>0</v>
      </c>
      <c r="BI256" s="145">
        <f t="shared" si="88"/>
        <v>0</v>
      </c>
      <c r="BJ256" s="18" t="s">
        <v>15</v>
      </c>
      <c r="BK256" s="145">
        <f t="shared" si="89"/>
        <v>0</v>
      </c>
      <c r="BL256" s="18" t="s">
        <v>90</v>
      </c>
      <c r="BM256" s="144" t="s">
        <v>2155</v>
      </c>
    </row>
    <row r="257" spans="2:65" s="1" customFormat="1" ht="16.5" customHeight="1">
      <c r="B257" s="132"/>
      <c r="C257" s="133" t="s">
        <v>1384</v>
      </c>
      <c r="D257" s="133" t="s">
        <v>153</v>
      </c>
      <c r="E257" s="134" t="s">
        <v>2156</v>
      </c>
      <c r="F257" s="135" t="s">
        <v>2157</v>
      </c>
      <c r="G257" s="136" t="s">
        <v>1861</v>
      </c>
      <c r="H257" s="137">
        <v>2</v>
      </c>
      <c r="I257" s="138"/>
      <c r="J257" s="139">
        <f t="shared" si="80"/>
        <v>0</v>
      </c>
      <c r="K257" s="135" t="s">
        <v>3</v>
      </c>
      <c r="L257" s="33"/>
      <c r="M257" s="140" t="s">
        <v>3</v>
      </c>
      <c r="N257" s="141" t="s">
        <v>42</v>
      </c>
      <c r="P257" s="142">
        <f t="shared" si="81"/>
        <v>0</v>
      </c>
      <c r="Q257" s="142">
        <v>0</v>
      </c>
      <c r="R257" s="142">
        <f t="shared" si="82"/>
        <v>0</v>
      </c>
      <c r="S257" s="142">
        <v>0</v>
      </c>
      <c r="T257" s="143">
        <f t="shared" si="83"/>
        <v>0</v>
      </c>
      <c r="AR257" s="144" t="s">
        <v>90</v>
      </c>
      <c r="AT257" s="144" t="s">
        <v>153</v>
      </c>
      <c r="AU257" s="144" t="s">
        <v>15</v>
      </c>
      <c r="AY257" s="18" t="s">
        <v>151</v>
      </c>
      <c r="BE257" s="145">
        <f t="shared" si="84"/>
        <v>0</v>
      </c>
      <c r="BF257" s="145">
        <f t="shared" si="85"/>
        <v>0</v>
      </c>
      <c r="BG257" s="145">
        <f t="shared" si="86"/>
        <v>0</v>
      </c>
      <c r="BH257" s="145">
        <f t="shared" si="87"/>
        <v>0</v>
      </c>
      <c r="BI257" s="145">
        <f t="shared" si="88"/>
        <v>0</v>
      </c>
      <c r="BJ257" s="18" t="s">
        <v>15</v>
      </c>
      <c r="BK257" s="145">
        <f t="shared" si="89"/>
        <v>0</v>
      </c>
      <c r="BL257" s="18" t="s">
        <v>90</v>
      </c>
      <c r="BM257" s="144" t="s">
        <v>2158</v>
      </c>
    </row>
    <row r="258" spans="2:65" s="1" customFormat="1" ht="16.5" customHeight="1">
      <c r="B258" s="132"/>
      <c r="C258" s="133" t="s">
        <v>1388</v>
      </c>
      <c r="D258" s="133" t="s">
        <v>153</v>
      </c>
      <c r="E258" s="134" t="s">
        <v>2159</v>
      </c>
      <c r="F258" s="135" t="s">
        <v>2160</v>
      </c>
      <c r="G258" s="136" t="s">
        <v>1861</v>
      </c>
      <c r="H258" s="137">
        <v>46</v>
      </c>
      <c r="I258" s="138"/>
      <c r="J258" s="139">
        <f t="shared" si="80"/>
        <v>0</v>
      </c>
      <c r="K258" s="135" t="s">
        <v>3</v>
      </c>
      <c r="L258" s="33"/>
      <c r="M258" s="140" t="s">
        <v>3</v>
      </c>
      <c r="N258" s="141" t="s">
        <v>42</v>
      </c>
      <c r="P258" s="142">
        <f t="shared" si="81"/>
        <v>0</v>
      </c>
      <c r="Q258" s="142">
        <v>0</v>
      </c>
      <c r="R258" s="142">
        <f t="shared" si="82"/>
        <v>0</v>
      </c>
      <c r="S258" s="142">
        <v>0</v>
      </c>
      <c r="T258" s="143">
        <f t="shared" si="83"/>
        <v>0</v>
      </c>
      <c r="AR258" s="144" t="s">
        <v>90</v>
      </c>
      <c r="AT258" s="144" t="s">
        <v>153</v>
      </c>
      <c r="AU258" s="144" t="s">
        <v>15</v>
      </c>
      <c r="AY258" s="18" t="s">
        <v>151</v>
      </c>
      <c r="BE258" s="145">
        <f t="shared" si="84"/>
        <v>0</v>
      </c>
      <c r="BF258" s="145">
        <f t="shared" si="85"/>
        <v>0</v>
      </c>
      <c r="BG258" s="145">
        <f t="shared" si="86"/>
        <v>0</v>
      </c>
      <c r="BH258" s="145">
        <f t="shared" si="87"/>
        <v>0</v>
      </c>
      <c r="BI258" s="145">
        <f t="shared" si="88"/>
        <v>0</v>
      </c>
      <c r="BJ258" s="18" t="s">
        <v>15</v>
      </c>
      <c r="BK258" s="145">
        <f t="shared" si="89"/>
        <v>0</v>
      </c>
      <c r="BL258" s="18" t="s">
        <v>90</v>
      </c>
      <c r="BM258" s="144" t="s">
        <v>2161</v>
      </c>
    </row>
    <row r="259" spans="2:65" s="1" customFormat="1" ht="16.5" customHeight="1">
      <c r="B259" s="132"/>
      <c r="C259" s="133" t="s">
        <v>1392</v>
      </c>
      <c r="D259" s="133" t="s">
        <v>153</v>
      </c>
      <c r="E259" s="134" t="s">
        <v>2162</v>
      </c>
      <c r="F259" s="135" t="s">
        <v>2163</v>
      </c>
      <c r="G259" s="136" t="s">
        <v>1861</v>
      </c>
      <c r="H259" s="137">
        <v>23</v>
      </c>
      <c r="I259" s="138"/>
      <c r="J259" s="139">
        <f t="shared" si="80"/>
        <v>0</v>
      </c>
      <c r="K259" s="135" t="s">
        <v>3</v>
      </c>
      <c r="L259" s="33"/>
      <c r="M259" s="140" t="s">
        <v>3</v>
      </c>
      <c r="N259" s="141" t="s">
        <v>42</v>
      </c>
      <c r="P259" s="142">
        <f t="shared" si="81"/>
        <v>0</v>
      </c>
      <c r="Q259" s="142">
        <v>0</v>
      </c>
      <c r="R259" s="142">
        <f t="shared" si="82"/>
        <v>0</v>
      </c>
      <c r="S259" s="142">
        <v>0</v>
      </c>
      <c r="T259" s="143">
        <f t="shared" si="83"/>
        <v>0</v>
      </c>
      <c r="AR259" s="144" t="s">
        <v>90</v>
      </c>
      <c r="AT259" s="144" t="s">
        <v>153</v>
      </c>
      <c r="AU259" s="144" t="s">
        <v>15</v>
      </c>
      <c r="AY259" s="18" t="s">
        <v>151</v>
      </c>
      <c r="BE259" s="145">
        <f t="shared" si="84"/>
        <v>0</v>
      </c>
      <c r="BF259" s="145">
        <f t="shared" si="85"/>
        <v>0</v>
      </c>
      <c r="BG259" s="145">
        <f t="shared" si="86"/>
        <v>0</v>
      </c>
      <c r="BH259" s="145">
        <f t="shared" si="87"/>
        <v>0</v>
      </c>
      <c r="BI259" s="145">
        <f t="shared" si="88"/>
        <v>0</v>
      </c>
      <c r="BJ259" s="18" t="s">
        <v>15</v>
      </c>
      <c r="BK259" s="145">
        <f t="shared" si="89"/>
        <v>0</v>
      </c>
      <c r="BL259" s="18" t="s">
        <v>90</v>
      </c>
      <c r="BM259" s="144" t="s">
        <v>2164</v>
      </c>
    </row>
    <row r="260" spans="2:65" s="1" customFormat="1" ht="21.75" customHeight="1">
      <c r="B260" s="132"/>
      <c r="C260" s="133" t="s">
        <v>1396</v>
      </c>
      <c r="D260" s="133" t="s">
        <v>153</v>
      </c>
      <c r="E260" s="134" t="s">
        <v>2165</v>
      </c>
      <c r="F260" s="135" t="s">
        <v>2166</v>
      </c>
      <c r="G260" s="136" t="s">
        <v>1861</v>
      </c>
      <c r="H260" s="137">
        <v>2</v>
      </c>
      <c r="I260" s="138"/>
      <c r="J260" s="139">
        <f t="shared" si="80"/>
        <v>0</v>
      </c>
      <c r="K260" s="135" t="s">
        <v>3</v>
      </c>
      <c r="L260" s="33"/>
      <c r="M260" s="140" t="s">
        <v>3</v>
      </c>
      <c r="N260" s="141" t="s">
        <v>42</v>
      </c>
      <c r="P260" s="142">
        <f t="shared" si="81"/>
        <v>0</v>
      </c>
      <c r="Q260" s="142">
        <v>0</v>
      </c>
      <c r="R260" s="142">
        <f t="shared" si="82"/>
        <v>0</v>
      </c>
      <c r="S260" s="142">
        <v>0</v>
      </c>
      <c r="T260" s="143">
        <f t="shared" si="83"/>
        <v>0</v>
      </c>
      <c r="AR260" s="144" t="s">
        <v>90</v>
      </c>
      <c r="AT260" s="144" t="s">
        <v>153</v>
      </c>
      <c r="AU260" s="144" t="s">
        <v>15</v>
      </c>
      <c r="AY260" s="18" t="s">
        <v>151</v>
      </c>
      <c r="BE260" s="145">
        <f t="shared" si="84"/>
        <v>0</v>
      </c>
      <c r="BF260" s="145">
        <f t="shared" si="85"/>
        <v>0</v>
      </c>
      <c r="BG260" s="145">
        <f t="shared" si="86"/>
        <v>0</v>
      </c>
      <c r="BH260" s="145">
        <f t="shared" si="87"/>
        <v>0</v>
      </c>
      <c r="BI260" s="145">
        <f t="shared" si="88"/>
        <v>0</v>
      </c>
      <c r="BJ260" s="18" t="s">
        <v>15</v>
      </c>
      <c r="BK260" s="145">
        <f t="shared" si="89"/>
        <v>0</v>
      </c>
      <c r="BL260" s="18" t="s">
        <v>90</v>
      </c>
      <c r="BM260" s="144" t="s">
        <v>2167</v>
      </c>
    </row>
    <row r="261" spans="2:65" s="1" customFormat="1" ht="16.5" customHeight="1">
      <c r="B261" s="132"/>
      <c r="C261" s="133" t="s">
        <v>1400</v>
      </c>
      <c r="D261" s="133" t="s">
        <v>153</v>
      </c>
      <c r="E261" s="134" t="s">
        <v>2100</v>
      </c>
      <c r="F261" s="135" t="s">
        <v>2101</v>
      </c>
      <c r="G261" s="136" t="s">
        <v>327</v>
      </c>
      <c r="H261" s="137">
        <v>20</v>
      </c>
      <c r="I261" s="138"/>
      <c r="J261" s="139">
        <f t="shared" si="80"/>
        <v>0</v>
      </c>
      <c r="K261" s="135" t="s">
        <v>3</v>
      </c>
      <c r="L261" s="33"/>
      <c r="M261" s="140" t="s">
        <v>3</v>
      </c>
      <c r="N261" s="141" t="s">
        <v>42</v>
      </c>
      <c r="P261" s="142">
        <f t="shared" si="81"/>
        <v>0</v>
      </c>
      <c r="Q261" s="142">
        <v>0</v>
      </c>
      <c r="R261" s="142">
        <f t="shared" si="82"/>
        <v>0</v>
      </c>
      <c r="S261" s="142">
        <v>0</v>
      </c>
      <c r="T261" s="143">
        <f t="shared" si="83"/>
        <v>0</v>
      </c>
      <c r="AR261" s="144" t="s">
        <v>90</v>
      </c>
      <c r="AT261" s="144" t="s">
        <v>153</v>
      </c>
      <c r="AU261" s="144" t="s">
        <v>15</v>
      </c>
      <c r="AY261" s="18" t="s">
        <v>151</v>
      </c>
      <c r="BE261" s="145">
        <f t="shared" si="84"/>
        <v>0</v>
      </c>
      <c r="BF261" s="145">
        <f t="shared" si="85"/>
        <v>0</v>
      </c>
      <c r="BG261" s="145">
        <f t="shared" si="86"/>
        <v>0</v>
      </c>
      <c r="BH261" s="145">
        <f t="shared" si="87"/>
        <v>0</v>
      </c>
      <c r="BI261" s="145">
        <f t="shared" si="88"/>
        <v>0</v>
      </c>
      <c r="BJ261" s="18" t="s">
        <v>15</v>
      </c>
      <c r="BK261" s="145">
        <f t="shared" si="89"/>
        <v>0</v>
      </c>
      <c r="BL261" s="18" t="s">
        <v>90</v>
      </c>
      <c r="BM261" s="144" t="s">
        <v>2168</v>
      </c>
    </row>
    <row r="262" spans="2:65" s="1" customFormat="1" ht="16.5" customHeight="1">
      <c r="B262" s="132"/>
      <c r="C262" s="133" t="s">
        <v>1404</v>
      </c>
      <c r="D262" s="133" t="s">
        <v>153</v>
      </c>
      <c r="E262" s="134" t="s">
        <v>2169</v>
      </c>
      <c r="F262" s="135" t="s">
        <v>1917</v>
      </c>
      <c r="G262" s="136" t="s">
        <v>1323</v>
      </c>
      <c r="H262" s="191"/>
      <c r="I262" s="138"/>
      <c r="J262" s="139">
        <f t="shared" si="80"/>
        <v>0</v>
      </c>
      <c r="K262" s="135" t="s">
        <v>3</v>
      </c>
      <c r="L262" s="33"/>
      <c r="M262" s="140" t="s">
        <v>3</v>
      </c>
      <c r="N262" s="141" t="s">
        <v>42</v>
      </c>
      <c r="P262" s="142">
        <f t="shared" si="81"/>
        <v>0</v>
      </c>
      <c r="Q262" s="142">
        <v>0</v>
      </c>
      <c r="R262" s="142">
        <f t="shared" si="82"/>
        <v>0</v>
      </c>
      <c r="S262" s="142">
        <v>0</v>
      </c>
      <c r="T262" s="143">
        <f t="shared" si="83"/>
        <v>0</v>
      </c>
      <c r="AR262" s="144" t="s">
        <v>90</v>
      </c>
      <c r="AT262" s="144" t="s">
        <v>153</v>
      </c>
      <c r="AU262" s="144" t="s">
        <v>15</v>
      </c>
      <c r="AY262" s="18" t="s">
        <v>151</v>
      </c>
      <c r="BE262" s="145">
        <f t="shared" si="84"/>
        <v>0</v>
      </c>
      <c r="BF262" s="145">
        <f t="shared" si="85"/>
        <v>0</v>
      </c>
      <c r="BG262" s="145">
        <f t="shared" si="86"/>
        <v>0</v>
      </c>
      <c r="BH262" s="145">
        <f t="shared" si="87"/>
        <v>0</v>
      </c>
      <c r="BI262" s="145">
        <f t="shared" si="88"/>
        <v>0</v>
      </c>
      <c r="BJ262" s="18" t="s">
        <v>15</v>
      </c>
      <c r="BK262" s="145">
        <f t="shared" si="89"/>
        <v>0</v>
      </c>
      <c r="BL262" s="18" t="s">
        <v>90</v>
      </c>
      <c r="BM262" s="144" t="s">
        <v>2170</v>
      </c>
    </row>
    <row r="263" spans="2:65" s="11" customFormat="1" ht="26" customHeight="1">
      <c r="B263" s="120"/>
      <c r="D263" s="121" t="s">
        <v>70</v>
      </c>
      <c r="E263" s="122" t="s">
        <v>2171</v>
      </c>
      <c r="F263" s="122" t="s">
        <v>2172</v>
      </c>
      <c r="I263" s="123"/>
      <c r="J263" s="124">
        <f>BK263</f>
        <v>0</v>
      </c>
      <c r="L263" s="120"/>
      <c r="M263" s="125"/>
      <c r="P263" s="126">
        <f>SUM(P264:P276)</f>
        <v>0</v>
      </c>
      <c r="R263" s="126">
        <f>SUM(R264:R276)</f>
        <v>0</v>
      </c>
      <c r="T263" s="127">
        <f>SUM(T264:T276)</f>
        <v>0</v>
      </c>
      <c r="AR263" s="121" t="s">
        <v>15</v>
      </c>
      <c r="AT263" s="128" t="s">
        <v>70</v>
      </c>
      <c r="AU263" s="128" t="s">
        <v>71</v>
      </c>
      <c r="AY263" s="121" t="s">
        <v>151</v>
      </c>
      <c r="BK263" s="129">
        <f>SUM(BK264:BK276)</f>
        <v>0</v>
      </c>
    </row>
    <row r="264" spans="2:65" s="1" customFormat="1" ht="180.75" customHeight="1">
      <c r="B264" s="132"/>
      <c r="C264" s="133" t="s">
        <v>1408</v>
      </c>
      <c r="D264" s="133" t="s">
        <v>153</v>
      </c>
      <c r="E264" s="134" t="s">
        <v>2173</v>
      </c>
      <c r="F264" s="135" t="s">
        <v>2174</v>
      </c>
      <c r="G264" s="136" t="s">
        <v>1861</v>
      </c>
      <c r="H264" s="137">
        <v>4</v>
      </c>
      <c r="I264" s="138"/>
      <c r="J264" s="139">
        <f t="shared" ref="J264:J276" si="90">ROUND(I264*H264,2)</f>
        <v>0</v>
      </c>
      <c r="K264" s="135" t="s">
        <v>3</v>
      </c>
      <c r="L264" s="33"/>
      <c r="M264" s="140" t="s">
        <v>3</v>
      </c>
      <c r="N264" s="141" t="s">
        <v>42</v>
      </c>
      <c r="P264" s="142">
        <f t="shared" ref="P264:P276" si="91">O264*H264</f>
        <v>0</v>
      </c>
      <c r="Q264" s="142">
        <v>0</v>
      </c>
      <c r="R264" s="142">
        <f t="shared" ref="R264:R276" si="92">Q264*H264</f>
        <v>0</v>
      </c>
      <c r="S264" s="142">
        <v>0</v>
      </c>
      <c r="T264" s="143">
        <f t="shared" ref="T264:T276" si="93">S264*H264</f>
        <v>0</v>
      </c>
      <c r="AR264" s="144" t="s">
        <v>90</v>
      </c>
      <c r="AT264" s="144" t="s">
        <v>153</v>
      </c>
      <c r="AU264" s="144" t="s">
        <v>15</v>
      </c>
      <c r="AY264" s="18" t="s">
        <v>151</v>
      </c>
      <c r="BE264" s="145">
        <f t="shared" ref="BE264:BE276" si="94">IF(N264="základní",J264,0)</f>
        <v>0</v>
      </c>
      <c r="BF264" s="145">
        <f t="shared" ref="BF264:BF276" si="95">IF(N264="snížená",J264,0)</f>
        <v>0</v>
      </c>
      <c r="BG264" s="145">
        <f t="shared" ref="BG264:BG276" si="96">IF(N264="zákl. přenesená",J264,0)</f>
        <v>0</v>
      </c>
      <c r="BH264" s="145">
        <f t="shared" ref="BH264:BH276" si="97">IF(N264="sníž. přenesená",J264,0)</f>
        <v>0</v>
      </c>
      <c r="BI264" s="145">
        <f t="shared" ref="BI264:BI276" si="98">IF(N264="nulová",J264,0)</f>
        <v>0</v>
      </c>
      <c r="BJ264" s="18" t="s">
        <v>15</v>
      </c>
      <c r="BK264" s="145">
        <f t="shared" ref="BK264:BK276" si="99">ROUND(I264*H264,2)</f>
        <v>0</v>
      </c>
      <c r="BL264" s="18" t="s">
        <v>90</v>
      </c>
      <c r="BM264" s="144" t="s">
        <v>2175</v>
      </c>
    </row>
    <row r="265" spans="2:65" s="1" customFormat="1" ht="16.5" customHeight="1">
      <c r="B265" s="132"/>
      <c r="C265" s="133" t="s">
        <v>1412</v>
      </c>
      <c r="D265" s="133" t="s">
        <v>153</v>
      </c>
      <c r="E265" s="134" t="s">
        <v>2176</v>
      </c>
      <c r="F265" s="135" t="s">
        <v>2177</v>
      </c>
      <c r="G265" s="136" t="s">
        <v>1861</v>
      </c>
      <c r="H265" s="137">
        <v>4</v>
      </c>
      <c r="I265" s="138"/>
      <c r="J265" s="139">
        <f t="shared" si="90"/>
        <v>0</v>
      </c>
      <c r="K265" s="135" t="s">
        <v>3</v>
      </c>
      <c r="L265" s="33"/>
      <c r="M265" s="140" t="s">
        <v>3</v>
      </c>
      <c r="N265" s="141" t="s">
        <v>42</v>
      </c>
      <c r="P265" s="142">
        <f t="shared" si="91"/>
        <v>0</v>
      </c>
      <c r="Q265" s="142">
        <v>0</v>
      </c>
      <c r="R265" s="142">
        <f t="shared" si="92"/>
        <v>0</v>
      </c>
      <c r="S265" s="142">
        <v>0</v>
      </c>
      <c r="T265" s="143">
        <f t="shared" si="93"/>
        <v>0</v>
      </c>
      <c r="AR265" s="144" t="s">
        <v>90</v>
      </c>
      <c r="AT265" s="144" t="s">
        <v>153</v>
      </c>
      <c r="AU265" s="144" t="s">
        <v>15</v>
      </c>
      <c r="AY265" s="18" t="s">
        <v>151</v>
      </c>
      <c r="BE265" s="145">
        <f t="shared" si="94"/>
        <v>0</v>
      </c>
      <c r="BF265" s="145">
        <f t="shared" si="95"/>
        <v>0</v>
      </c>
      <c r="BG265" s="145">
        <f t="shared" si="96"/>
        <v>0</v>
      </c>
      <c r="BH265" s="145">
        <f t="shared" si="97"/>
        <v>0</v>
      </c>
      <c r="BI265" s="145">
        <f t="shared" si="98"/>
        <v>0</v>
      </c>
      <c r="BJ265" s="18" t="s">
        <v>15</v>
      </c>
      <c r="BK265" s="145">
        <f t="shared" si="99"/>
        <v>0</v>
      </c>
      <c r="BL265" s="18" t="s">
        <v>90</v>
      </c>
      <c r="BM265" s="144" t="s">
        <v>2178</v>
      </c>
    </row>
    <row r="266" spans="2:65" s="1" customFormat="1" ht="16.5" customHeight="1">
      <c r="B266" s="132"/>
      <c r="C266" s="133" t="s">
        <v>1416</v>
      </c>
      <c r="D266" s="133" t="s">
        <v>153</v>
      </c>
      <c r="E266" s="134" t="s">
        <v>2179</v>
      </c>
      <c r="F266" s="135" t="s">
        <v>2180</v>
      </c>
      <c r="G266" s="136" t="s">
        <v>1861</v>
      </c>
      <c r="H266" s="137">
        <v>1</v>
      </c>
      <c r="I266" s="138"/>
      <c r="J266" s="139">
        <f t="shared" si="90"/>
        <v>0</v>
      </c>
      <c r="K266" s="135" t="s">
        <v>3</v>
      </c>
      <c r="L266" s="33"/>
      <c r="M266" s="140" t="s">
        <v>3</v>
      </c>
      <c r="N266" s="141" t="s">
        <v>42</v>
      </c>
      <c r="P266" s="142">
        <f t="shared" si="91"/>
        <v>0</v>
      </c>
      <c r="Q266" s="142">
        <v>0</v>
      </c>
      <c r="R266" s="142">
        <f t="shared" si="92"/>
        <v>0</v>
      </c>
      <c r="S266" s="142">
        <v>0</v>
      </c>
      <c r="T266" s="143">
        <f t="shared" si="93"/>
        <v>0</v>
      </c>
      <c r="AR266" s="144" t="s">
        <v>90</v>
      </c>
      <c r="AT266" s="144" t="s">
        <v>153</v>
      </c>
      <c r="AU266" s="144" t="s">
        <v>15</v>
      </c>
      <c r="AY266" s="18" t="s">
        <v>151</v>
      </c>
      <c r="BE266" s="145">
        <f t="shared" si="94"/>
        <v>0</v>
      </c>
      <c r="BF266" s="145">
        <f t="shared" si="95"/>
        <v>0</v>
      </c>
      <c r="BG266" s="145">
        <f t="shared" si="96"/>
        <v>0</v>
      </c>
      <c r="BH266" s="145">
        <f t="shared" si="97"/>
        <v>0</v>
      </c>
      <c r="BI266" s="145">
        <f t="shared" si="98"/>
        <v>0</v>
      </c>
      <c r="BJ266" s="18" t="s">
        <v>15</v>
      </c>
      <c r="BK266" s="145">
        <f t="shared" si="99"/>
        <v>0</v>
      </c>
      <c r="BL266" s="18" t="s">
        <v>90</v>
      </c>
      <c r="BM266" s="144" t="s">
        <v>2181</v>
      </c>
    </row>
    <row r="267" spans="2:65" s="1" customFormat="1" ht="167" customHeight="1">
      <c r="B267" s="132"/>
      <c r="C267" s="133" t="s">
        <v>1420</v>
      </c>
      <c r="D267" s="133" t="s">
        <v>153</v>
      </c>
      <c r="E267" s="134" t="s">
        <v>2182</v>
      </c>
      <c r="F267" s="135" t="s">
        <v>2183</v>
      </c>
      <c r="G267" s="136" t="s">
        <v>1861</v>
      </c>
      <c r="H267" s="137">
        <v>1</v>
      </c>
      <c r="I267" s="138"/>
      <c r="J267" s="139">
        <f t="shared" si="90"/>
        <v>0</v>
      </c>
      <c r="K267" s="135" t="s">
        <v>3</v>
      </c>
      <c r="L267" s="33"/>
      <c r="M267" s="140" t="s">
        <v>3</v>
      </c>
      <c r="N267" s="141" t="s">
        <v>42</v>
      </c>
      <c r="P267" s="142">
        <f t="shared" si="91"/>
        <v>0</v>
      </c>
      <c r="Q267" s="142">
        <v>0</v>
      </c>
      <c r="R267" s="142">
        <f t="shared" si="92"/>
        <v>0</v>
      </c>
      <c r="S267" s="142">
        <v>0</v>
      </c>
      <c r="T267" s="143">
        <f t="shared" si="93"/>
        <v>0</v>
      </c>
      <c r="AR267" s="144" t="s">
        <v>90</v>
      </c>
      <c r="AT267" s="144" t="s">
        <v>153</v>
      </c>
      <c r="AU267" s="144" t="s">
        <v>15</v>
      </c>
      <c r="AY267" s="18" t="s">
        <v>151</v>
      </c>
      <c r="BE267" s="145">
        <f t="shared" si="94"/>
        <v>0</v>
      </c>
      <c r="BF267" s="145">
        <f t="shared" si="95"/>
        <v>0</v>
      </c>
      <c r="BG267" s="145">
        <f t="shared" si="96"/>
        <v>0</v>
      </c>
      <c r="BH267" s="145">
        <f t="shared" si="97"/>
        <v>0</v>
      </c>
      <c r="BI267" s="145">
        <f t="shared" si="98"/>
        <v>0</v>
      </c>
      <c r="BJ267" s="18" t="s">
        <v>15</v>
      </c>
      <c r="BK267" s="145">
        <f t="shared" si="99"/>
        <v>0</v>
      </c>
      <c r="BL267" s="18" t="s">
        <v>90</v>
      </c>
      <c r="BM267" s="144" t="s">
        <v>2184</v>
      </c>
    </row>
    <row r="268" spans="2:65" s="1" customFormat="1" ht="16.5" customHeight="1">
      <c r="B268" s="132"/>
      <c r="C268" s="133" t="s">
        <v>1424</v>
      </c>
      <c r="D268" s="133" t="s">
        <v>153</v>
      </c>
      <c r="E268" s="134" t="s">
        <v>2185</v>
      </c>
      <c r="F268" s="135" t="s">
        <v>2186</v>
      </c>
      <c r="G268" s="136" t="s">
        <v>1861</v>
      </c>
      <c r="H268" s="137">
        <v>1</v>
      </c>
      <c r="I268" s="138"/>
      <c r="J268" s="139">
        <f t="shared" si="90"/>
        <v>0</v>
      </c>
      <c r="K268" s="135" t="s">
        <v>3</v>
      </c>
      <c r="L268" s="33"/>
      <c r="M268" s="140" t="s">
        <v>3</v>
      </c>
      <c r="N268" s="141" t="s">
        <v>42</v>
      </c>
      <c r="P268" s="142">
        <f t="shared" si="91"/>
        <v>0</v>
      </c>
      <c r="Q268" s="142">
        <v>0</v>
      </c>
      <c r="R268" s="142">
        <f t="shared" si="92"/>
        <v>0</v>
      </c>
      <c r="S268" s="142">
        <v>0</v>
      </c>
      <c r="T268" s="143">
        <f t="shared" si="93"/>
        <v>0</v>
      </c>
      <c r="AR268" s="144" t="s">
        <v>90</v>
      </c>
      <c r="AT268" s="144" t="s">
        <v>153</v>
      </c>
      <c r="AU268" s="144" t="s">
        <v>15</v>
      </c>
      <c r="AY268" s="18" t="s">
        <v>151</v>
      </c>
      <c r="BE268" s="145">
        <f t="shared" si="94"/>
        <v>0</v>
      </c>
      <c r="BF268" s="145">
        <f t="shared" si="95"/>
        <v>0</v>
      </c>
      <c r="BG268" s="145">
        <f t="shared" si="96"/>
        <v>0</v>
      </c>
      <c r="BH268" s="145">
        <f t="shared" si="97"/>
        <v>0</v>
      </c>
      <c r="BI268" s="145">
        <f t="shared" si="98"/>
        <v>0</v>
      </c>
      <c r="BJ268" s="18" t="s">
        <v>15</v>
      </c>
      <c r="BK268" s="145">
        <f t="shared" si="99"/>
        <v>0</v>
      </c>
      <c r="BL268" s="18" t="s">
        <v>90</v>
      </c>
      <c r="BM268" s="144" t="s">
        <v>2187</v>
      </c>
    </row>
    <row r="269" spans="2:65" s="1" customFormat="1" ht="16.5" customHeight="1">
      <c r="B269" s="132"/>
      <c r="C269" s="133" t="s">
        <v>1429</v>
      </c>
      <c r="D269" s="133" t="s">
        <v>153</v>
      </c>
      <c r="E269" s="134" t="s">
        <v>2071</v>
      </c>
      <c r="F269" s="135" t="s">
        <v>2072</v>
      </c>
      <c r="G269" s="136" t="s">
        <v>229</v>
      </c>
      <c r="H269" s="137">
        <v>125</v>
      </c>
      <c r="I269" s="138"/>
      <c r="J269" s="139">
        <f t="shared" si="90"/>
        <v>0</v>
      </c>
      <c r="K269" s="135" t="s">
        <v>3</v>
      </c>
      <c r="L269" s="33"/>
      <c r="M269" s="140" t="s">
        <v>3</v>
      </c>
      <c r="N269" s="141" t="s">
        <v>42</v>
      </c>
      <c r="P269" s="142">
        <f t="shared" si="91"/>
        <v>0</v>
      </c>
      <c r="Q269" s="142">
        <v>0</v>
      </c>
      <c r="R269" s="142">
        <f t="shared" si="92"/>
        <v>0</v>
      </c>
      <c r="S269" s="142">
        <v>0</v>
      </c>
      <c r="T269" s="143">
        <f t="shared" si="93"/>
        <v>0</v>
      </c>
      <c r="AR269" s="144" t="s">
        <v>90</v>
      </c>
      <c r="AT269" s="144" t="s">
        <v>153</v>
      </c>
      <c r="AU269" s="144" t="s">
        <v>15</v>
      </c>
      <c r="AY269" s="18" t="s">
        <v>151</v>
      </c>
      <c r="BE269" s="145">
        <f t="shared" si="94"/>
        <v>0</v>
      </c>
      <c r="BF269" s="145">
        <f t="shared" si="95"/>
        <v>0</v>
      </c>
      <c r="BG269" s="145">
        <f t="shared" si="96"/>
        <v>0</v>
      </c>
      <c r="BH269" s="145">
        <f t="shared" si="97"/>
        <v>0</v>
      </c>
      <c r="BI269" s="145">
        <f t="shared" si="98"/>
        <v>0</v>
      </c>
      <c r="BJ269" s="18" t="s">
        <v>15</v>
      </c>
      <c r="BK269" s="145">
        <f t="shared" si="99"/>
        <v>0</v>
      </c>
      <c r="BL269" s="18" t="s">
        <v>90</v>
      </c>
      <c r="BM269" s="144" t="s">
        <v>2188</v>
      </c>
    </row>
    <row r="270" spans="2:65" s="1" customFormat="1" ht="16.5" customHeight="1">
      <c r="B270" s="132"/>
      <c r="C270" s="133" t="s">
        <v>1433</v>
      </c>
      <c r="D270" s="133" t="s">
        <v>153</v>
      </c>
      <c r="E270" s="134" t="s">
        <v>2126</v>
      </c>
      <c r="F270" s="135" t="s">
        <v>2127</v>
      </c>
      <c r="G270" s="136" t="s">
        <v>1861</v>
      </c>
      <c r="H270" s="137">
        <v>4</v>
      </c>
      <c r="I270" s="138"/>
      <c r="J270" s="139">
        <f t="shared" si="90"/>
        <v>0</v>
      </c>
      <c r="K270" s="135" t="s">
        <v>3</v>
      </c>
      <c r="L270" s="33"/>
      <c r="M270" s="140" t="s">
        <v>3</v>
      </c>
      <c r="N270" s="141" t="s">
        <v>42</v>
      </c>
      <c r="P270" s="142">
        <f t="shared" si="91"/>
        <v>0</v>
      </c>
      <c r="Q270" s="142">
        <v>0</v>
      </c>
      <c r="R270" s="142">
        <f t="shared" si="92"/>
        <v>0</v>
      </c>
      <c r="S270" s="142">
        <v>0</v>
      </c>
      <c r="T270" s="143">
        <f t="shared" si="93"/>
        <v>0</v>
      </c>
      <c r="AR270" s="144" t="s">
        <v>90</v>
      </c>
      <c r="AT270" s="144" t="s">
        <v>153</v>
      </c>
      <c r="AU270" s="144" t="s">
        <v>15</v>
      </c>
      <c r="AY270" s="18" t="s">
        <v>151</v>
      </c>
      <c r="BE270" s="145">
        <f t="shared" si="94"/>
        <v>0</v>
      </c>
      <c r="BF270" s="145">
        <f t="shared" si="95"/>
        <v>0</v>
      </c>
      <c r="BG270" s="145">
        <f t="shared" si="96"/>
        <v>0</v>
      </c>
      <c r="BH270" s="145">
        <f t="shared" si="97"/>
        <v>0</v>
      </c>
      <c r="BI270" s="145">
        <f t="shared" si="98"/>
        <v>0</v>
      </c>
      <c r="BJ270" s="18" t="s">
        <v>15</v>
      </c>
      <c r="BK270" s="145">
        <f t="shared" si="99"/>
        <v>0</v>
      </c>
      <c r="BL270" s="18" t="s">
        <v>90</v>
      </c>
      <c r="BM270" s="144" t="s">
        <v>2189</v>
      </c>
    </row>
    <row r="271" spans="2:65" s="1" customFormat="1" ht="24.25" customHeight="1">
      <c r="B271" s="132"/>
      <c r="C271" s="133" t="s">
        <v>1437</v>
      </c>
      <c r="D271" s="133" t="s">
        <v>153</v>
      </c>
      <c r="E271" s="134" t="s">
        <v>2190</v>
      </c>
      <c r="F271" s="135" t="s">
        <v>2130</v>
      </c>
      <c r="G271" s="136" t="s">
        <v>1861</v>
      </c>
      <c r="H271" s="137">
        <v>4</v>
      </c>
      <c r="I271" s="138"/>
      <c r="J271" s="139">
        <f t="shared" si="90"/>
        <v>0</v>
      </c>
      <c r="K271" s="135" t="s">
        <v>3</v>
      </c>
      <c r="L271" s="33"/>
      <c r="M271" s="140" t="s">
        <v>3</v>
      </c>
      <c r="N271" s="141" t="s">
        <v>42</v>
      </c>
      <c r="P271" s="142">
        <f t="shared" si="91"/>
        <v>0</v>
      </c>
      <c r="Q271" s="142">
        <v>0</v>
      </c>
      <c r="R271" s="142">
        <f t="shared" si="92"/>
        <v>0</v>
      </c>
      <c r="S271" s="142">
        <v>0</v>
      </c>
      <c r="T271" s="143">
        <f t="shared" si="93"/>
        <v>0</v>
      </c>
      <c r="AR271" s="144" t="s">
        <v>90</v>
      </c>
      <c r="AT271" s="144" t="s">
        <v>153</v>
      </c>
      <c r="AU271" s="144" t="s">
        <v>15</v>
      </c>
      <c r="AY271" s="18" t="s">
        <v>151</v>
      </c>
      <c r="BE271" s="145">
        <f t="shared" si="94"/>
        <v>0</v>
      </c>
      <c r="BF271" s="145">
        <f t="shared" si="95"/>
        <v>0</v>
      </c>
      <c r="BG271" s="145">
        <f t="shared" si="96"/>
        <v>0</v>
      </c>
      <c r="BH271" s="145">
        <f t="shared" si="97"/>
        <v>0</v>
      </c>
      <c r="BI271" s="145">
        <f t="shared" si="98"/>
        <v>0</v>
      </c>
      <c r="BJ271" s="18" t="s">
        <v>15</v>
      </c>
      <c r="BK271" s="145">
        <f t="shared" si="99"/>
        <v>0</v>
      </c>
      <c r="BL271" s="18" t="s">
        <v>90</v>
      </c>
      <c r="BM271" s="144" t="s">
        <v>2191</v>
      </c>
    </row>
    <row r="272" spans="2:65" s="1" customFormat="1" ht="24.25" customHeight="1">
      <c r="B272" s="132"/>
      <c r="C272" s="133" t="s">
        <v>1441</v>
      </c>
      <c r="D272" s="133" t="s">
        <v>153</v>
      </c>
      <c r="E272" s="134" t="s">
        <v>2192</v>
      </c>
      <c r="F272" s="135" t="s">
        <v>2193</v>
      </c>
      <c r="G272" s="136" t="s">
        <v>1861</v>
      </c>
      <c r="H272" s="137">
        <v>1</v>
      </c>
      <c r="I272" s="138"/>
      <c r="J272" s="139">
        <f t="shared" si="90"/>
        <v>0</v>
      </c>
      <c r="K272" s="135" t="s">
        <v>3</v>
      </c>
      <c r="L272" s="33"/>
      <c r="M272" s="140" t="s">
        <v>3</v>
      </c>
      <c r="N272" s="141" t="s">
        <v>42</v>
      </c>
      <c r="P272" s="142">
        <f t="shared" si="91"/>
        <v>0</v>
      </c>
      <c r="Q272" s="142">
        <v>0</v>
      </c>
      <c r="R272" s="142">
        <f t="shared" si="92"/>
        <v>0</v>
      </c>
      <c r="S272" s="142">
        <v>0</v>
      </c>
      <c r="T272" s="143">
        <f t="shared" si="93"/>
        <v>0</v>
      </c>
      <c r="AR272" s="144" t="s">
        <v>90</v>
      </c>
      <c r="AT272" s="144" t="s">
        <v>153</v>
      </c>
      <c r="AU272" s="144" t="s">
        <v>15</v>
      </c>
      <c r="AY272" s="18" t="s">
        <v>151</v>
      </c>
      <c r="BE272" s="145">
        <f t="shared" si="94"/>
        <v>0</v>
      </c>
      <c r="BF272" s="145">
        <f t="shared" si="95"/>
        <v>0</v>
      </c>
      <c r="BG272" s="145">
        <f t="shared" si="96"/>
        <v>0</v>
      </c>
      <c r="BH272" s="145">
        <f t="shared" si="97"/>
        <v>0</v>
      </c>
      <c r="BI272" s="145">
        <f t="shared" si="98"/>
        <v>0</v>
      </c>
      <c r="BJ272" s="18" t="s">
        <v>15</v>
      </c>
      <c r="BK272" s="145">
        <f t="shared" si="99"/>
        <v>0</v>
      </c>
      <c r="BL272" s="18" t="s">
        <v>90</v>
      </c>
      <c r="BM272" s="144" t="s">
        <v>2194</v>
      </c>
    </row>
    <row r="273" spans="2:65" s="1" customFormat="1" ht="33" customHeight="1">
      <c r="B273" s="132"/>
      <c r="C273" s="133" t="s">
        <v>1445</v>
      </c>
      <c r="D273" s="133" t="s">
        <v>153</v>
      </c>
      <c r="E273" s="134" t="s">
        <v>2195</v>
      </c>
      <c r="F273" s="135" t="s">
        <v>2196</v>
      </c>
      <c r="G273" s="136" t="s">
        <v>1861</v>
      </c>
      <c r="H273" s="137">
        <v>1</v>
      </c>
      <c r="I273" s="138"/>
      <c r="J273" s="139">
        <f t="shared" si="90"/>
        <v>0</v>
      </c>
      <c r="K273" s="135" t="s">
        <v>3</v>
      </c>
      <c r="L273" s="33"/>
      <c r="M273" s="140" t="s">
        <v>3</v>
      </c>
      <c r="N273" s="141" t="s">
        <v>42</v>
      </c>
      <c r="P273" s="142">
        <f t="shared" si="91"/>
        <v>0</v>
      </c>
      <c r="Q273" s="142">
        <v>0</v>
      </c>
      <c r="R273" s="142">
        <f t="shared" si="92"/>
        <v>0</v>
      </c>
      <c r="S273" s="142">
        <v>0</v>
      </c>
      <c r="T273" s="143">
        <f t="shared" si="93"/>
        <v>0</v>
      </c>
      <c r="AR273" s="144" t="s">
        <v>90</v>
      </c>
      <c r="AT273" s="144" t="s">
        <v>153</v>
      </c>
      <c r="AU273" s="144" t="s">
        <v>15</v>
      </c>
      <c r="AY273" s="18" t="s">
        <v>151</v>
      </c>
      <c r="BE273" s="145">
        <f t="shared" si="94"/>
        <v>0</v>
      </c>
      <c r="BF273" s="145">
        <f t="shared" si="95"/>
        <v>0</v>
      </c>
      <c r="BG273" s="145">
        <f t="shared" si="96"/>
        <v>0</v>
      </c>
      <c r="BH273" s="145">
        <f t="shared" si="97"/>
        <v>0</v>
      </c>
      <c r="BI273" s="145">
        <f t="shared" si="98"/>
        <v>0</v>
      </c>
      <c r="BJ273" s="18" t="s">
        <v>15</v>
      </c>
      <c r="BK273" s="145">
        <f t="shared" si="99"/>
        <v>0</v>
      </c>
      <c r="BL273" s="18" t="s">
        <v>90</v>
      </c>
      <c r="BM273" s="144" t="s">
        <v>2197</v>
      </c>
    </row>
    <row r="274" spans="2:65" s="1" customFormat="1" ht="24.25" customHeight="1">
      <c r="B274" s="132"/>
      <c r="C274" s="133" t="s">
        <v>1449</v>
      </c>
      <c r="D274" s="133" t="s">
        <v>153</v>
      </c>
      <c r="E274" s="134" t="s">
        <v>2198</v>
      </c>
      <c r="F274" s="135" t="s">
        <v>2199</v>
      </c>
      <c r="G274" s="136" t="s">
        <v>1861</v>
      </c>
      <c r="H274" s="137">
        <v>1</v>
      </c>
      <c r="I274" s="138"/>
      <c r="J274" s="139">
        <f t="shared" si="90"/>
        <v>0</v>
      </c>
      <c r="K274" s="135" t="s">
        <v>3</v>
      </c>
      <c r="L274" s="33"/>
      <c r="M274" s="140" t="s">
        <v>3</v>
      </c>
      <c r="N274" s="141" t="s">
        <v>42</v>
      </c>
      <c r="P274" s="142">
        <f t="shared" si="91"/>
        <v>0</v>
      </c>
      <c r="Q274" s="142">
        <v>0</v>
      </c>
      <c r="R274" s="142">
        <f t="shared" si="92"/>
        <v>0</v>
      </c>
      <c r="S274" s="142">
        <v>0</v>
      </c>
      <c r="T274" s="143">
        <f t="shared" si="93"/>
        <v>0</v>
      </c>
      <c r="AR274" s="144" t="s">
        <v>90</v>
      </c>
      <c r="AT274" s="144" t="s">
        <v>153</v>
      </c>
      <c r="AU274" s="144" t="s">
        <v>15</v>
      </c>
      <c r="AY274" s="18" t="s">
        <v>151</v>
      </c>
      <c r="BE274" s="145">
        <f t="shared" si="94"/>
        <v>0</v>
      </c>
      <c r="BF274" s="145">
        <f t="shared" si="95"/>
        <v>0</v>
      </c>
      <c r="BG274" s="145">
        <f t="shared" si="96"/>
        <v>0</v>
      </c>
      <c r="BH274" s="145">
        <f t="shared" si="97"/>
        <v>0</v>
      </c>
      <c r="BI274" s="145">
        <f t="shared" si="98"/>
        <v>0</v>
      </c>
      <c r="BJ274" s="18" t="s">
        <v>15</v>
      </c>
      <c r="BK274" s="145">
        <f t="shared" si="99"/>
        <v>0</v>
      </c>
      <c r="BL274" s="18" t="s">
        <v>90</v>
      </c>
      <c r="BM274" s="144" t="s">
        <v>2200</v>
      </c>
    </row>
    <row r="275" spans="2:65" s="1" customFormat="1" ht="16.5" customHeight="1">
      <c r="B275" s="132"/>
      <c r="C275" s="133" t="s">
        <v>1453</v>
      </c>
      <c r="D275" s="133" t="s">
        <v>153</v>
      </c>
      <c r="E275" s="134" t="s">
        <v>2201</v>
      </c>
      <c r="F275" s="135" t="s">
        <v>2202</v>
      </c>
      <c r="G275" s="136" t="s">
        <v>1861</v>
      </c>
      <c r="H275" s="137">
        <v>1</v>
      </c>
      <c r="I275" s="138"/>
      <c r="J275" s="139">
        <f t="shared" si="90"/>
        <v>0</v>
      </c>
      <c r="K275" s="135" t="s">
        <v>3</v>
      </c>
      <c r="L275" s="33"/>
      <c r="M275" s="140" t="s">
        <v>3</v>
      </c>
      <c r="N275" s="141" t="s">
        <v>42</v>
      </c>
      <c r="P275" s="142">
        <f t="shared" si="91"/>
        <v>0</v>
      </c>
      <c r="Q275" s="142">
        <v>0</v>
      </c>
      <c r="R275" s="142">
        <f t="shared" si="92"/>
        <v>0</v>
      </c>
      <c r="S275" s="142">
        <v>0</v>
      </c>
      <c r="T275" s="143">
        <f t="shared" si="93"/>
        <v>0</v>
      </c>
      <c r="AR275" s="144" t="s">
        <v>90</v>
      </c>
      <c r="AT275" s="144" t="s">
        <v>153</v>
      </c>
      <c r="AU275" s="144" t="s">
        <v>15</v>
      </c>
      <c r="AY275" s="18" t="s">
        <v>151</v>
      </c>
      <c r="BE275" s="145">
        <f t="shared" si="94"/>
        <v>0</v>
      </c>
      <c r="BF275" s="145">
        <f t="shared" si="95"/>
        <v>0</v>
      </c>
      <c r="BG275" s="145">
        <f t="shared" si="96"/>
        <v>0</v>
      </c>
      <c r="BH275" s="145">
        <f t="shared" si="97"/>
        <v>0</v>
      </c>
      <c r="BI275" s="145">
        <f t="shared" si="98"/>
        <v>0</v>
      </c>
      <c r="BJ275" s="18" t="s">
        <v>15</v>
      </c>
      <c r="BK275" s="145">
        <f t="shared" si="99"/>
        <v>0</v>
      </c>
      <c r="BL275" s="18" t="s">
        <v>90</v>
      </c>
      <c r="BM275" s="144" t="s">
        <v>2203</v>
      </c>
    </row>
    <row r="276" spans="2:65" s="1" customFormat="1" ht="16.5" customHeight="1">
      <c r="B276" s="132"/>
      <c r="C276" s="133" t="s">
        <v>1457</v>
      </c>
      <c r="D276" s="133" t="s">
        <v>153</v>
      </c>
      <c r="E276" s="134" t="s">
        <v>2204</v>
      </c>
      <c r="F276" s="135" t="s">
        <v>1917</v>
      </c>
      <c r="G276" s="136" t="s">
        <v>1323</v>
      </c>
      <c r="H276" s="191"/>
      <c r="I276" s="138"/>
      <c r="J276" s="139">
        <f t="shared" si="90"/>
        <v>0</v>
      </c>
      <c r="K276" s="135" t="s">
        <v>3</v>
      </c>
      <c r="L276" s="33"/>
      <c r="M276" s="140" t="s">
        <v>3</v>
      </c>
      <c r="N276" s="141" t="s">
        <v>42</v>
      </c>
      <c r="P276" s="142">
        <f t="shared" si="91"/>
        <v>0</v>
      </c>
      <c r="Q276" s="142">
        <v>0</v>
      </c>
      <c r="R276" s="142">
        <f t="shared" si="92"/>
        <v>0</v>
      </c>
      <c r="S276" s="142">
        <v>0</v>
      </c>
      <c r="T276" s="143">
        <f t="shared" si="93"/>
        <v>0</v>
      </c>
      <c r="AR276" s="144" t="s">
        <v>90</v>
      </c>
      <c r="AT276" s="144" t="s">
        <v>153</v>
      </c>
      <c r="AU276" s="144" t="s">
        <v>15</v>
      </c>
      <c r="AY276" s="18" t="s">
        <v>151</v>
      </c>
      <c r="BE276" s="145">
        <f t="shared" si="94"/>
        <v>0</v>
      </c>
      <c r="BF276" s="145">
        <f t="shared" si="95"/>
        <v>0</v>
      </c>
      <c r="BG276" s="145">
        <f t="shared" si="96"/>
        <v>0</v>
      </c>
      <c r="BH276" s="145">
        <f t="shared" si="97"/>
        <v>0</v>
      </c>
      <c r="BI276" s="145">
        <f t="shared" si="98"/>
        <v>0</v>
      </c>
      <c r="BJ276" s="18" t="s">
        <v>15</v>
      </c>
      <c r="BK276" s="145">
        <f t="shared" si="99"/>
        <v>0</v>
      </c>
      <c r="BL276" s="18" t="s">
        <v>90</v>
      </c>
      <c r="BM276" s="144" t="s">
        <v>2205</v>
      </c>
    </row>
    <row r="277" spans="2:65" s="11" customFormat="1" ht="26" customHeight="1">
      <c r="B277" s="120"/>
      <c r="D277" s="121" t="s">
        <v>70</v>
      </c>
      <c r="E277" s="122" t="s">
        <v>2206</v>
      </c>
      <c r="F277" s="122" t="s">
        <v>2207</v>
      </c>
      <c r="I277" s="123"/>
      <c r="J277" s="124">
        <f>BK277</f>
        <v>0</v>
      </c>
      <c r="L277" s="120"/>
      <c r="M277" s="125"/>
      <c r="P277" s="126">
        <f>SUM(P278:P289)</f>
        <v>0</v>
      </c>
      <c r="R277" s="126">
        <f>SUM(R278:R289)</f>
        <v>0</v>
      </c>
      <c r="T277" s="127">
        <f>SUM(T278:T289)</f>
        <v>0</v>
      </c>
      <c r="AR277" s="121" t="s">
        <v>15</v>
      </c>
      <c r="AT277" s="128" t="s">
        <v>70</v>
      </c>
      <c r="AU277" s="128" t="s">
        <v>71</v>
      </c>
      <c r="AY277" s="121" t="s">
        <v>151</v>
      </c>
      <c r="BK277" s="129">
        <f>SUM(BK278:BK289)</f>
        <v>0</v>
      </c>
    </row>
    <row r="278" spans="2:65" s="1" customFormat="1" ht="16.5" customHeight="1">
      <c r="B278" s="132"/>
      <c r="C278" s="133" t="s">
        <v>1461</v>
      </c>
      <c r="D278" s="133" t="s">
        <v>153</v>
      </c>
      <c r="E278" s="134" t="s">
        <v>2107</v>
      </c>
      <c r="F278" s="135" t="s">
        <v>2108</v>
      </c>
      <c r="G278" s="136" t="s">
        <v>229</v>
      </c>
      <c r="H278" s="137">
        <v>200</v>
      </c>
      <c r="I278" s="138"/>
      <c r="J278" s="139">
        <f t="shared" ref="J278:J289" si="100">ROUND(I278*H278,2)</f>
        <v>0</v>
      </c>
      <c r="K278" s="135" t="s">
        <v>3</v>
      </c>
      <c r="L278" s="33"/>
      <c r="M278" s="140" t="s">
        <v>3</v>
      </c>
      <c r="N278" s="141" t="s">
        <v>42</v>
      </c>
      <c r="P278" s="142">
        <f t="shared" ref="P278:P289" si="101">O278*H278</f>
        <v>0</v>
      </c>
      <c r="Q278" s="142">
        <v>0</v>
      </c>
      <c r="R278" s="142">
        <f t="shared" ref="R278:R289" si="102">Q278*H278</f>
        <v>0</v>
      </c>
      <c r="S278" s="142">
        <v>0</v>
      </c>
      <c r="T278" s="143">
        <f t="shared" ref="T278:T289" si="103">S278*H278</f>
        <v>0</v>
      </c>
      <c r="AR278" s="144" t="s">
        <v>90</v>
      </c>
      <c r="AT278" s="144" t="s">
        <v>153</v>
      </c>
      <c r="AU278" s="144" t="s">
        <v>15</v>
      </c>
      <c r="AY278" s="18" t="s">
        <v>151</v>
      </c>
      <c r="BE278" s="145">
        <f t="shared" ref="BE278:BE289" si="104">IF(N278="základní",J278,0)</f>
        <v>0</v>
      </c>
      <c r="BF278" s="145">
        <f t="shared" ref="BF278:BF289" si="105">IF(N278="snížená",J278,0)</f>
        <v>0</v>
      </c>
      <c r="BG278" s="145">
        <f t="shared" ref="BG278:BG289" si="106">IF(N278="zákl. přenesená",J278,0)</f>
        <v>0</v>
      </c>
      <c r="BH278" s="145">
        <f t="shared" ref="BH278:BH289" si="107">IF(N278="sníž. přenesená",J278,0)</f>
        <v>0</v>
      </c>
      <c r="BI278" s="145">
        <f t="shared" ref="BI278:BI289" si="108">IF(N278="nulová",J278,0)</f>
        <v>0</v>
      </c>
      <c r="BJ278" s="18" t="s">
        <v>15</v>
      </c>
      <c r="BK278" s="145">
        <f t="shared" ref="BK278:BK289" si="109">ROUND(I278*H278,2)</f>
        <v>0</v>
      </c>
      <c r="BL278" s="18" t="s">
        <v>90</v>
      </c>
      <c r="BM278" s="144" t="s">
        <v>2208</v>
      </c>
    </row>
    <row r="279" spans="2:65" s="1" customFormat="1" ht="16.5" customHeight="1">
      <c r="B279" s="132"/>
      <c r="C279" s="133" t="s">
        <v>1465</v>
      </c>
      <c r="D279" s="133" t="s">
        <v>153</v>
      </c>
      <c r="E279" s="134" t="s">
        <v>2209</v>
      </c>
      <c r="F279" s="135" t="s">
        <v>2210</v>
      </c>
      <c r="G279" s="136" t="s">
        <v>229</v>
      </c>
      <c r="H279" s="137">
        <v>520</v>
      </c>
      <c r="I279" s="138"/>
      <c r="J279" s="139">
        <f t="shared" si="100"/>
        <v>0</v>
      </c>
      <c r="K279" s="135" t="s">
        <v>3</v>
      </c>
      <c r="L279" s="33"/>
      <c r="M279" s="140" t="s">
        <v>3</v>
      </c>
      <c r="N279" s="141" t="s">
        <v>42</v>
      </c>
      <c r="P279" s="142">
        <f t="shared" si="101"/>
        <v>0</v>
      </c>
      <c r="Q279" s="142">
        <v>0</v>
      </c>
      <c r="R279" s="142">
        <f t="shared" si="102"/>
        <v>0</v>
      </c>
      <c r="S279" s="142">
        <v>0</v>
      </c>
      <c r="T279" s="143">
        <f t="shared" si="103"/>
        <v>0</v>
      </c>
      <c r="AR279" s="144" t="s">
        <v>90</v>
      </c>
      <c r="AT279" s="144" t="s">
        <v>153</v>
      </c>
      <c r="AU279" s="144" t="s">
        <v>15</v>
      </c>
      <c r="AY279" s="18" t="s">
        <v>151</v>
      </c>
      <c r="BE279" s="145">
        <f t="shared" si="104"/>
        <v>0</v>
      </c>
      <c r="BF279" s="145">
        <f t="shared" si="105"/>
        <v>0</v>
      </c>
      <c r="BG279" s="145">
        <f t="shared" si="106"/>
        <v>0</v>
      </c>
      <c r="BH279" s="145">
        <f t="shared" si="107"/>
        <v>0</v>
      </c>
      <c r="BI279" s="145">
        <f t="shared" si="108"/>
        <v>0</v>
      </c>
      <c r="BJ279" s="18" t="s">
        <v>15</v>
      </c>
      <c r="BK279" s="145">
        <f t="shared" si="109"/>
        <v>0</v>
      </c>
      <c r="BL279" s="18" t="s">
        <v>90</v>
      </c>
      <c r="BM279" s="144" t="s">
        <v>2211</v>
      </c>
    </row>
    <row r="280" spans="2:65" s="1" customFormat="1" ht="24.25" customHeight="1">
      <c r="B280" s="132"/>
      <c r="C280" s="133" t="s">
        <v>1469</v>
      </c>
      <c r="D280" s="133" t="s">
        <v>153</v>
      </c>
      <c r="E280" s="134" t="s">
        <v>2038</v>
      </c>
      <c r="F280" s="135" t="s">
        <v>1848</v>
      </c>
      <c r="G280" s="136" t="s">
        <v>229</v>
      </c>
      <c r="H280" s="137">
        <v>240</v>
      </c>
      <c r="I280" s="138"/>
      <c r="J280" s="139">
        <f t="shared" si="100"/>
        <v>0</v>
      </c>
      <c r="K280" s="135" t="s">
        <v>3</v>
      </c>
      <c r="L280" s="33"/>
      <c r="M280" s="140" t="s">
        <v>3</v>
      </c>
      <c r="N280" s="141" t="s">
        <v>42</v>
      </c>
      <c r="P280" s="142">
        <f t="shared" si="101"/>
        <v>0</v>
      </c>
      <c r="Q280" s="142">
        <v>0</v>
      </c>
      <c r="R280" s="142">
        <f t="shared" si="102"/>
        <v>0</v>
      </c>
      <c r="S280" s="142">
        <v>0</v>
      </c>
      <c r="T280" s="143">
        <f t="shared" si="103"/>
        <v>0</v>
      </c>
      <c r="AR280" s="144" t="s">
        <v>90</v>
      </c>
      <c r="AT280" s="144" t="s">
        <v>153</v>
      </c>
      <c r="AU280" s="144" t="s">
        <v>15</v>
      </c>
      <c r="AY280" s="18" t="s">
        <v>151</v>
      </c>
      <c r="BE280" s="145">
        <f t="shared" si="104"/>
        <v>0</v>
      </c>
      <c r="BF280" s="145">
        <f t="shared" si="105"/>
        <v>0</v>
      </c>
      <c r="BG280" s="145">
        <f t="shared" si="106"/>
        <v>0</v>
      </c>
      <c r="BH280" s="145">
        <f t="shared" si="107"/>
        <v>0</v>
      </c>
      <c r="BI280" s="145">
        <f t="shared" si="108"/>
        <v>0</v>
      </c>
      <c r="BJ280" s="18" t="s">
        <v>15</v>
      </c>
      <c r="BK280" s="145">
        <f t="shared" si="109"/>
        <v>0</v>
      </c>
      <c r="BL280" s="18" t="s">
        <v>90</v>
      </c>
      <c r="BM280" s="144" t="s">
        <v>2212</v>
      </c>
    </row>
    <row r="281" spans="2:65" s="1" customFormat="1" ht="16.5" customHeight="1">
      <c r="B281" s="132"/>
      <c r="C281" s="133" t="s">
        <v>1473</v>
      </c>
      <c r="D281" s="133" t="s">
        <v>153</v>
      </c>
      <c r="E281" s="134" t="s">
        <v>2213</v>
      </c>
      <c r="F281" s="135" t="s">
        <v>2214</v>
      </c>
      <c r="G281" s="136" t="s">
        <v>229</v>
      </c>
      <c r="H281" s="137">
        <v>20</v>
      </c>
      <c r="I281" s="138"/>
      <c r="J281" s="139">
        <f t="shared" si="100"/>
        <v>0</v>
      </c>
      <c r="K281" s="135" t="s">
        <v>3</v>
      </c>
      <c r="L281" s="33"/>
      <c r="M281" s="140" t="s">
        <v>3</v>
      </c>
      <c r="N281" s="141" t="s">
        <v>42</v>
      </c>
      <c r="P281" s="142">
        <f t="shared" si="101"/>
        <v>0</v>
      </c>
      <c r="Q281" s="142">
        <v>0</v>
      </c>
      <c r="R281" s="142">
        <f t="shared" si="102"/>
        <v>0</v>
      </c>
      <c r="S281" s="142">
        <v>0</v>
      </c>
      <c r="T281" s="143">
        <f t="shared" si="103"/>
        <v>0</v>
      </c>
      <c r="AR281" s="144" t="s">
        <v>90</v>
      </c>
      <c r="AT281" s="144" t="s">
        <v>153</v>
      </c>
      <c r="AU281" s="144" t="s">
        <v>15</v>
      </c>
      <c r="AY281" s="18" t="s">
        <v>151</v>
      </c>
      <c r="BE281" s="145">
        <f t="shared" si="104"/>
        <v>0</v>
      </c>
      <c r="BF281" s="145">
        <f t="shared" si="105"/>
        <v>0</v>
      </c>
      <c r="BG281" s="145">
        <f t="shared" si="106"/>
        <v>0</v>
      </c>
      <c r="BH281" s="145">
        <f t="shared" si="107"/>
        <v>0</v>
      </c>
      <c r="BI281" s="145">
        <f t="shared" si="108"/>
        <v>0</v>
      </c>
      <c r="BJ281" s="18" t="s">
        <v>15</v>
      </c>
      <c r="BK281" s="145">
        <f t="shared" si="109"/>
        <v>0</v>
      </c>
      <c r="BL281" s="18" t="s">
        <v>90</v>
      </c>
      <c r="BM281" s="144" t="s">
        <v>2215</v>
      </c>
    </row>
    <row r="282" spans="2:65" s="1" customFormat="1" ht="16.5" customHeight="1">
      <c r="B282" s="132"/>
      <c r="C282" s="133" t="s">
        <v>1477</v>
      </c>
      <c r="D282" s="133" t="s">
        <v>153</v>
      </c>
      <c r="E282" s="134" t="s">
        <v>2216</v>
      </c>
      <c r="F282" s="135" t="s">
        <v>2217</v>
      </c>
      <c r="G282" s="136" t="s">
        <v>1861</v>
      </c>
      <c r="H282" s="137">
        <v>4</v>
      </c>
      <c r="I282" s="138"/>
      <c r="J282" s="139">
        <f t="shared" si="100"/>
        <v>0</v>
      </c>
      <c r="K282" s="135" t="s">
        <v>3</v>
      </c>
      <c r="L282" s="33"/>
      <c r="M282" s="140" t="s">
        <v>3</v>
      </c>
      <c r="N282" s="141" t="s">
        <v>42</v>
      </c>
      <c r="P282" s="142">
        <f t="shared" si="101"/>
        <v>0</v>
      </c>
      <c r="Q282" s="142">
        <v>0</v>
      </c>
      <c r="R282" s="142">
        <f t="shared" si="102"/>
        <v>0</v>
      </c>
      <c r="S282" s="142">
        <v>0</v>
      </c>
      <c r="T282" s="143">
        <f t="shared" si="103"/>
        <v>0</v>
      </c>
      <c r="AR282" s="144" t="s">
        <v>90</v>
      </c>
      <c r="AT282" s="144" t="s">
        <v>153</v>
      </c>
      <c r="AU282" s="144" t="s">
        <v>15</v>
      </c>
      <c r="AY282" s="18" t="s">
        <v>151</v>
      </c>
      <c r="BE282" s="145">
        <f t="shared" si="104"/>
        <v>0</v>
      </c>
      <c r="BF282" s="145">
        <f t="shared" si="105"/>
        <v>0</v>
      </c>
      <c r="BG282" s="145">
        <f t="shared" si="106"/>
        <v>0</v>
      </c>
      <c r="BH282" s="145">
        <f t="shared" si="107"/>
        <v>0</v>
      </c>
      <c r="BI282" s="145">
        <f t="shared" si="108"/>
        <v>0</v>
      </c>
      <c r="BJ282" s="18" t="s">
        <v>15</v>
      </c>
      <c r="BK282" s="145">
        <f t="shared" si="109"/>
        <v>0</v>
      </c>
      <c r="BL282" s="18" t="s">
        <v>90</v>
      </c>
      <c r="BM282" s="144" t="s">
        <v>2218</v>
      </c>
    </row>
    <row r="283" spans="2:65" s="1" customFormat="1" ht="16.5" customHeight="1">
      <c r="B283" s="132"/>
      <c r="C283" s="133" t="s">
        <v>1481</v>
      </c>
      <c r="D283" s="133" t="s">
        <v>153</v>
      </c>
      <c r="E283" s="134" t="s">
        <v>2219</v>
      </c>
      <c r="F283" s="135" t="s">
        <v>1867</v>
      </c>
      <c r="G283" s="136" t="s">
        <v>1861</v>
      </c>
      <c r="H283" s="137">
        <v>4</v>
      </c>
      <c r="I283" s="138"/>
      <c r="J283" s="139">
        <f t="shared" si="100"/>
        <v>0</v>
      </c>
      <c r="K283" s="135" t="s">
        <v>3</v>
      </c>
      <c r="L283" s="33"/>
      <c r="M283" s="140" t="s">
        <v>3</v>
      </c>
      <c r="N283" s="141" t="s">
        <v>42</v>
      </c>
      <c r="P283" s="142">
        <f t="shared" si="101"/>
        <v>0</v>
      </c>
      <c r="Q283" s="142">
        <v>0</v>
      </c>
      <c r="R283" s="142">
        <f t="shared" si="102"/>
        <v>0</v>
      </c>
      <c r="S283" s="142">
        <v>0</v>
      </c>
      <c r="T283" s="143">
        <f t="shared" si="103"/>
        <v>0</v>
      </c>
      <c r="AR283" s="144" t="s">
        <v>90</v>
      </c>
      <c r="AT283" s="144" t="s">
        <v>153</v>
      </c>
      <c r="AU283" s="144" t="s">
        <v>15</v>
      </c>
      <c r="AY283" s="18" t="s">
        <v>151</v>
      </c>
      <c r="BE283" s="145">
        <f t="shared" si="104"/>
        <v>0</v>
      </c>
      <c r="BF283" s="145">
        <f t="shared" si="105"/>
        <v>0</v>
      </c>
      <c r="BG283" s="145">
        <f t="shared" si="106"/>
        <v>0</v>
      </c>
      <c r="BH283" s="145">
        <f t="shared" si="107"/>
        <v>0</v>
      </c>
      <c r="BI283" s="145">
        <f t="shared" si="108"/>
        <v>0</v>
      </c>
      <c r="BJ283" s="18" t="s">
        <v>15</v>
      </c>
      <c r="BK283" s="145">
        <f t="shared" si="109"/>
        <v>0</v>
      </c>
      <c r="BL283" s="18" t="s">
        <v>90</v>
      </c>
      <c r="BM283" s="144" t="s">
        <v>2220</v>
      </c>
    </row>
    <row r="284" spans="2:65" s="1" customFormat="1" ht="16.5" customHeight="1">
      <c r="B284" s="132"/>
      <c r="C284" s="133" t="s">
        <v>1485</v>
      </c>
      <c r="D284" s="133" t="s">
        <v>153</v>
      </c>
      <c r="E284" s="134" t="s">
        <v>2221</v>
      </c>
      <c r="F284" s="135" t="s">
        <v>2222</v>
      </c>
      <c r="G284" s="136" t="s">
        <v>1861</v>
      </c>
      <c r="H284" s="137">
        <v>4</v>
      </c>
      <c r="I284" s="138"/>
      <c r="J284" s="139">
        <f t="shared" si="100"/>
        <v>0</v>
      </c>
      <c r="K284" s="135" t="s">
        <v>3</v>
      </c>
      <c r="L284" s="33"/>
      <c r="M284" s="140" t="s">
        <v>3</v>
      </c>
      <c r="N284" s="141" t="s">
        <v>42</v>
      </c>
      <c r="P284" s="142">
        <f t="shared" si="101"/>
        <v>0</v>
      </c>
      <c r="Q284" s="142">
        <v>0</v>
      </c>
      <c r="R284" s="142">
        <f t="shared" si="102"/>
        <v>0</v>
      </c>
      <c r="S284" s="142">
        <v>0</v>
      </c>
      <c r="T284" s="143">
        <f t="shared" si="103"/>
        <v>0</v>
      </c>
      <c r="AR284" s="144" t="s">
        <v>90</v>
      </c>
      <c r="AT284" s="144" t="s">
        <v>153</v>
      </c>
      <c r="AU284" s="144" t="s">
        <v>15</v>
      </c>
      <c r="AY284" s="18" t="s">
        <v>151</v>
      </c>
      <c r="BE284" s="145">
        <f t="shared" si="104"/>
        <v>0</v>
      </c>
      <c r="BF284" s="145">
        <f t="shared" si="105"/>
        <v>0</v>
      </c>
      <c r="BG284" s="145">
        <f t="shared" si="106"/>
        <v>0</v>
      </c>
      <c r="BH284" s="145">
        <f t="shared" si="107"/>
        <v>0</v>
      </c>
      <c r="BI284" s="145">
        <f t="shared" si="108"/>
        <v>0</v>
      </c>
      <c r="BJ284" s="18" t="s">
        <v>15</v>
      </c>
      <c r="BK284" s="145">
        <f t="shared" si="109"/>
        <v>0</v>
      </c>
      <c r="BL284" s="18" t="s">
        <v>90</v>
      </c>
      <c r="BM284" s="144" t="s">
        <v>2223</v>
      </c>
    </row>
    <row r="285" spans="2:65" s="1" customFormat="1" ht="16.5" customHeight="1">
      <c r="B285" s="132"/>
      <c r="C285" s="133" t="s">
        <v>1490</v>
      </c>
      <c r="D285" s="133" t="s">
        <v>153</v>
      </c>
      <c r="E285" s="134" t="s">
        <v>2224</v>
      </c>
      <c r="F285" s="135" t="s">
        <v>2225</v>
      </c>
      <c r="G285" s="136" t="s">
        <v>1861</v>
      </c>
      <c r="H285" s="137">
        <v>4</v>
      </c>
      <c r="I285" s="138"/>
      <c r="J285" s="139">
        <f t="shared" si="100"/>
        <v>0</v>
      </c>
      <c r="K285" s="135" t="s">
        <v>3</v>
      </c>
      <c r="L285" s="33"/>
      <c r="M285" s="140" t="s">
        <v>3</v>
      </c>
      <c r="N285" s="141" t="s">
        <v>42</v>
      </c>
      <c r="P285" s="142">
        <f t="shared" si="101"/>
        <v>0</v>
      </c>
      <c r="Q285" s="142">
        <v>0</v>
      </c>
      <c r="R285" s="142">
        <f t="shared" si="102"/>
        <v>0</v>
      </c>
      <c r="S285" s="142">
        <v>0</v>
      </c>
      <c r="T285" s="143">
        <f t="shared" si="103"/>
        <v>0</v>
      </c>
      <c r="AR285" s="144" t="s">
        <v>90</v>
      </c>
      <c r="AT285" s="144" t="s">
        <v>153</v>
      </c>
      <c r="AU285" s="144" t="s">
        <v>15</v>
      </c>
      <c r="AY285" s="18" t="s">
        <v>151</v>
      </c>
      <c r="BE285" s="145">
        <f t="shared" si="104"/>
        <v>0</v>
      </c>
      <c r="BF285" s="145">
        <f t="shared" si="105"/>
        <v>0</v>
      </c>
      <c r="BG285" s="145">
        <f t="shared" si="106"/>
        <v>0</v>
      </c>
      <c r="BH285" s="145">
        <f t="shared" si="107"/>
        <v>0</v>
      </c>
      <c r="BI285" s="145">
        <f t="shared" si="108"/>
        <v>0</v>
      </c>
      <c r="BJ285" s="18" t="s">
        <v>15</v>
      </c>
      <c r="BK285" s="145">
        <f t="shared" si="109"/>
        <v>0</v>
      </c>
      <c r="BL285" s="18" t="s">
        <v>90</v>
      </c>
      <c r="BM285" s="144" t="s">
        <v>2226</v>
      </c>
    </row>
    <row r="286" spans="2:65" s="1" customFormat="1" ht="21.75" customHeight="1">
      <c r="B286" s="132"/>
      <c r="C286" s="133" t="s">
        <v>1495</v>
      </c>
      <c r="D286" s="133" t="s">
        <v>153</v>
      </c>
      <c r="E286" s="134" t="s">
        <v>2227</v>
      </c>
      <c r="F286" s="135" t="s">
        <v>2228</v>
      </c>
      <c r="G286" s="136" t="s">
        <v>1861</v>
      </c>
      <c r="H286" s="137">
        <v>1</v>
      </c>
      <c r="I286" s="138"/>
      <c r="J286" s="139">
        <f t="shared" si="100"/>
        <v>0</v>
      </c>
      <c r="K286" s="135" t="s">
        <v>3</v>
      </c>
      <c r="L286" s="33"/>
      <c r="M286" s="140" t="s">
        <v>3</v>
      </c>
      <c r="N286" s="141" t="s">
        <v>42</v>
      </c>
      <c r="P286" s="142">
        <f t="shared" si="101"/>
        <v>0</v>
      </c>
      <c r="Q286" s="142">
        <v>0</v>
      </c>
      <c r="R286" s="142">
        <f t="shared" si="102"/>
        <v>0</v>
      </c>
      <c r="S286" s="142">
        <v>0</v>
      </c>
      <c r="T286" s="143">
        <f t="shared" si="103"/>
        <v>0</v>
      </c>
      <c r="AR286" s="144" t="s">
        <v>90</v>
      </c>
      <c r="AT286" s="144" t="s">
        <v>153</v>
      </c>
      <c r="AU286" s="144" t="s">
        <v>15</v>
      </c>
      <c r="AY286" s="18" t="s">
        <v>151</v>
      </c>
      <c r="BE286" s="145">
        <f t="shared" si="104"/>
        <v>0</v>
      </c>
      <c r="BF286" s="145">
        <f t="shared" si="105"/>
        <v>0</v>
      </c>
      <c r="BG286" s="145">
        <f t="shared" si="106"/>
        <v>0</v>
      </c>
      <c r="BH286" s="145">
        <f t="shared" si="107"/>
        <v>0</v>
      </c>
      <c r="BI286" s="145">
        <f t="shared" si="108"/>
        <v>0</v>
      </c>
      <c r="BJ286" s="18" t="s">
        <v>15</v>
      </c>
      <c r="BK286" s="145">
        <f t="shared" si="109"/>
        <v>0</v>
      </c>
      <c r="BL286" s="18" t="s">
        <v>90</v>
      </c>
      <c r="BM286" s="144" t="s">
        <v>2229</v>
      </c>
    </row>
    <row r="287" spans="2:65" s="1" customFormat="1" ht="21.75" customHeight="1">
      <c r="B287" s="132"/>
      <c r="C287" s="133" t="s">
        <v>1499</v>
      </c>
      <c r="D287" s="133" t="s">
        <v>153</v>
      </c>
      <c r="E287" s="134" t="s">
        <v>2230</v>
      </c>
      <c r="F287" s="135" t="s">
        <v>2231</v>
      </c>
      <c r="G287" s="136" t="s">
        <v>1861</v>
      </c>
      <c r="H287" s="137">
        <v>1</v>
      </c>
      <c r="I287" s="138"/>
      <c r="J287" s="139">
        <f t="shared" si="100"/>
        <v>0</v>
      </c>
      <c r="K287" s="135" t="s">
        <v>3</v>
      </c>
      <c r="L287" s="33"/>
      <c r="M287" s="140" t="s">
        <v>3</v>
      </c>
      <c r="N287" s="141" t="s">
        <v>42</v>
      </c>
      <c r="P287" s="142">
        <f t="shared" si="101"/>
        <v>0</v>
      </c>
      <c r="Q287" s="142">
        <v>0</v>
      </c>
      <c r="R287" s="142">
        <f t="shared" si="102"/>
        <v>0</v>
      </c>
      <c r="S287" s="142">
        <v>0</v>
      </c>
      <c r="T287" s="143">
        <f t="shared" si="103"/>
        <v>0</v>
      </c>
      <c r="AR287" s="144" t="s">
        <v>90</v>
      </c>
      <c r="AT287" s="144" t="s">
        <v>153</v>
      </c>
      <c r="AU287" s="144" t="s">
        <v>15</v>
      </c>
      <c r="AY287" s="18" t="s">
        <v>151</v>
      </c>
      <c r="BE287" s="145">
        <f t="shared" si="104"/>
        <v>0</v>
      </c>
      <c r="BF287" s="145">
        <f t="shared" si="105"/>
        <v>0</v>
      </c>
      <c r="BG287" s="145">
        <f t="shared" si="106"/>
        <v>0</v>
      </c>
      <c r="BH287" s="145">
        <f t="shared" si="107"/>
        <v>0</v>
      </c>
      <c r="BI287" s="145">
        <f t="shared" si="108"/>
        <v>0</v>
      </c>
      <c r="BJ287" s="18" t="s">
        <v>15</v>
      </c>
      <c r="BK287" s="145">
        <f t="shared" si="109"/>
        <v>0</v>
      </c>
      <c r="BL287" s="18" t="s">
        <v>90</v>
      </c>
      <c r="BM287" s="144" t="s">
        <v>2232</v>
      </c>
    </row>
    <row r="288" spans="2:65" s="1" customFormat="1" ht="16.5" customHeight="1">
      <c r="B288" s="132"/>
      <c r="C288" s="133" t="s">
        <v>1506</v>
      </c>
      <c r="D288" s="133" t="s">
        <v>153</v>
      </c>
      <c r="E288" s="134" t="s">
        <v>2100</v>
      </c>
      <c r="F288" s="135" t="s">
        <v>2101</v>
      </c>
      <c r="G288" s="136" t="s">
        <v>327</v>
      </c>
      <c r="H288" s="137">
        <v>10</v>
      </c>
      <c r="I288" s="138"/>
      <c r="J288" s="139">
        <f t="shared" si="100"/>
        <v>0</v>
      </c>
      <c r="K288" s="135" t="s">
        <v>3</v>
      </c>
      <c r="L288" s="33"/>
      <c r="M288" s="140" t="s">
        <v>3</v>
      </c>
      <c r="N288" s="141" t="s">
        <v>42</v>
      </c>
      <c r="P288" s="142">
        <f t="shared" si="101"/>
        <v>0</v>
      </c>
      <c r="Q288" s="142">
        <v>0</v>
      </c>
      <c r="R288" s="142">
        <f t="shared" si="102"/>
        <v>0</v>
      </c>
      <c r="S288" s="142">
        <v>0</v>
      </c>
      <c r="T288" s="143">
        <f t="shared" si="103"/>
        <v>0</v>
      </c>
      <c r="AR288" s="144" t="s">
        <v>90</v>
      </c>
      <c r="AT288" s="144" t="s">
        <v>153</v>
      </c>
      <c r="AU288" s="144" t="s">
        <v>15</v>
      </c>
      <c r="AY288" s="18" t="s">
        <v>151</v>
      </c>
      <c r="BE288" s="145">
        <f t="shared" si="104"/>
        <v>0</v>
      </c>
      <c r="BF288" s="145">
        <f t="shared" si="105"/>
        <v>0</v>
      </c>
      <c r="BG288" s="145">
        <f t="shared" si="106"/>
        <v>0</v>
      </c>
      <c r="BH288" s="145">
        <f t="shared" si="107"/>
        <v>0</v>
      </c>
      <c r="BI288" s="145">
        <f t="shared" si="108"/>
        <v>0</v>
      </c>
      <c r="BJ288" s="18" t="s">
        <v>15</v>
      </c>
      <c r="BK288" s="145">
        <f t="shared" si="109"/>
        <v>0</v>
      </c>
      <c r="BL288" s="18" t="s">
        <v>90</v>
      </c>
      <c r="BM288" s="144" t="s">
        <v>2233</v>
      </c>
    </row>
    <row r="289" spans="2:65" s="1" customFormat="1" ht="16.5" customHeight="1">
      <c r="B289" s="132"/>
      <c r="C289" s="133" t="s">
        <v>1510</v>
      </c>
      <c r="D289" s="133" t="s">
        <v>153</v>
      </c>
      <c r="E289" s="134" t="s">
        <v>2234</v>
      </c>
      <c r="F289" s="135" t="s">
        <v>1917</v>
      </c>
      <c r="G289" s="136" t="s">
        <v>1323</v>
      </c>
      <c r="H289" s="191"/>
      <c r="I289" s="138"/>
      <c r="J289" s="139">
        <f t="shared" si="100"/>
        <v>0</v>
      </c>
      <c r="K289" s="135" t="s">
        <v>3</v>
      </c>
      <c r="L289" s="33"/>
      <c r="M289" s="140" t="s">
        <v>3</v>
      </c>
      <c r="N289" s="141" t="s">
        <v>42</v>
      </c>
      <c r="P289" s="142">
        <f t="shared" si="101"/>
        <v>0</v>
      </c>
      <c r="Q289" s="142">
        <v>0</v>
      </c>
      <c r="R289" s="142">
        <f t="shared" si="102"/>
        <v>0</v>
      </c>
      <c r="S289" s="142">
        <v>0</v>
      </c>
      <c r="T289" s="143">
        <f t="shared" si="103"/>
        <v>0</v>
      </c>
      <c r="AR289" s="144" t="s">
        <v>90</v>
      </c>
      <c r="AT289" s="144" t="s">
        <v>153</v>
      </c>
      <c r="AU289" s="144" t="s">
        <v>15</v>
      </c>
      <c r="AY289" s="18" t="s">
        <v>151</v>
      </c>
      <c r="BE289" s="145">
        <f t="shared" si="104"/>
        <v>0</v>
      </c>
      <c r="BF289" s="145">
        <f t="shared" si="105"/>
        <v>0</v>
      </c>
      <c r="BG289" s="145">
        <f t="shared" si="106"/>
        <v>0</v>
      </c>
      <c r="BH289" s="145">
        <f t="shared" si="107"/>
        <v>0</v>
      </c>
      <c r="BI289" s="145">
        <f t="shared" si="108"/>
        <v>0</v>
      </c>
      <c r="BJ289" s="18" t="s">
        <v>15</v>
      </c>
      <c r="BK289" s="145">
        <f t="shared" si="109"/>
        <v>0</v>
      </c>
      <c r="BL289" s="18" t="s">
        <v>90</v>
      </c>
      <c r="BM289" s="144" t="s">
        <v>2235</v>
      </c>
    </row>
    <row r="290" spans="2:65" s="11" customFormat="1" ht="26" customHeight="1">
      <c r="B290" s="120"/>
      <c r="D290" s="121" t="s">
        <v>70</v>
      </c>
      <c r="E290" s="122" t="s">
        <v>2236</v>
      </c>
      <c r="F290" s="122" t="s">
        <v>2237</v>
      </c>
      <c r="I290" s="123"/>
      <c r="J290" s="124">
        <f>BK290</f>
        <v>0</v>
      </c>
      <c r="L290" s="120"/>
      <c r="M290" s="125"/>
      <c r="P290" s="126">
        <f>SUM(P291:P303)</f>
        <v>0</v>
      </c>
      <c r="R290" s="126">
        <f>SUM(R291:R303)</f>
        <v>0</v>
      </c>
      <c r="T290" s="127">
        <f>SUM(T291:T303)</f>
        <v>0</v>
      </c>
      <c r="AR290" s="121" t="s">
        <v>15</v>
      </c>
      <c r="AT290" s="128" t="s">
        <v>70</v>
      </c>
      <c r="AU290" s="128" t="s">
        <v>71</v>
      </c>
      <c r="AY290" s="121" t="s">
        <v>151</v>
      </c>
      <c r="BK290" s="129">
        <f>SUM(BK291:BK303)</f>
        <v>0</v>
      </c>
    </row>
    <row r="291" spans="2:65" s="1" customFormat="1" ht="24.25" customHeight="1">
      <c r="B291" s="132"/>
      <c r="C291" s="133" t="s">
        <v>1514</v>
      </c>
      <c r="D291" s="133" t="s">
        <v>153</v>
      </c>
      <c r="E291" s="134" t="s">
        <v>2238</v>
      </c>
      <c r="F291" s="135" t="s">
        <v>2239</v>
      </c>
      <c r="G291" s="136" t="s">
        <v>1861</v>
      </c>
      <c r="H291" s="137">
        <v>1</v>
      </c>
      <c r="I291" s="138"/>
      <c r="J291" s="139">
        <f t="shared" ref="J291:J303" si="110">ROUND(I291*H291,2)</f>
        <v>0</v>
      </c>
      <c r="K291" s="135" t="s">
        <v>3</v>
      </c>
      <c r="L291" s="33"/>
      <c r="M291" s="140" t="s">
        <v>3</v>
      </c>
      <c r="N291" s="141" t="s">
        <v>42</v>
      </c>
      <c r="P291" s="142">
        <f t="shared" ref="P291:P303" si="111">O291*H291</f>
        <v>0</v>
      </c>
      <c r="Q291" s="142">
        <v>0</v>
      </c>
      <c r="R291" s="142">
        <f t="shared" ref="R291:R303" si="112">Q291*H291</f>
        <v>0</v>
      </c>
      <c r="S291" s="142">
        <v>0</v>
      </c>
      <c r="T291" s="143">
        <f t="shared" ref="T291:T303" si="113">S291*H291</f>
        <v>0</v>
      </c>
      <c r="AR291" s="144" t="s">
        <v>90</v>
      </c>
      <c r="AT291" s="144" t="s">
        <v>153</v>
      </c>
      <c r="AU291" s="144" t="s">
        <v>15</v>
      </c>
      <c r="AY291" s="18" t="s">
        <v>151</v>
      </c>
      <c r="BE291" s="145">
        <f t="shared" ref="BE291:BE303" si="114">IF(N291="základní",J291,0)</f>
        <v>0</v>
      </c>
      <c r="BF291" s="145">
        <f t="shared" ref="BF291:BF303" si="115">IF(N291="snížená",J291,0)</f>
        <v>0</v>
      </c>
      <c r="BG291" s="145">
        <f t="shared" ref="BG291:BG303" si="116">IF(N291="zákl. přenesená",J291,0)</f>
        <v>0</v>
      </c>
      <c r="BH291" s="145">
        <f t="shared" ref="BH291:BH303" si="117">IF(N291="sníž. přenesená",J291,0)</f>
        <v>0</v>
      </c>
      <c r="BI291" s="145">
        <f t="shared" ref="BI291:BI303" si="118">IF(N291="nulová",J291,0)</f>
        <v>0</v>
      </c>
      <c r="BJ291" s="18" t="s">
        <v>15</v>
      </c>
      <c r="BK291" s="145">
        <f t="shared" ref="BK291:BK303" si="119">ROUND(I291*H291,2)</f>
        <v>0</v>
      </c>
      <c r="BL291" s="18" t="s">
        <v>90</v>
      </c>
      <c r="BM291" s="144" t="s">
        <v>2240</v>
      </c>
    </row>
    <row r="292" spans="2:65" s="1" customFormat="1" ht="16.5" customHeight="1">
      <c r="B292" s="132"/>
      <c r="C292" s="133" t="s">
        <v>1518</v>
      </c>
      <c r="D292" s="133" t="s">
        <v>153</v>
      </c>
      <c r="E292" s="134" t="s">
        <v>2241</v>
      </c>
      <c r="F292" s="135" t="s">
        <v>2242</v>
      </c>
      <c r="G292" s="136" t="s">
        <v>1861</v>
      </c>
      <c r="H292" s="137">
        <v>1</v>
      </c>
      <c r="I292" s="138"/>
      <c r="J292" s="139">
        <f t="shared" si="110"/>
        <v>0</v>
      </c>
      <c r="K292" s="135" t="s">
        <v>3</v>
      </c>
      <c r="L292" s="33"/>
      <c r="M292" s="140" t="s">
        <v>3</v>
      </c>
      <c r="N292" s="141" t="s">
        <v>42</v>
      </c>
      <c r="P292" s="142">
        <f t="shared" si="111"/>
        <v>0</v>
      </c>
      <c r="Q292" s="142">
        <v>0</v>
      </c>
      <c r="R292" s="142">
        <f t="shared" si="112"/>
        <v>0</v>
      </c>
      <c r="S292" s="142">
        <v>0</v>
      </c>
      <c r="T292" s="143">
        <f t="shared" si="113"/>
        <v>0</v>
      </c>
      <c r="AR292" s="144" t="s">
        <v>90</v>
      </c>
      <c r="AT292" s="144" t="s">
        <v>153</v>
      </c>
      <c r="AU292" s="144" t="s">
        <v>15</v>
      </c>
      <c r="AY292" s="18" t="s">
        <v>151</v>
      </c>
      <c r="BE292" s="145">
        <f t="shared" si="114"/>
        <v>0</v>
      </c>
      <c r="BF292" s="145">
        <f t="shared" si="115"/>
        <v>0</v>
      </c>
      <c r="BG292" s="145">
        <f t="shared" si="116"/>
        <v>0</v>
      </c>
      <c r="BH292" s="145">
        <f t="shared" si="117"/>
        <v>0</v>
      </c>
      <c r="BI292" s="145">
        <f t="shared" si="118"/>
        <v>0</v>
      </c>
      <c r="BJ292" s="18" t="s">
        <v>15</v>
      </c>
      <c r="BK292" s="145">
        <f t="shared" si="119"/>
        <v>0</v>
      </c>
      <c r="BL292" s="18" t="s">
        <v>90</v>
      </c>
      <c r="BM292" s="144" t="s">
        <v>2243</v>
      </c>
    </row>
    <row r="293" spans="2:65" s="1" customFormat="1" ht="16.5" customHeight="1">
      <c r="B293" s="132"/>
      <c r="C293" s="133" t="s">
        <v>1522</v>
      </c>
      <c r="D293" s="133" t="s">
        <v>153</v>
      </c>
      <c r="E293" s="134" t="s">
        <v>2244</v>
      </c>
      <c r="F293" s="135" t="s">
        <v>2245</v>
      </c>
      <c r="G293" s="136" t="s">
        <v>1861</v>
      </c>
      <c r="H293" s="137">
        <v>2</v>
      </c>
      <c r="I293" s="138"/>
      <c r="J293" s="139">
        <f t="shared" si="110"/>
        <v>0</v>
      </c>
      <c r="K293" s="135" t="s">
        <v>3</v>
      </c>
      <c r="L293" s="33"/>
      <c r="M293" s="140" t="s">
        <v>3</v>
      </c>
      <c r="N293" s="141" t="s">
        <v>42</v>
      </c>
      <c r="P293" s="142">
        <f t="shared" si="111"/>
        <v>0</v>
      </c>
      <c r="Q293" s="142">
        <v>0</v>
      </c>
      <c r="R293" s="142">
        <f t="shared" si="112"/>
        <v>0</v>
      </c>
      <c r="S293" s="142">
        <v>0</v>
      </c>
      <c r="T293" s="143">
        <f t="shared" si="113"/>
        <v>0</v>
      </c>
      <c r="AR293" s="144" t="s">
        <v>90</v>
      </c>
      <c r="AT293" s="144" t="s">
        <v>153</v>
      </c>
      <c r="AU293" s="144" t="s">
        <v>15</v>
      </c>
      <c r="AY293" s="18" t="s">
        <v>151</v>
      </c>
      <c r="BE293" s="145">
        <f t="shared" si="114"/>
        <v>0</v>
      </c>
      <c r="BF293" s="145">
        <f t="shared" si="115"/>
        <v>0</v>
      </c>
      <c r="BG293" s="145">
        <f t="shared" si="116"/>
        <v>0</v>
      </c>
      <c r="BH293" s="145">
        <f t="shared" si="117"/>
        <v>0</v>
      </c>
      <c r="BI293" s="145">
        <f t="shared" si="118"/>
        <v>0</v>
      </c>
      <c r="BJ293" s="18" t="s">
        <v>15</v>
      </c>
      <c r="BK293" s="145">
        <f t="shared" si="119"/>
        <v>0</v>
      </c>
      <c r="BL293" s="18" t="s">
        <v>90</v>
      </c>
      <c r="BM293" s="144" t="s">
        <v>2246</v>
      </c>
    </row>
    <row r="294" spans="2:65" s="1" customFormat="1" ht="55.5" customHeight="1">
      <c r="B294" s="132"/>
      <c r="C294" s="133" t="s">
        <v>1526</v>
      </c>
      <c r="D294" s="133" t="s">
        <v>153</v>
      </c>
      <c r="E294" s="134" t="s">
        <v>2247</v>
      </c>
      <c r="F294" s="135" t="s">
        <v>2248</v>
      </c>
      <c r="G294" s="136" t="s">
        <v>1861</v>
      </c>
      <c r="H294" s="137">
        <v>2</v>
      </c>
      <c r="I294" s="138"/>
      <c r="J294" s="139">
        <f t="shared" si="110"/>
        <v>0</v>
      </c>
      <c r="K294" s="135" t="s">
        <v>3</v>
      </c>
      <c r="L294" s="33"/>
      <c r="M294" s="140" t="s">
        <v>3</v>
      </c>
      <c r="N294" s="141" t="s">
        <v>42</v>
      </c>
      <c r="P294" s="142">
        <f t="shared" si="111"/>
        <v>0</v>
      </c>
      <c r="Q294" s="142">
        <v>0</v>
      </c>
      <c r="R294" s="142">
        <f t="shared" si="112"/>
        <v>0</v>
      </c>
      <c r="S294" s="142">
        <v>0</v>
      </c>
      <c r="T294" s="143">
        <f t="shared" si="113"/>
        <v>0</v>
      </c>
      <c r="AR294" s="144" t="s">
        <v>90</v>
      </c>
      <c r="AT294" s="144" t="s">
        <v>153</v>
      </c>
      <c r="AU294" s="144" t="s">
        <v>15</v>
      </c>
      <c r="AY294" s="18" t="s">
        <v>151</v>
      </c>
      <c r="BE294" s="145">
        <f t="shared" si="114"/>
        <v>0</v>
      </c>
      <c r="BF294" s="145">
        <f t="shared" si="115"/>
        <v>0</v>
      </c>
      <c r="BG294" s="145">
        <f t="shared" si="116"/>
        <v>0</v>
      </c>
      <c r="BH294" s="145">
        <f t="shared" si="117"/>
        <v>0</v>
      </c>
      <c r="BI294" s="145">
        <f t="shared" si="118"/>
        <v>0</v>
      </c>
      <c r="BJ294" s="18" t="s">
        <v>15</v>
      </c>
      <c r="BK294" s="145">
        <f t="shared" si="119"/>
        <v>0</v>
      </c>
      <c r="BL294" s="18" t="s">
        <v>90</v>
      </c>
      <c r="BM294" s="144" t="s">
        <v>2249</v>
      </c>
    </row>
    <row r="295" spans="2:65" s="1" customFormat="1" ht="78" customHeight="1">
      <c r="B295" s="132"/>
      <c r="C295" s="133" t="s">
        <v>1530</v>
      </c>
      <c r="D295" s="133" t="s">
        <v>153</v>
      </c>
      <c r="E295" s="134" t="s">
        <v>2250</v>
      </c>
      <c r="F295" s="135" t="s">
        <v>2251</v>
      </c>
      <c r="G295" s="136" t="s">
        <v>1861</v>
      </c>
      <c r="H295" s="137">
        <v>39</v>
      </c>
      <c r="I295" s="138"/>
      <c r="J295" s="139">
        <f t="shared" si="110"/>
        <v>0</v>
      </c>
      <c r="K295" s="135" t="s">
        <v>3</v>
      </c>
      <c r="L295" s="33"/>
      <c r="M295" s="140" t="s">
        <v>3</v>
      </c>
      <c r="N295" s="141" t="s">
        <v>42</v>
      </c>
      <c r="P295" s="142">
        <f t="shared" si="111"/>
        <v>0</v>
      </c>
      <c r="Q295" s="142">
        <v>0</v>
      </c>
      <c r="R295" s="142">
        <f t="shared" si="112"/>
        <v>0</v>
      </c>
      <c r="S295" s="142">
        <v>0</v>
      </c>
      <c r="T295" s="143">
        <f t="shared" si="113"/>
        <v>0</v>
      </c>
      <c r="AR295" s="144" t="s">
        <v>90</v>
      </c>
      <c r="AT295" s="144" t="s">
        <v>153</v>
      </c>
      <c r="AU295" s="144" t="s">
        <v>15</v>
      </c>
      <c r="AY295" s="18" t="s">
        <v>151</v>
      </c>
      <c r="BE295" s="145">
        <f t="shared" si="114"/>
        <v>0</v>
      </c>
      <c r="BF295" s="145">
        <f t="shared" si="115"/>
        <v>0</v>
      </c>
      <c r="BG295" s="145">
        <f t="shared" si="116"/>
        <v>0</v>
      </c>
      <c r="BH295" s="145">
        <f t="shared" si="117"/>
        <v>0</v>
      </c>
      <c r="BI295" s="145">
        <f t="shared" si="118"/>
        <v>0</v>
      </c>
      <c r="BJ295" s="18" t="s">
        <v>15</v>
      </c>
      <c r="BK295" s="145">
        <f t="shared" si="119"/>
        <v>0</v>
      </c>
      <c r="BL295" s="18" t="s">
        <v>90</v>
      </c>
      <c r="BM295" s="144" t="s">
        <v>2252</v>
      </c>
    </row>
    <row r="296" spans="2:65" s="1" customFormat="1" ht="16.5" customHeight="1">
      <c r="B296" s="132"/>
      <c r="C296" s="133" t="s">
        <v>1534</v>
      </c>
      <c r="D296" s="133" t="s">
        <v>153</v>
      </c>
      <c r="E296" s="134" t="s">
        <v>2253</v>
      </c>
      <c r="F296" s="135" t="s">
        <v>2254</v>
      </c>
      <c r="G296" s="136" t="s">
        <v>1861</v>
      </c>
      <c r="H296" s="137">
        <v>1</v>
      </c>
      <c r="I296" s="138"/>
      <c r="J296" s="139">
        <f t="shared" si="110"/>
        <v>0</v>
      </c>
      <c r="K296" s="135" t="s">
        <v>3</v>
      </c>
      <c r="L296" s="33"/>
      <c r="M296" s="140" t="s">
        <v>3</v>
      </c>
      <c r="N296" s="141" t="s">
        <v>42</v>
      </c>
      <c r="P296" s="142">
        <f t="shared" si="111"/>
        <v>0</v>
      </c>
      <c r="Q296" s="142">
        <v>0</v>
      </c>
      <c r="R296" s="142">
        <f t="shared" si="112"/>
        <v>0</v>
      </c>
      <c r="S296" s="142">
        <v>0</v>
      </c>
      <c r="T296" s="143">
        <f t="shared" si="113"/>
        <v>0</v>
      </c>
      <c r="AR296" s="144" t="s">
        <v>90</v>
      </c>
      <c r="AT296" s="144" t="s">
        <v>153</v>
      </c>
      <c r="AU296" s="144" t="s">
        <v>15</v>
      </c>
      <c r="AY296" s="18" t="s">
        <v>151</v>
      </c>
      <c r="BE296" s="145">
        <f t="shared" si="114"/>
        <v>0</v>
      </c>
      <c r="BF296" s="145">
        <f t="shared" si="115"/>
        <v>0</v>
      </c>
      <c r="BG296" s="145">
        <f t="shared" si="116"/>
        <v>0</v>
      </c>
      <c r="BH296" s="145">
        <f t="shared" si="117"/>
        <v>0</v>
      </c>
      <c r="BI296" s="145">
        <f t="shared" si="118"/>
        <v>0</v>
      </c>
      <c r="BJ296" s="18" t="s">
        <v>15</v>
      </c>
      <c r="BK296" s="145">
        <f t="shared" si="119"/>
        <v>0</v>
      </c>
      <c r="BL296" s="18" t="s">
        <v>90</v>
      </c>
      <c r="BM296" s="144" t="s">
        <v>2255</v>
      </c>
    </row>
    <row r="297" spans="2:65" s="1" customFormat="1" ht="16.5" customHeight="1">
      <c r="B297" s="132"/>
      <c r="C297" s="133" t="s">
        <v>1538</v>
      </c>
      <c r="D297" s="133" t="s">
        <v>153</v>
      </c>
      <c r="E297" s="134" t="s">
        <v>2256</v>
      </c>
      <c r="F297" s="135" t="s">
        <v>2257</v>
      </c>
      <c r="G297" s="136" t="s">
        <v>1861</v>
      </c>
      <c r="H297" s="137">
        <v>1</v>
      </c>
      <c r="I297" s="138"/>
      <c r="J297" s="139">
        <f t="shared" si="110"/>
        <v>0</v>
      </c>
      <c r="K297" s="135" t="s">
        <v>3</v>
      </c>
      <c r="L297" s="33"/>
      <c r="M297" s="140" t="s">
        <v>3</v>
      </c>
      <c r="N297" s="141" t="s">
        <v>42</v>
      </c>
      <c r="P297" s="142">
        <f t="shared" si="111"/>
        <v>0</v>
      </c>
      <c r="Q297" s="142">
        <v>0</v>
      </c>
      <c r="R297" s="142">
        <f t="shared" si="112"/>
        <v>0</v>
      </c>
      <c r="S297" s="142">
        <v>0</v>
      </c>
      <c r="T297" s="143">
        <f t="shared" si="113"/>
        <v>0</v>
      </c>
      <c r="AR297" s="144" t="s">
        <v>90</v>
      </c>
      <c r="AT297" s="144" t="s">
        <v>153</v>
      </c>
      <c r="AU297" s="144" t="s">
        <v>15</v>
      </c>
      <c r="AY297" s="18" t="s">
        <v>151</v>
      </c>
      <c r="BE297" s="145">
        <f t="shared" si="114"/>
        <v>0</v>
      </c>
      <c r="BF297" s="145">
        <f t="shared" si="115"/>
        <v>0</v>
      </c>
      <c r="BG297" s="145">
        <f t="shared" si="116"/>
        <v>0</v>
      </c>
      <c r="BH297" s="145">
        <f t="shared" si="117"/>
        <v>0</v>
      </c>
      <c r="BI297" s="145">
        <f t="shared" si="118"/>
        <v>0</v>
      </c>
      <c r="BJ297" s="18" t="s">
        <v>15</v>
      </c>
      <c r="BK297" s="145">
        <f t="shared" si="119"/>
        <v>0</v>
      </c>
      <c r="BL297" s="18" t="s">
        <v>90</v>
      </c>
      <c r="BM297" s="144" t="s">
        <v>2258</v>
      </c>
    </row>
    <row r="298" spans="2:65" s="1" customFormat="1" ht="16.5" customHeight="1">
      <c r="B298" s="132"/>
      <c r="C298" s="133" t="s">
        <v>1542</v>
      </c>
      <c r="D298" s="133" t="s">
        <v>153</v>
      </c>
      <c r="E298" s="134" t="s">
        <v>2259</v>
      </c>
      <c r="F298" s="135" t="s">
        <v>2260</v>
      </c>
      <c r="G298" s="136" t="s">
        <v>229</v>
      </c>
      <c r="H298" s="137">
        <v>1090</v>
      </c>
      <c r="I298" s="138"/>
      <c r="J298" s="139">
        <f t="shared" si="110"/>
        <v>0</v>
      </c>
      <c r="K298" s="135" t="s">
        <v>3</v>
      </c>
      <c r="L298" s="33"/>
      <c r="M298" s="140" t="s">
        <v>3</v>
      </c>
      <c r="N298" s="141" t="s">
        <v>42</v>
      </c>
      <c r="P298" s="142">
        <f t="shared" si="111"/>
        <v>0</v>
      </c>
      <c r="Q298" s="142">
        <v>0</v>
      </c>
      <c r="R298" s="142">
        <f t="shared" si="112"/>
        <v>0</v>
      </c>
      <c r="S298" s="142">
        <v>0</v>
      </c>
      <c r="T298" s="143">
        <f t="shared" si="113"/>
        <v>0</v>
      </c>
      <c r="AR298" s="144" t="s">
        <v>90</v>
      </c>
      <c r="AT298" s="144" t="s">
        <v>153</v>
      </c>
      <c r="AU298" s="144" t="s">
        <v>15</v>
      </c>
      <c r="AY298" s="18" t="s">
        <v>151</v>
      </c>
      <c r="BE298" s="145">
        <f t="shared" si="114"/>
        <v>0</v>
      </c>
      <c r="BF298" s="145">
        <f t="shared" si="115"/>
        <v>0</v>
      </c>
      <c r="BG298" s="145">
        <f t="shared" si="116"/>
        <v>0</v>
      </c>
      <c r="BH298" s="145">
        <f t="shared" si="117"/>
        <v>0</v>
      </c>
      <c r="BI298" s="145">
        <f t="shared" si="118"/>
        <v>0</v>
      </c>
      <c r="BJ298" s="18" t="s">
        <v>15</v>
      </c>
      <c r="BK298" s="145">
        <f t="shared" si="119"/>
        <v>0</v>
      </c>
      <c r="BL298" s="18" t="s">
        <v>90</v>
      </c>
      <c r="BM298" s="144" t="s">
        <v>2261</v>
      </c>
    </row>
    <row r="299" spans="2:65" s="1" customFormat="1" ht="21.75" customHeight="1">
      <c r="B299" s="132"/>
      <c r="C299" s="133" t="s">
        <v>1546</v>
      </c>
      <c r="D299" s="133" t="s">
        <v>153</v>
      </c>
      <c r="E299" s="134" t="s">
        <v>2262</v>
      </c>
      <c r="F299" s="135" t="s">
        <v>2263</v>
      </c>
      <c r="G299" s="136" t="s">
        <v>229</v>
      </c>
      <c r="H299" s="137">
        <v>200</v>
      </c>
      <c r="I299" s="138"/>
      <c r="J299" s="139">
        <f t="shared" si="110"/>
        <v>0</v>
      </c>
      <c r="K299" s="135" t="s">
        <v>3</v>
      </c>
      <c r="L299" s="33"/>
      <c r="M299" s="140" t="s">
        <v>3</v>
      </c>
      <c r="N299" s="141" t="s">
        <v>42</v>
      </c>
      <c r="P299" s="142">
        <f t="shared" si="111"/>
        <v>0</v>
      </c>
      <c r="Q299" s="142">
        <v>0</v>
      </c>
      <c r="R299" s="142">
        <f t="shared" si="112"/>
        <v>0</v>
      </c>
      <c r="S299" s="142">
        <v>0</v>
      </c>
      <c r="T299" s="143">
        <f t="shared" si="113"/>
        <v>0</v>
      </c>
      <c r="AR299" s="144" t="s">
        <v>90</v>
      </c>
      <c r="AT299" s="144" t="s">
        <v>153</v>
      </c>
      <c r="AU299" s="144" t="s">
        <v>15</v>
      </c>
      <c r="AY299" s="18" t="s">
        <v>151</v>
      </c>
      <c r="BE299" s="145">
        <f t="shared" si="114"/>
        <v>0</v>
      </c>
      <c r="BF299" s="145">
        <f t="shared" si="115"/>
        <v>0</v>
      </c>
      <c r="BG299" s="145">
        <f t="shared" si="116"/>
        <v>0</v>
      </c>
      <c r="BH299" s="145">
        <f t="shared" si="117"/>
        <v>0</v>
      </c>
      <c r="BI299" s="145">
        <f t="shared" si="118"/>
        <v>0</v>
      </c>
      <c r="BJ299" s="18" t="s">
        <v>15</v>
      </c>
      <c r="BK299" s="145">
        <f t="shared" si="119"/>
        <v>0</v>
      </c>
      <c r="BL299" s="18" t="s">
        <v>90</v>
      </c>
      <c r="BM299" s="144" t="s">
        <v>2264</v>
      </c>
    </row>
    <row r="300" spans="2:65" s="1" customFormat="1" ht="16.5" customHeight="1">
      <c r="B300" s="132"/>
      <c r="C300" s="133" t="s">
        <v>1550</v>
      </c>
      <c r="D300" s="133" t="s">
        <v>153</v>
      </c>
      <c r="E300" s="134" t="s">
        <v>2265</v>
      </c>
      <c r="F300" s="135" t="s">
        <v>2266</v>
      </c>
      <c r="G300" s="136" t="s">
        <v>229</v>
      </c>
      <c r="H300" s="137">
        <v>50</v>
      </c>
      <c r="I300" s="138"/>
      <c r="J300" s="139">
        <f t="shared" si="110"/>
        <v>0</v>
      </c>
      <c r="K300" s="135" t="s">
        <v>3</v>
      </c>
      <c r="L300" s="33"/>
      <c r="M300" s="140" t="s">
        <v>3</v>
      </c>
      <c r="N300" s="141" t="s">
        <v>42</v>
      </c>
      <c r="P300" s="142">
        <f t="shared" si="111"/>
        <v>0</v>
      </c>
      <c r="Q300" s="142">
        <v>0</v>
      </c>
      <c r="R300" s="142">
        <f t="shared" si="112"/>
        <v>0</v>
      </c>
      <c r="S300" s="142">
        <v>0</v>
      </c>
      <c r="T300" s="143">
        <f t="shared" si="113"/>
        <v>0</v>
      </c>
      <c r="AR300" s="144" t="s">
        <v>90</v>
      </c>
      <c r="AT300" s="144" t="s">
        <v>153</v>
      </c>
      <c r="AU300" s="144" t="s">
        <v>15</v>
      </c>
      <c r="AY300" s="18" t="s">
        <v>151</v>
      </c>
      <c r="BE300" s="145">
        <f t="shared" si="114"/>
        <v>0</v>
      </c>
      <c r="BF300" s="145">
        <f t="shared" si="115"/>
        <v>0</v>
      </c>
      <c r="BG300" s="145">
        <f t="shared" si="116"/>
        <v>0</v>
      </c>
      <c r="BH300" s="145">
        <f t="shared" si="117"/>
        <v>0</v>
      </c>
      <c r="BI300" s="145">
        <f t="shared" si="118"/>
        <v>0</v>
      </c>
      <c r="BJ300" s="18" t="s">
        <v>15</v>
      </c>
      <c r="BK300" s="145">
        <f t="shared" si="119"/>
        <v>0</v>
      </c>
      <c r="BL300" s="18" t="s">
        <v>90</v>
      </c>
      <c r="BM300" s="144" t="s">
        <v>2267</v>
      </c>
    </row>
    <row r="301" spans="2:65" s="1" customFormat="1" ht="24.25" customHeight="1">
      <c r="B301" s="132"/>
      <c r="C301" s="133" t="s">
        <v>1554</v>
      </c>
      <c r="D301" s="133" t="s">
        <v>153</v>
      </c>
      <c r="E301" s="134" t="s">
        <v>2038</v>
      </c>
      <c r="F301" s="135" t="s">
        <v>1848</v>
      </c>
      <c r="G301" s="136" t="s">
        <v>229</v>
      </c>
      <c r="H301" s="137">
        <v>540</v>
      </c>
      <c r="I301" s="138"/>
      <c r="J301" s="139">
        <f t="shared" si="110"/>
        <v>0</v>
      </c>
      <c r="K301" s="135" t="s">
        <v>3</v>
      </c>
      <c r="L301" s="33"/>
      <c r="M301" s="140" t="s">
        <v>3</v>
      </c>
      <c r="N301" s="141" t="s">
        <v>42</v>
      </c>
      <c r="P301" s="142">
        <f t="shared" si="111"/>
        <v>0</v>
      </c>
      <c r="Q301" s="142">
        <v>0</v>
      </c>
      <c r="R301" s="142">
        <f t="shared" si="112"/>
        <v>0</v>
      </c>
      <c r="S301" s="142">
        <v>0</v>
      </c>
      <c r="T301" s="143">
        <f t="shared" si="113"/>
        <v>0</v>
      </c>
      <c r="AR301" s="144" t="s">
        <v>90</v>
      </c>
      <c r="AT301" s="144" t="s">
        <v>153</v>
      </c>
      <c r="AU301" s="144" t="s">
        <v>15</v>
      </c>
      <c r="AY301" s="18" t="s">
        <v>151</v>
      </c>
      <c r="BE301" s="145">
        <f t="shared" si="114"/>
        <v>0</v>
      </c>
      <c r="BF301" s="145">
        <f t="shared" si="115"/>
        <v>0</v>
      </c>
      <c r="BG301" s="145">
        <f t="shared" si="116"/>
        <v>0</v>
      </c>
      <c r="BH301" s="145">
        <f t="shared" si="117"/>
        <v>0</v>
      </c>
      <c r="BI301" s="145">
        <f t="shared" si="118"/>
        <v>0</v>
      </c>
      <c r="BJ301" s="18" t="s">
        <v>15</v>
      </c>
      <c r="BK301" s="145">
        <f t="shared" si="119"/>
        <v>0</v>
      </c>
      <c r="BL301" s="18" t="s">
        <v>90</v>
      </c>
      <c r="BM301" s="144" t="s">
        <v>2268</v>
      </c>
    </row>
    <row r="302" spans="2:65" s="1" customFormat="1" ht="16.5" customHeight="1">
      <c r="B302" s="132"/>
      <c r="C302" s="133" t="s">
        <v>1558</v>
      </c>
      <c r="D302" s="133" t="s">
        <v>153</v>
      </c>
      <c r="E302" s="134" t="s">
        <v>2100</v>
      </c>
      <c r="F302" s="135" t="s">
        <v>2101</v>
      </c>
      <c r="G302" s="136" t="s">
        <v>327</v>
      </c>
      <c r="H302" s="137">
        <v>20</v>
      </c>
      <c r="I302" s="138"/>
      <c r="J302" s="139">
        <f t="shared" si="110"/>
        <v>0</v>
      </c>
      <c r="K302" s="135" t="s">
        <v>3</v>
      </c>
      <c r="L302" s="33"/>
      <c r="M302" s="140" t="s">
        <v>3</v>
      </c>
      <c r="N302" s="141" t="s">
        <v>42</v>
      </c>
      <c r="P302" s="142">
        <f t="shared" si="111"/>
        <v>0</v>
      </c>
      <c r="Q302" s="142">
        <v>0</v>
      </c>
      <c r="R302" s="142">
        <f t="shared" si="112"/>
        <v>0</v>
      </c>
      <c r="S302" s="142">
        <v>0</v>
      </c>
      <c r="T302" s="143">
        <f t="shared" si="113"/>
        <v>0</v>
      </c>
      <c r="AR302" s="144" t="s">
        <v>90</v>
      </c>
      <c r="AT302" s="144" t="s">
        <v>153</v>
      </c>
      <c r="AU302" s="144" t="s">
        <v>15</v>
      </c>
      <c r="AY302" s="18" t="s">
        <v>151</v>
      </c>
      <c r="BE302" s="145">
        <f t="shared" si="114"/>
        <v>0</v>
      </c>
      <c r="BF302" s="145">
        <f t="shared" si="115"/>
        <v>0</v>
      </c>
      <c r="BG302" s="145">
        <f t="shared" si="116"/>
        <v>0</v>
      </c>
      <c r="BH302" s="145">
        <f t="shared" si="117"/>
        <v>0</v>
      </c>
      <c r="BI302" s="145">
        <f t="shared" si="118"/>
        <v>0</v>
      </c>
      <c r="BJ302" s="18" t="s">
        <v>15</v>
      </c>
      <c r="BK302" s="145">
        <f t="shared" si="119"/>
        <v>0</v>
      </c>
      <c r="BL302" s="18" t="s">
        <v>90</v>
      </c>
      <c r="BM302" s="144" t="s">
        <v>2269</v>
      </c>
    </row>
    <row r="303" spans="2:65" s="1" customFormat="1" ht="16.5" customHeight="1">
      <c r="B303" s="132"/>
      <c r="C303" s="133" t="s">
        <v>1562</v>
      </c>
      <c r="D303" s="133" t="s">
        <v>153</v>
      </c>
      <c r="E303" s="134" t="s">
        <v>2270</v>
      </c>
      <c r="F303" s="135" t="s">
        <v>1917</v>
      </c>
      <c r="G303" s="136" t="s">
        <v>1323</v>
      </c>
      <c r="H303" s="191"/>
      <c r="I303" s="138"/>
      <c r="J303" s="139">
        <f t="shared" si="110"/>
        <v>0</v>
      </c>
      <c r="K303" s="135" t="s">
        <v>3</v>
      </c>
      <c r="L303" s="33"/>
      <c r="M303" s="140" t="s">
        <v>3</v>
      </c>
      <c r="N303" s="141" t="s">
        <v>42</v>
      </c>
      <c r="P303" s="142">
        <f t="shared" si="111"/>
        <v>0</v>
      </c>
      <c r="Q303" s="142">
        <v>0</v>
      </c>
      <c r="R303" s="142">
        <f t="shared" si="112"/>
        <v>0</v>
      </c>
      <c r="S303" s="142">
        <v>0</v>
      </c>
      <c r="T303" s="143">
        <f t="shared" si="113"/>
        <v>0</v>
      </c>
      <c r="AR303" s="144" t="s">
        <v>90</v>
      </c>
      <c r="AT303" s="144" t="s">
        <v>153</v>
      </c>
      <c r="AU303" s="144" t="s">
        <v>15</v>
      </c>
      <c r="AY303" s="18" t="s">
        <v>151</v>
      </c>
      <c r="BE303" s="145">
        <f t="shared" si="114"/>
        <v>0</v>
      </c>
      <c r="BF303" s="145">
        <f t="shared" si="115"/>
        <v>0</v>
      </c>
      <c r="BG303" s="145">
        <f t="shared" si="116"/>
        <v>0</v>
      </c>
      <c r="BH303" s="145">
        <f t="shared" si="117"/>
        <v>0</v>
      </c>
      <c r="BI303" s="145">
        <f t="shared" si="118"/>
        <v>0</v>
      </c>
      <c r="BJ303" s="18" t="s">
        <v>15</v>
      </c>
      <c r="BK303" s="145">
        <f t="shared" si="119"/>
        <v>0</v>
      </c>
      <c r="BL303" s="18" t="s">
        <v>90</v>
      </c>
      <c r="BM303" s="144" t="s">
        <v>2271</v>
      </c>
    </row>
    <row r="304" spans="2:65" s="11" customFormat="1" ht="26" customHeight="1">
      <c r="B304" s="120"/>
      <c r="D304" s="121" t="s">
        <v>70</v>
      </c>
      <c r="E304" s="122" t="s">
        <v>2272</v>
      </c>
      <c r="F304" s="122" t="s">
        <v>2273</v>
      </c>
      <c r="I304" s="123"/>
      <c r="J304" s="124">
        <f>BK304</f>
        <v>0</v>
      </c>
      <c r="L304" s="120"/>
      <c r="M304" s="125"/>
      <c r="P304" s="126">
        <f>P305</f>
        <v>0</v>
      </c>
      <c r="R304" s="126">
        <f>R305</f>
        <v>0</v>
      </c>
      <c r="T304" s="127">
        <f>T305</f>
        <v>0</v>
      </c>
      <c r="AR304" s="121" t="s">
        <v>15</v>
      </c>
      <c r="AT304" s="128" t="s">
        <v>70</v>
      </c>
      <c r="AU304" s="128" t="s">
        <v>71</v>
      </c>
      <c r="AY304" s="121" t="s">
        <v>151</v>
      </c>
      <c r="BK304" s="129">
        <f>BK305</f>
        <v>0</v>
      </c>
    </row>
    <row r="305" spans="2:65" s="1" customFormat="1" ht="38" customHeight="1">
      <c r="B305" s="132"/>
      <c r="C305" s="133" t="s">
        <v>1566</v>
      </c>
      <c r="D305" s="133" t="s">
        <v>153</v>
      </c>
      <c r="E305" s="134" t="s">
        <v>2274</v>
      </c>
      <c r="F305" s="135" t="s">
        <v>2275</v>
      </c>
      <c r="G305" s="136" t="s">
        <v>1323</v>
      </c>
      <c r="H305" s="191"/>
      <c r="I305" s="138"/>
      <c r="J305" s="139">
        <f>ROUND(I305*H305,2)</f>
        <v>0</v>
      </c>
      <c r="K305" s="135" t="s">
        <v>3</v>
      </c>
      <c r="L305" s="33"/>
      <c r="M305" s="140" t="s">
        <v>3</v>
      </c>
      <c r="N305" s="141" t="s">
        <v>42</v>
      </c>
      <c r="P305" s="142">
        <f>O305*H305</f>
        <v>0</v>
      </c>
      <c r="Q305" s="142">
        <v>0</v>
      </c>
      <c r="R305" s="142">
        <f>Q305*H305</f>
        <v>0</v>
      </c>
      <c r="S305" s="142">
        <v>0</v>
      </c>
      <c r="T305" s="143">
        <f>S305*H305</f>
        <v>0</v>
      </c>
      <c r="AR305" s="144" t="s">
        <v>90</v>
      </c>
      <c r="AT305" s="144" t="s">
        <v>153</v>
      </c>
      <c r="AU305" s="144" t="s">
        <v>15</v>
      </c>
      <c r="AY305" s="18" t="s">
        <v>151</v>
      </c>
      <c r="BE305" s="145">
        <f>IF(N305="základní",J305,0)</f>
        <v>0</v>
      </c>
      <c r="BF305" s="145">
        <f>IF(N305="snížená",J305,0)</f>
        <v>0</v>
      </c>
      <c r="BG305" s="145">
        <f>IF(N305="zákl. přenesená",J305,0)</f>
        <v>0</v>
      </c>
      <c r="BH305" s="145">
        <f>IF(N305="sníž. přenesená",J305,0)</f>
        <v>0</v>
      </c>
      <c r="BI305" s="145">
        <f>IF(N305="nulová",J305,0)</f>
        <v>0</v>
      </c>
      <c r="BJ305" s="18" t="s">
        <v>15</v>
      </c>
      <c r="BK305" s="145">
        <f>ROUND(I305*H305,2)</f>
        <v>0</v>
      </c>
      <c r="BL305" s="18" t="s">
        <v>90</v>
      </c>
      <c r="BM305" s="144" t="s">
        <v>2276</v>
      </c>
    </row>
    <row r="306" spans="2:65" s="11" customFormat="1" ht="26" customHeight="1">
      <c r="B306" s="120"/>
      <c r="D306" s="121" t="s">
        <v>70</v>
      </c>
      <c r="E306" s="122" t="s">
        <v>2277</v>
      </c>
      <c r="F306" s="122" t="s">
        <v>2278</v>
      </c>
      <c r="I306" s="123"/>
      <c r="J306" s="124">
        <f>BK306</f>
        <v>0</v>
      </c>
      <c r="L306" s="120"/>
      <c r="M306" s="125"/>
      <c r="P306" s="126">
        <f>SUM(P307:P324)</f>
        <v>0</v>
      </c>
      <c r="R306" s="126">
        <f>SUM(R307:R324)</f>
        <v>0</v>
      </c>
      <c r="T306" s="127">
        <f>SUM(T307:T324)</f>
        <v>0</v>
      </c>
      <c r="AR306" s="121" t="s">
        <v>15</v>
      </c>
      <c r="AT306" s="128" t="s">
        <v>70</v>
      </c>
      <c r="AU306" s="128" t="s">
        <v>71</v>
      </c>
      <c r="AY306" s="121" t="s">
        <v>151</v>
      </c>
      <c r="BK306" s="129">
        <f>SUM(BK307:BK324)</f>
        <v>0</v>
      </c>
    </row>
    <row r="307" spans="2:65" s="1" customFormat="1" ht="16.5" customHeight="1">
      <c r="B307" s="132"/>
      <c r="C307" s="133" t="s">
        <v>1570</v>
      </c>
      <c r="D307" s="133" t="s">
        <v>153</v>
      </c>
      <c r="E307" s="134" t="s">
        <v>2279</v>
      </c>
      <c r="F307" s="135" t="s">
        <v>2280</v>
      </c>
      <c r="G307" s="136" t="s">
        <v>327</v>
      </c>
      <c r="H307" s="137">
        <v>20</v>
      </c>
      <c r="I307" s="138"/>
      <c r="J307" s="139">
        <f t="shared" ref="J307:J324" si="120">ROUND(I307*H307,2)</f>
        <v>0</v>
      </c>
      <c r="K307" s="135" t="s">
        <v>3</v>
      </c>
      <c r="L307" s="33"/>
      <c r="M307" s="140" t="s">
        <v>3</v>
      </c>
      <c r="N307" s="141" t="s">
        <v>42</v>
      </c>
      <c r="P307" s="142">
        <f t="shared" ref="P307:P324" si="121">O307*H307</f>
        <v>0</v>
      </c>
      <c r="Q307" s="142">
        <v>0</v>
      </c>
      <c r="R307" s="142">
        <f t="shared" ref="R307:R324" si="122">Q307*H307</f>
        <v>0</v>
      </c>
      <c r="S307" s="142">
        <v>0</v>
      </c>
      <c r="T307" s="143">
        <f t="shared" ref="T307:T324" si="123">S307*H307</f>
        <v>0</v>
      </c>
      <c r="AR307" s="144" t="s">
        <v>90</v>
      </c>
      <c r="AT307" s="144" t="s">
        <v>153</v>
      </c>
      <c r="AU307" s="144" t="s">
        <v>15</v>
      </c>
      <c r="AY307" s="18" t="s">
        <v>151</v>
      </c>
      <c r="BE307" s="145">
        <f t="shared" ref="BE307:BE324" si="124">IF(N307="základní",J307,0)</f>
        <v>0</v>
      </c>
      <c r="BF307" s="145">
        <f t="shared" ref="BF307:BF324" si="125">IF(N307="snížená",J307,0)</f>
        <v>0</v>
      </c>
      <c r="BG307" s="145">
        <f t="shared" ref="BG307:BG324" si="126">IF(N307="zákl. přenesená",J307,0)</f>
        <v>0</v>
      </c>
      <c r="BH307" s="145">
        <f t="shared" ref="BH307:BH324" si="127">IF(N307="sníž. přenesená",J307,0)</f>
        <v>0</v>
      </c>
      <c r="BI307" s="145">
        <f t="shared" ref="BI307:BI324" si="128">IF(N307="nulová",J307,0)</f>
        <v>0</v>
      </c>
      <c r="BJ307" s="18" t="s">
        <v>15</v>
      </c>
      <c r="BK307" s="145">
        <f t="shared" ref="BK307:BK324" si="129">ROUND(I307*H307,2)</f>
        <v>0</v>
      </c>
      <c r="BL307" s="18" t="s">
        <v>90</v>
      </c>
      <c r="BM307" s="144" t="s">
        <v>2281</v>
      </c>
    </row>
    <row r="308" spans="2:65" s="1" customFormat="1" ht="16.5" customHeight="1">
      <c r="B308" s="132"/>
      <c r="C308" s="133" t="s">
        <v>1574</v>
      </c>
      <c r="D308" s="133" t="s">
        <v>153</v>
      </c>
      <c r="E308" s="134" t="s">
        <v>2282</v>
      </c>
      <c r="F308" s="135" t="s">
        <v>2283</v>
      </c>
      <c r="G308" s="136" t="s">
        <v>327</v>
      </c>
      <c r="H308" s="137">
        <v>140</v>
      </c>
      <c r="I308" s="138"/>
      <c r="J308" s="139">
        <f t="shared" si="120"/>
        <v>0</v>
      </c>
      <c r="K308" s="135" t="s">
        <v>3</v>
      </c>
      <c r="L308" s="33"/>
      <c r="M308" s="140" t="s">
        <v>3</v>
      </c>
      <c r="N308" s="141" t="s">
        <v>42</v>
      </c>
      <c r="P308" s="142">
        <f t="shared" si="121"/>
        <v>0</v>
      </c>
      <c r="Q308" s="142">
        <v>0</v>
      </c>
      <c r="R308" s="142">
        <f t="shared" si="122"/>
        <v>0</v>
      </c>
      <c r="S308" s="142">
        <v>0</v>
      </c>
      <c r="T308" s="143">
        <f t="shared" si="123"/>
        <v>0</v>
      </c>
      <c r="AR308" s="144" t="s">
        <v>90</v>
      </c>
      <c r="AT308" s="144" t="s">
        <v>153</v>
      </c>
      <c r="AU308" s="144" t="s">
        <v>15</v>
      </c>
      <c r="AY308" s="18" t="s">
        <v>151</v>
      </c>
      <c r="BE308" s="145">
        <f t="shared" si="124"/>
        <v>0</v>
      </c>
      <c r="BF308" s="145">
        <f t="shared" si="125"/>
        <v>0</v>
      </c>
      <c r="BG308" s="145">
        <f t="shared" si="126"/>
        <v>0</v>
      </c>
      <c r="BH308" s="145">
        <f t="shared" si="127"/>
        <v>0</v>
      </c>
      <c r="BI308" s="145">
        <f t="shared" si="128"/>
        <v>0</v>
      </c>
      <c r="BJ308" s="18" t="s">
        <v>15</v>
      </c>
      <c r="BK308" s="145">
        <f t="shared" si="129"/>
        <v>0</v>
      </c>
      <c r="BL308" s="18" t="s">
        <v>90</v>
      </c>
      <c r="BM308" s="144" t="s">
        <v>2284</v>
      </c>
    </row>
    <row r="309" spans="2:65" s="1" customFormat="1" ht="16.5" customHeight="1">
      <c r="B309" s="132"/>
      <c r="C309" s="133" t="s">
        <v>1578</v>
      </c>
      <c r="D309" s="133" t="s">
        <v>153</v>
      </c>
      <c r="E309" s="134" t="s">
        <v>2285</v>
      </c>
      <c r="F309" s="135" t="s">
        <v>2286</v>
      </c>
      <c r="G309" s="136" t="s">
        <v>327</v>
      </c>
      <c r="H309" s="137">
        <v>10</v>
      </c>
      <c r="I309" s="138"/>
      <c r="J309" s="139">
        <f t="shared" si="120"/>
        <v>0</v>
      </c>
      <c r="K309" s="135" t="s">
        <v>3</v>
      </c>
      <c r="L309" s="33"/>
      <c r="M309" s="140" t="s">
        <v>3</v>
      </c>
      <c r="N309" s="141" t="s">
        <v>42</v>
      </c>
      <c r="P309" s="142">
        <f t="shared" si="121"/>
        <v>0</v>
      </c>
      <c r="Q309" s="142">
        <v>0</v>
      </c>
      <c r="R309" s="142">
        <f t="shared" si="122"/>
        <v>0</v>
      </c>
      <c r="S309" s="142">
        <v>0</v>
      </c>
      <c r="T309" s="143">
        <f t="shared" si="123"/>
        <v>0</v>
      </c>
      <c r="AR309" s="144" t="s">
        <v>90</v>
      </c>
      <c r="AT309" s="144" t="s">
        <v>153</v>
      </c>
      <c r="AU309" s="144" t="s">
        <v>15</v>
      </c>
      <c r="AY309" s="18" t="s">
        <v>151</v>
      </c>
      <c r="BE309" s="145">
        <f t="shared" si="124"/>
        <v>0</v>
      </c>
      <c r="BF309" s="145">
        <f t="shared" si="125"/>
        <v>0</v>
      </c>
      <c r="BG309" s="145">
        <f t="shared" si="126"/>
        <v>0</v>
      </c>
      <c r="BH309" s="145">
        <f t="shared" si="127"/>
        <v>0</v>
      </c>
      <c r="BI309" s="145">
        <f t="shared" si="128"/>
        <v>0</v>
      </c>
      <c r="BJ309" s="18" t="s">
        <v>15</v>
      </c>
      <c r="BK309" s="145">
        <f t="shared" si="129"/>
        <v>0</v>
      </c>
      <c r="BL309" s="18" t="s">
        <v>90</v>
      </c>
      <c r="BM309" s="144" t="s">
        <v>2287</v>
      </c>
    </row>
    <row r="310" spans="2:65" s="1" customFormat="1" ht="16.5" customHeight="1">
      <c r="B310" s="132"/>
      <c r="C310" s="133" t="s">
        <v>1583</v>
      </c>
      <c r="D310" s="133" t="s">
        <v>153</v>
      </c>
      <c r="E310" s="134" t="s">
        <v>2288</v>
      </c>
      <c r="F310" s="135" t="s">
        <v>2289</v>
      </c>
      <c r="G310" s="136" t="s">
        <v>327</v>
      </c>
      <c r="H310" s="137">
        <v>20</v>
      </c>
      <c r="I310" s="138"/>
      <c r="J310" s="139">
        <f t="shared" si="120"/>
        <v>0</v>
      </c>
      <c r="K310" s="135" t="s">
        <v>3</v>
      </c>
      <c r="L310" s="33"/>
      <c r="M310" s="140" t="s">
        <v>3</v>
      </c>
      <c r="N310" s="141" t="s">
        <v>42</v>
      </c>
      <c r="P310" s="142">
        <f t="shared" si="121"/>
        <v>0</v>
      </c>
      <c r="Q310" s="142">
        <v>0</v>
      </c>
      <c r="R310" s="142">
        <f t="shared" si="122"/>
        <v>0</v>
      </c>
      <c r="S310" s="142">
        <v>0</v>
      </c>
      <c r="T310" s="143">
        <f t="shared" si="123"/>
        <v>0</v>
      </c>
      <c r="AR310" s="144" t="s">
        <v>90</v>
      </c>
      <c r="AT310" s="144" t="s">
        <v>153</v>
      </c>
      <c r="AU310" s="144" t="s">
        <v>15</v>
      </c>
      <c r="AY310" s="18" t="s">
        <v>151</v>
      </c>
      <c r="BE310" s="145">
        <f t="shared" si="124"/>
        <v>0</v>
      </c>
      <c r="BF310" s="145">
        <f t="shared" si="125"/>
        <v>0</v>
      </c>
      <c r="BG310" s="145">
        <f t="shared" si="126"/>
        <v>0</v>
      </c>
      <c r="BH310" s="145">
        <f t="shared" si="127"/>
        <v>0</v>
      </c>
      <c r="BI310" s="145">
        <f t="shared" si="128"/>
        <v>0</v>
      </c>
      <c r="BJ310" s="18" t="s">
        <v>15</v>
      </c>
      <c r="BK310" s="145">
        <f t="shared" si="129"/>
        <v>0</v>
      </c>
      <c r="BL310" s="18" t="s">
        <v>90</v>
      </c>
      <c r="BM310" s="144" t="s">
        <v>2290</v>
      </c>
    </row>
    <row r="311" spans="2:65" s="1" customFormat="1" ht="16.5" customHeight="1">
      <c r="B311" s="132"/>
      <c r="C311" s="133" t="s">
        <v>1588</v>
      </c>
      <c r="D311" s="133" t="s">
        <v>153</v>
      </c>
      <c r="E311" s="134" t="s">
        <v>2291</v>
      </c>
      <c r="F311" s="135" t="s">
        <v>2292</v>
      </c>
      <c r="G311" s="136" t="s">
        <v>327</v>
      </c>
      <c r="H311" s="137">
        <v>20</v>
      </c>
      <c r="I311" s="138"/>
      <c r="J311" s="139">
        <f t="shared" si="120"/>
        <v>0</v>
      </c>
      <c r="K311" s="135" t="s">
        <v>3</v>
      </c>
      <c r="L311" s="33"/>
      <c r="M311" s="140" t="s">
        <v>3</v>
      </c>
      <c r="N311" s="141" t="s">
        <v>42</v>
      </c>
      <c r="P311" s="142">
        <f t="shared" si="121"/>
        <v>0</v>
      </c>
      <c r="Q311" s="142">
        <v>0</v>
      </c>
      <c r="R311" s="142">
        <f t="shared" si="122"/>
        <v>0</v>
      </c>
      <c r="S311" s="142">
        <v>0</v>
      </c>
      <c r="T311" s="143">
        <f t="shared" si="123"/>
        <v>0</v>
      </c>
      <c r="AR311" s="144" t="s">
        <v>90</v>
      </c>
      <c r="AT311" s="144" t="s">
        <v>153</v>
      </c>
      <c r="AU311" s="144" t="s">
        <v>15</v>
      </c>
      <c r="AY311" s="18" t="s">
        <v>151</v>
      </c>
      <c r="BE311" s="145">
        <f t="shared" si="124"/>
        <v>0</v>
      </c>
      <c r="BF311" s="145">
        <f t="shared" si="125"/>
        <v>0</v>
      </c>
      <c r="BG311" s="145">
        <f t="shared" si="126"/>
        <v>0</v>
      </c>
      <c r="BH311" s="145">
        <f t="shared" si="127"/>
        <v>0</v>
      </c>
      <c r="BI311" s="145">
        <f t="shared" si="128"/>
        <v>0</v>
      </c>
      <c r="BJ311" s="18" t="s">
        <v>15</v>
      </c>
      <c r="BK311" s="145">
        <f t="shared" si="129"/>
        <v>0</v>
      </c>
      <c r="BL311" s="18" t="s">
        <v>90</v>
      </c>
      <c r="BM311" s="144" t="s">
        <v>2293</v>
      </c>
    </row>
    <row r="312" spans="2:65" s="1" customFormat="1" ht="16.5" customHeight="1">
      <c r="B312" s="132"/>
      <c r="C312" s="133" t="s">
        <v>1593</v>
      </c>
      <c r="D312" s="133" t="s">
        <v>153</v>
      </c>
      <c r="E312" s="134" t="s">
        <v>2294</v>
      </c>
      <c r="F312" s="135" t="s">
        <v>2295</v>
      </c>
      <c r="G312" s="136" t="s">
        <v>327</v>
      </c>
      <c r="H312" s="137">
        <v>40</v>
      </c>
      <c r="I312" s="138"/>
      <c r="J312" s="139">
        <f t="shared" si="120"/>
        <v>0</v>
      </c>
      <c r="K312" s="135" t="s">
        <v>3</v>
      </c>
      <c r="L312" s="33"/>
      <c r="M312" s="140" t="s">
        <v>3</v>
      </c>
      <c r="N312" s="141" t="s">
        <v>42</v>
      </c>
      <c r="P312" s="142">
        <f t="shared" si="121"/>
        <v>0</v>
      </c>
      <c r="Q312" s="142">
        <v>0</v>
      </c>
      <c r="R312" s="142">
        <f t="shared" si="122"/>
        <v>0</v>
      </c>
      <c r="S312" s="142">
        <v>0</v>
      </c>
      <c r="T312" s="143">
        <f t="shared" si="123"/>
        <v>0</v>
      </c>
      <c r="AR312" s="144" t="s">
        <v>90</v>
      </c>
      <c r="AT312" s="144" t="s">
        <v>153</v>
      </c>
      <c r="AU312" s="144" t="s">
        <v>15</v>
      </c>
      <c r="AY312" s="18" t="s">
        <v>151</v>
      </c>
      <c r="BE312" s="145">
        <f t="shared" si="124"/>
        <v>0</v>
      </c>
      <c r="BF312" s="145">
        <f t="shared" si="125"/>
        <v>0</v>
      </c>
      <c r="BG312" s="145">
        <f t="shared" si="126"/>
        <v>0</v>
      </c>
      <c r="BH312" s="145">
        <f t="shared" si="127"/>
        <v>0</v>
      </c>
      <c r="BI312" s="145">
        <f t="shared" si="128"/>
        <v>0</v>
      </c>
      <c r="BJ312" s="18" t="s">
        <v>15</v>
      </c>
      <c r="BK312" s="145">
        <f t="shared" si="129"/>
        <v>0</v>
      </c>
      <c r="BL312" s="18" t="s">
        <v>90</v>
      </c>
      <c r="BM312" s="144" t="s">
        <v>2296</v>
      </c>
    </row>
    <row r="313" spans="2:65" s="1" customFormat="1" ht="44.25" customHeight="1">
      <c r="B313" s="132"/>
      <c r="C313" s="133" t="s">
        <v>1599</v>
      </c>
      <c r="D313" s="133" t="s">
        <v>153</v>
      </c>
      <c r="E313" s="134" t="s">
        <v>2297</v>
      </c>
      <c r="F313" s="135" t="s">
        <v>2298</v>
      </c>
      <c r="G313" s="136" t="s">
        <v>327</v>
      </c>
      <c r="H313" s="137">
        <v>25</v>
      </c>
      <c r="I313" s="138"/>
      <c r="J313" s="139">
        <f t="shared" si="120"/>
        <v>0</v>
      </c>
      <c r="K313" s="135" t="s">
        <v>3</v>
      </c>
      <c r="L313" s="33"/>
      <c r="M313" s="140" t="s">
        <v>3</v>
      </c>
      <c r="N313" s="141" t="s">
        <v>42</v>
      </c>
      <c r="P313" s="142">
        <f t="shared" si="121"/>
        <v>0</v>
      </c>
      <c r="Q313" s="142">
        <v>0</v>
      </c>
      <c r="R313" s="142">
        <f t="shared" si="122"/>
        <v>0</v>
      </c>
      <c r="S313" s="142">
        <v>0</v>
      </c>
      <c r="T313" s="143">
        <f t="shared" si="123"/>
        <v>0</v>
      </c>
      <c r="AR313" s="144" t="s">
        <v>90</v>
      </c>
      <c r="AT313" s="144" t="s">
        <v>153</v>
      </c>
      <c r="AU313" s="144" t="s">
        <v>15</v>
      </c>
      <c r="AY313" s="18" t="s">
        <v>151</v>
      </c>
      <c r="BE313" s="145">
        <f t="shared" si="124"/>
        <v>0</v>
      </c>
      <c r="BF313" s="145">
        <f t="shared" si="125"/>
        <v>0</v>
      </c>
      <c r="BG313" s="145">
        <f t="shared" si="126"/>
        <v>0</v>
      </c>
      <c r="BH313" s="145">
        <f t="shared" si="127"/>
        <v>0</v>
      </c>
      <c r="BI313" s="145">
        <f t="shared" si="128"/>
        <v>0</v>
      </c>
      <c r="BJ313" s="18" t="s">
        <v>15</v>
      </c>
      <c r="BK313" s="145">
        <f t="shared" si="129"/>
        <v>0</v>
      </c>
      <c r="BL313" s="18" t="s">
        <v>90</v>
      </c>
      <c r="BM313" s="144" t="s">
        <v>2299</v>
      </c>
    </row>
    <row r="314" spans="2:65" s="1" customFormat="1" ht="24.25" customHeight="1">
      <c r="B314" s="132"/>
      <c r="C314" s="133" t="s">
        <v>1604</v>
      </c>
      <c r="D314" s="133" t="s">
        <v>153</v>
      </c>
      <c r="E314" s="134" t="s">
        <v>2300</v>
      </c>
      <c r="F314" s="135" t="s">
        <v>2301</v>
      </c>
      <c r="G314" s="136" t="s">
        <v>1323</v>
      </c>
      <c r="H314" s="191"/>
      <c r="I314" s="138"/>
      <c r="J314" s="139">
        <f t="shared" si="120"/>
        <v>0</v>
      </c>
      <c r="K314" s="135" t="s">
        <v>3</v>
      </c>
      <c r="L314" s="33"/>
      <c r="M314" s="140" t="s">
        <v>3</v>
      </c>
      <c r="N314" s="141" t="s">
        <v>42</v>
      </c>
      <c r="P314" s="142">
        <f t="shared" si="121"/>
        <v>0</v>
      </c>
      <c r="Q314" s="142">
        <v>0</v>
      </c>
      <c r="R314" s="142">
        <f t="shared" si="122"/>
        <v>0</v>
      </c>
      <c r="S314" s="142">
        <v>0</v>
      </c>
      <c r="T314" s="143">
        <f t="shared" si="123"/>
        <v>0</v>
      </c>
      <c r="AR314" s="144" t="s">
        <v>90</v>
      </c>
      <c r="AT314" s="144" t="s">
        <v>153</v>
      </c>
      <c r="AU314" s="144" t="s">
        <v>15</v>
      </c>
      <c r="AY314" s="18" t="s">
        <v>151</v>
      </c>
      <c r="BE314" s="145">
        <f t="shared" si="124"/>
        <v>0</v>
      </c>
      <c r="BF314" s="145">
        <f t="shared" si="125"/>
        <v>0</v>
      </c>
      <c r="BG314" s="145">
        <f t="shared" si="126"/>
        <v>0</v>
      </c>
      <c r="BH314" s="145">
        <f t="shared" si="127"/>
        <v>0</v>
      </c>
      <c r="BI314" s="145">
        <f t="shared" si="128"/>
        <v>0</v>
      </c>
      <c r="BJ314" s="18" t="s">
        <v>15</v>
      </c>
      <c r="BK314" s="145">
        <f t="shared" si="129"/>
        <v>0</v>
      </c>
      <c r="BL314" s="18" t="s">
        <v>90</v>
      </c>
      <c r="BM314" s="144" t="s">
        <v>2302</v>
      </c>
    </row>
    <row r="315" spans="2:65" s="1" customFormat="1" ht="16.5" customHeight="1">
      <c r="B315" s="132"/>
      <c r="C315" s="133" t="s">
        <v>1610</v>
      </c>
      <c r="D315" s="133" t="s">
        <v>153</v>
      </c>
      <c r="E315" s="134" t="s">
        <v>2303</v>
      </c>
      <c r="F315" s="135" t="s">
        <v>2304</v>
      </c>
      <c r="G315" s="136" t="s">
        <v>1323</v>
      </c>
      <c r="H315" s="191"/>
      <c r="I315" s="138"/>
      <c r="J315" s="139">
        <f t="shared" si="120"/>
        <v>0</v>
      </c>
      <c r="K315" s="135" t="s">
        <v>3</v>
      </c>
      <c r="L315" s="33"/>
      <c r="M315" s="140" t="s">
        <v>3</v>
      </c>
      <c r="N315" s="141" t="s">
        <v>42</v>
      </c>
      <c r="P315" s="142">
        <f t="shared" si="121"/>
        <v>0</v>
      </c>
      <c r="Q315" s="142">
        <v>0</v>
      </c>
      <c r="R315" s="142">
        <f t="shared" si="122"/>
        <v>0</v>
      </c>
      <c r="S315" s="142">
        <v>0</v>
      </c>
      <c r="T315" s="143">
        <f t="shared" si="123"/>
        <v>0</v>
      </c>
      <c r="AR315" s="144" t="s">
        <v>90</v>
      </c>
      <c r="AT315" s="144" t="s">
        <v>153</v>
      </c>
      <c r="AU315" s="144" t="s">
        <v>15</v>
      </c>
      <c r="AY315" s="18" t="s">
        <v>151</v>
      </c>
      <c r="BE315" s="145">
        <f t="shared" si="124"/>
        <v>0</v>
      </c>
      <c r="BF315" s="145">
        <f t="shared" si="125"/>
        <v>0</v>
      </c>
      <c r="BG315" s="145">
        <f t="shared" si="126"/>
        <v>0</v>
      </c>
      <c r="BH315" s="145">
        <f t="shared" si="127"/>
        <v>0</v>
      </c>
      <c r="BI315" s="145">
        <f t="shared" si="128"/>
        <v>0</v>
      </c>
      <c r="BJ315" s="18" t="s">
        <v>15</v>
      </c>
      <c r="BK315" s="145">
        <f t="shared" si="129"/>
        <v>0</v>
      </c>
      <c r="BL315" s="18" t="s">
        <v>90</v>
      </c>
      <c r="BM315" s="144" t="s">
        <v>2305</v>
      </c>
    </row>
    <row r="316" spans="2:65" s="1" customFormat="1" ht="33" customHeight="1">
      <c r="B316" s="132"/>
      <c r="C316" s="133" t="s">
        <v>1615</v>
      </c>
      <c r="D316" s="133" t="s">
        <v>153</v>
      </c>
      <c r="E316" s="134" t="s">
        <v>2306</v>
      </c>
      <c r="F316" s="135" t="s">
        <v>2307</v>
      </c>
      <c r="G316" s="136" t="s">
        <v>327</v>
      </c>
      <c r="H316" s="137">
        <v>10</v>
      </c>
      <c r="I316" s="138"/>
      <c r="J316" s="139">
        <f t="shared" si="120"/>
        <v>0</v>
      </c>
      <c r="K316" s="135" t="s">
        <v>3</v>
      </c>
      <c r="L316" s="33"/>
      <c r="M316" s="140" t="s">
        <v>3</v>
      </c>
      <c r="N316" s="141" t="s">
        <v>42</v>
      </c>
      <c r="P316" s="142">
        <f t="shared" si="121"/>
        <v>0</v>
      </c>
      <c r="Q316" s="142">
        <v>0</v>
      </c>
      <c r="R316" s="142">
        <f t="shared" si="122"/>
        <v>0</v>
      </c>
      <c r="S316" s="142">
        <v>0</v>
      </c>
      <c r="T316" s="143">
        <f t="shared" si="123"/>
        <v>0</v>
      </c>
      <c r="AR316" s="144" t="s">
        <v>90</v>
      </c>
      <c r="AT316" s="144" t="s">
        <v>153</v>
      </c>
      <c r="AU316" s="144" t="s">
        <v>15</v>
      </c>
      <c r="AY316" s="18" t="s">
        <v>151</v>
      </c>
      <c r="BE316" s="145">
        <f t="shared" si="124"/>
        <v>0</v>
      </c>
      <c r="BF316" s="145">
        <f t="shared" si="125"/>
        <v>0</v>
      </c>
      <c r="BG316" s="145">
        <f t="shared" si="126"/>
        <v>0</v>
      </c>
      <c r="BH316" s="145">
        <f t="shared" si="127"/>
        <v>0</v>
      </c>
      <c r="BI316" s="145">
        <f t="shared" si="128"/>
        <v>0</v>
      </c>
      <c r="BJ316" s="18" t="s">
        <v>15</v>
      </c>
      <c r="BK316" s="145">
        <f t="shared" si="129"/>
        <v>0</v>
      </c>
      <c r="BL316" s="18" t="s">
        <v>90</v>
      </c>
      <c r="BM316" s="144" t="s">
        <v>2308</v>
      </c>
    </row>
    <row r="317" spans="2:65" s="1" customFormat="1" ht="16.5" customHeight="1">
      <c r="B317" s="132"/>
      <c r="C317" s="133" t="s">
        <v>1621</v>
      </c>
      <c r="D317" s="133" t="s">
        <v>153</v>
      </c>
      <c r="E317" s="134" t="s">
        <v>2309</v>
      </c>
      <c r="F317" s="135" t="s">
        <v>2310</v>
      </c>
      <c r="G317" s="136" t="s">
        <v>2311</v>
      </c>
      <c r="H317" s="137">
        <v>1</v>
      </c>
      <c r="I317" s="138"/>
      <c r="J317" s="139">
        <f t="shared" si="120"/>
        <v>0</v>
      </c>
      <c r="K317" s="135" t="s">
        <v>3</v>
      </c>
      <c r="L317" s="33"/>
      <c r="M317" s="140" t="s">
        <v>3</v>
      </c>
      <c r="N317" s="141" t="s">
        <v>42</v>
      </c>
      <c r="P317" s="142">
        <f t="shared" si="121"/>
        <v>0</v>
      </c>
      <c r="Q317" s="142">
        <v>0</v>
      </c>
      <c r="R317" s="142">
        <f t="shared" si="122"/>
        <v>0</v>
      </c>
      <c r="S317" s="142">
        <v>0</v>
      </c>
      <c r="T317" s="143">
        <f t="shared" si="123"/>
        <v>0</v>
      </c>
      <c r="AR317" s="144" t="s">
        <v>90</v>
      </c>
      <c r="AT317" s="144" t="s">
        <v>153</v>
      </c>
      <c r="AU317" s="144" t="s">
        <v>15</v>
      </c>
      <c r="AY317" s="18" t="s">
        <v>151</v>
      </c>
      <c r="BE317" s="145">
        <f t="shared" si="124"/>
        <v>0</v>
      </c>
      <c r="BF317" s="145">
        <f t="shared" si="125"/>
        <v>0</v>
      </c>
      <c r="BG317" s="145">
        <f t="shared" si="126"/>
        <v>0</v>
      </c>
      <c r="BH317" s="145">
        <f t="shared" si="127"/>
        <v>0</v>
      </c>
      <c r="BI317" s="145">
        <f t="shared" si="128"/>
        <v>0</v>
      </c>
      <c r="BJ317" s="18" t="s">
        <v>15</v>
      </c>
      <c r="BK317" s="145">
        <f t="shared" si="129"/>
        <v>0</v>
      </c>
      <c r="BL317" s="18" t="s">
        <v>90</v>
      </c>
      <c r="BM317" s="144" t="s">
        <v>2312</v>
      </c>
    </row>
    <row r="318" spans="2:65" s="1" customFormat="1" ht="16.5" customHeight="1">
      <c r="B318" s="132"/>
      <c r="C318" s="133" t="s">
        <v>1626</v>
      </c>
      <c r="D318" s="133" t="s">
        <v>153</v>
      </c>
      <c r="E318" s="134" t="s">
        <v>2313</v>
      </c>
      <c r="F318" s="135" t="s">
        <v>2314</v>
      </c>
      <c r="G318" s="136" t="s">
        <v>327</v>
      </c>
      <c r="H318" s="137">
        <v>20</v>
      </c>
      <c r="I318" s="138"/>
      <c r="J318" s="139">
        <f t="shared" si="120"/>
        <v>0</v>
      </c>
      <c r="K318" s="135" t="s">
        <v>3</v>
      </c>
      <c r="L318" s="33"/>
      <c r="M318" s="140" t="s">
        <v>3</v>
      </c>
      <c r="N318" s="141" t="s">
        <v>42</v>
      </c>
      <c r="P318" s="142">
        <f t="shared" si="121"/>
        <v>0</v>
      </c>
      <c r="Q318" s="142">
        <v>0</v>
      </c>
      <c r="R318" s="142">
        <f t="shared" si="122"/>
        <v>0</v>
      </c>
      <c r="S318" s="142">
        <v>0</v>
      </c>
      <c r="T318" s="143">
        <f t="shared" si="123"/>
        <v>0</v>
      </c>
      <c r="AR318" s="144" t="s">
        <v>90</v>
      </c>
      <c r="AT318" s="144" t="s">
        <v>153</v>
      </c>
      <c r="AU318" s="144" t="s">
        <v>15</v>
      </c>
      <c r="AY318" s="18" t="s">
        <v>151</v>
      </c>
      <c r="BE318" s="145">
        <f t="shared" si="124"/>
        <v>0</v>
      </c>
      <c r="BF318" s="145">
        <f t="shared" si="125"/>
        <v>0</v>
      </c>
      <c r="BG318" s="145">
        <f t="shared" si="126"/>
        <v>0</v>
      </c>
      <c r="BH318" s="145">
        <f t="shared" si="127"/>
        <v>0</v>
      </c>
      <c r="BI318" s="145">
        <f t="shared" si="128"/>
        <v>0</v>
      </c>
      <c r="BJ318" s="18" t="s">
        <v>15</v>
      </c>
      <c r="BK318" s="145">
        <f t="shared" si="129"/>
        <v>0</v>
      </c>
      <c r="BL318" s="18" t="s">
        <v>90</v>
      </c>
      <c r="BM318" s="144" t="s">
        <v>2315</v>
      </c>
    </row>
    <row r="319" spans="2:65" s="1" customFormat="1" ht="44.25" customHeight="1">
      <c r="B319" s="132"/>
      <c r="C319" s="133" t="s">
        <v>1630</v>
      </c>
      <c r="D319" s="133" t="s">
        <v>153</v>
      </c>
      <c r="E319" s="134" t="s">
        <v>2316</v>
      </c>
      <c r="F319" s="135" t="s">
        <v>2317</v>
      </c>
      <c r="G319" s="136" t="s">
        <v>327</v>
      </c>
      <c r="H319" s="137">
        <v>50</v>
      </c>
      <c r="I319" s="138"/>
      <c r="J319" s="139">
        <f t="shared" si="120"/>
        <v>0</v>
      </c>
      <c r="K319" s="135" t="s">
        <v>3</v>
      </c>
      <c r="L319" s="33"/>
      <c r="M319" s="140" t="s">
        <v>3</v>
      </c>
      <c r="N319" s="141" t="s">
        <v>42</v>
      </c>
      <c r="P319" s="142">
        <f t="shared" si="121"/>
        <v>0</v>
      </c>
      <c r="Q319" s="142">
        <v>0</v>
      </c>
      <c r="R319" s="142">
        <f t="shared" si="122"/>
        <v>0</v>
      </c>
      <c r="S319" s="142">
        <v>0</v>
      </c>
      <c r="T319" s="143">
        <f t="shared" si="123"/>
        <v>0</v>
      </c>
      <c r="AR319" s="144" t="s">
        <v>90</v>
      </c>
      <c r="AT319" s="144" t="s">
        <v>153</v>
      </c>
      <c r="AU319" s="144" t="s">
        <v>15</v>
      </c>
      <c r="AY319" s="18" t="s">
        <v>151</v>
      </c>
      <c r="BE319" s="145">
        <f t="shared" si="124"/>
        <v>0</v>
      </c>
      <c r="BF319" s="145">
        <f t="shared" si="125"/>
        <v>0</v>
      </c>
      <c r="BG319" s="145">
        <f t="shared" si="126"/>
        <v>0</v>
      </c>
      <c r="BH319" s="145">
        <f t="shared" si="127"/>
        <v>0</v>
      </c>
      <c r="BI319" s="145">
        <f t="shared" si="128"/>
        <v>0</v>
      </c>
      <c r="BJ319" s="18" t="s">
        <v>15</v>
      </c>
      <c r="BK319" s="145">
        <f t="shared" si="129"/>
        <v>0</v>
      </c>
      <c r="BL319" s="18" t="s">
        <v>90</v>
      </c>
      <c r="BM319" s="144" t="s">
        <v>2318</v>
      </c>
    </row>
    <row r="320" spans="2:65" s="1" customFormat="1" ht="16.5" customHeight="1">
      <c r="B320" s="132"/>
      <c r="C320" s="133" t="s">
        <v>1635</v>
      </c>
      <c r="D320" s="133" t="s">
        <v>153</v>
      </c>
      <c r="E320" s="134" t="s">
        <v>2319</v>
      </c>
      <c r="F320" s="135" t="s">
        <v>2320</v>
      </c>
      <c r="G320" s="136" t="s">
        <v>327</v>
      </c>
      <c r="H320" s="137">
        <v>30</v>
      </c>
      <c r="I320" s="138"/>
      <c r="J320" s="139">
        <f t="shared" si="120"/>
        <v>0</v>
      </c>
      <c r="K320" s="135" t="s">
        <v>3</v>
      </c>
      <c r="L320" s="33"/>
      <c r="M320" s="140" t="s">
        <v>3</v>
      </c>
      <c r="N320" s="141" t="s">
        <v>42</v>
      </c>
      <c r="P320" s="142">
        <f t="shared" si="121"/>
        <v>0</v>
      </c>
      <c r="Q320" s="142">
        <v>0</v>
      </c>
      <c r="R320" s="142">
        <f t="shared" si="122"/>
        <v>0</v>
      </c>
      <c r="S320" s="142">
        <v>0</v>
      </c>
      <c r="T320" s="143">
        <f t="shared" si="123"/>
        <v>0</v>
      </c>
      <c r="AR320" s="144" t="s">
        <v>90</v>
      </c>
      <c r="AT320" s="144" t="s">
        <v>153</v>
      </c>
      <c r="AU320" s="144" t="s">
        <v>15</v>
      </c>
      <c r="AY320" s="18" t="s">
        <v>151</v>
      </c>
      <c r="BE320" s="145">
        <f t="shared" si="124"/>
        <v>0</v>
      </c>
      <c r="BF320" s="145">
        <f t="shared" si="125"/>
        <v>0</v>
      </c>
      <c r="BG320" s="145">
        <f t="shared" si="126"/>
        <v>0</v>
      </c>
      <c r="BH320" s="145">
        <f t="shared" si="127"/>
        <v>0</v>
      </c>
      <c r="BI320" s="145">
        <f t="shared" si="128"/>
        <v>0</v>
      </c>
      <c r="BJ320" s="18" t="s">
        <v>15</v>
      </c>
      <c r="BK320" s="145">
        <f t="shared" si="129"/>
        <v>0</v>
      </c>
      <c r="BL320" s="18" t="s">
        <v>90</v>
      </c>
      <c r="BM320" s="144" t="s">
        <v>2321</v>
      </c>
    </row>
    <row r="321" spans="2:65" s="1" customFormat="1" ht="21.75" customHeight="1">
      <c r="B321" s="132"/>
      <c r="C321" s="133" t="s">
        <v>1640</v>
      </c>
      <c r="D321" s="133" t="s">
        <v>153</v>
      </c>
      <c r="E321" s="134" t="s">
        <v>2322</v>
      </c>
      <c r="F321" s="135" t="s">
        <v>2323</v>
      </c>
      <c r="G321" s="136" t="s">
        <v>1861</v>
      </c>
      <c r="H321" s="137">
        <v>1</v>
      </c>
      <c r="I321" s="138"/>
      <c r="J321" s="139">
        <f t="shared" si="120"/>
        <v>0</v>
      </c>
      <c r="K321" s="135" t="s">
        <v>3</v>
      </c>
      <c r="L321" s="33"/>
      <c r="M321" s="140" t="s">
        <v>3</v>
      </c>
      <c r="N321" s="141" t="s">
        <v>42</v>
      </c>
      <c r="P321" s="142">
        <f t="shared" si="121"/>
        <v>0</v>
      </c>
      <c r="Q321" s="142">
        <v>0</v>
      </c>
      <c r="R321" s="142">
        <f t="shared" si="122"/>
        <v>0</v>
      </c>
      <c r="S321" s="142">
        <v>0</v>
      </c>
      <c r="T321" s="143">
        <f t="shared" si="123"/>
        <v>0</v>
      </c>
      <c r="AR321" s="144" t="s">
        <v>90</v>
      </c>
      <c r="AT321" s="144" t="s">
        <v>153</v>
      </c>
      <c r="AU321" s="144" t="s">
        <v>15</v>
      </c>
      <c r="AY321" s="18" t="s">
        <v>151</v>
      </c>
      <c r="BE321" s="145">
        <f t="shared" si="124"/>
        <v>0</v>
      </c>
      <c r="BF321" s="145">
        <f t="shared" si="125"/>
        <v>0</v>
      </c>
      <c r="BG321" s="145">
        <f t="shared" si="126"/>
        <v>0</v>
      </c>
      <c r="BH321" s="145">
        <f t="shared" si="127"/>
        <v>0</v>
      </c>
      <c r="BI321" s="145">
        <f t="shared" si="128"/>
        <v>0</v>
      </c>
      <c r="BJ321" s="18" t="s">
        <v>15</v>
      </c>
      <c r="BK321" s="145">
        <f t="shared" si="129"/>
        <v>0</v>
      </c>
      <c r="BL321" s="18" t="s">
        <v>90</v>
      </c>
      <c r="BM321" s="144" t="s">
        <v>2324</v>
      </c>
    </row>
    <row r="322" spans="2:65" s="1" customFormat="1" ht="16.5" customHeight="1">
      <c r="B322" s="132"/>
      <c r="C322" s="133" t="s">
        <v>1645</v>
      </c>
      <c r="D322" s="133" t="s">
        <v>153</v>
      </c>
      <c r="E322" s="134" t="s">
        <v>2325</v>
      </c>
      <c r="F322" s="135" t="s">
        <v>2326</v>
      </c>
      <c r="G322" s="136" t="s">
        <v>327</v>
      </c>
      <c r="H322" s="137">
        <v>20</v>
      </c>
      <c r="I322" s="138"/>
      <c r="J322" s="139">
        <f t="shared" si="120"/>
        <v>0</v>
      </c>
      <c r="K322" s="135" t="s">
        <v>3</v>
      </c>
      <c r="L322" s="33"/>
      <c r="M322" s="140" t="s">
        <v>3</v>
      </c>
      <c r="N322" s="141" t="s">
        <v>42</v>
      </c>
      <c r="P322" s="142">
        <f t="shared" si="121"/>
        <v>0</v>
      </c>
      <c r="Q322" s="142">
        <v>0</v>
      </c>
      <c r="R322" s="142">
        <f t="shared" si="122"/>
        <v>0</v>
      </c>
      <c r="S322" s="142">
        <v>0</v>
      </c>
      <c r="T322" s="143">
        <f t="shared" si="123"/>
        <v>0</v>
      </c>
      <c r="AR322" s="144" t="s">
        <v>90</v>
      </c>
      <c r="AT322" s="144" t="s">
        <v>153</v>
      </c>
      <c r="AU322" s="144" t="s">
        <v>15</v>
      </c>
      <c r="AY322" s="18" t="s">
        <v>151</v>
      </c>
      <c r="BE322" s="145">
        <f t="shared" si="124"/>
        <v>0</v>
      </c>
      <c r="BF322" s="145">
        <f t="shared" si="125"/>
        <v>0</v>
      </c>
      <c r="BG322" s="145">
        <f t="shared" si="126"/>
        <v>0</v>
      </c>
      <c r="BH322" s="145">
        <f t="shared" si="127"/>
        <v>0</v>
      </c>
      <c r="BI322" s="145">
        <f t="shared" si="128"/>
        <v>0</v>
      </c>
      <c r="BJ322" s="18" t="s">
        <v>15</v>
      </c>
      <c r="BK322" s="145">
        <f t="shared" si="129"/>
        <v>0</v>
      </c>
      <c r="BL322" s="18" t="s">
        <v>90</v>
      </c>
      <c r="BM322" s="144" t="s">
        <v>2327</v>
      </c>
    </row>
    <row r="323" spans="2:65" s="1" customFormat="1" ht="24.25" customHeight="1">
      <c r="B323" s="132"/>
      <c r="C323" s="133" t="s">
        <v>1650</v>
      </c>
      <c r="D323" s="133" t="s">
        <v>153</v>
      </c>
      <c r="E323" s="134" t="s">
        <v>2328</v>
      </c>
      <c r="F323" s="135" t="s">
        <v>2329</v>
      </c>
      <c r="G323" s="136" t="s">
        <v>327</v>
      </c>
      <c r="H323" s="137">
        <v>70</v>
      </c>
      <c r="I323" s="138"/>
      <c r="J323" s="139">
        <f t="shared" si="120"/>
        <v>0</v>
      </c>
      <c r="K323" s="135" t="s">
        <v>3</v>
      </c>
      <c r="L323" s="33"/>
      <c r="M323" s="140" t="s">
        <v>3</v>
      </c>
      <c r="N323" s="141" t="s">
        <v>42</v>
      </c>
      <c r="P323" s="142">
        <f t="shared" si="121"/>
        <v>0</v>
      </c>
      <c r="Q323" s="142">
        <v>0</v>
      </c>
      <c r="R323" s="142">
        <f t="shared" si="122"/>
        <v>0</v>
      </c>
      <c r="S323" s="142">
        <v>0</v>
      </c>
      <c r="T323" s="143">
        <f t="shared" si="123"/>
        <v>0</v>
      </c>
      <c r="AR323" s="144" t="s">
        <v>90</v>
      </c>
      <c r="AT323" s="144" t="s">
        <v>153</v>
      </c>
      <c r="AU323" s="144" t="s">
        <v>15</v>
      </c>
      <c r="AY323" s="18" t="s">
        <v>151</v>
      </c>
      <c r="BE323" s="145">
        <f t="shared" si="124"/>
        <v>0</v>
      </c>
      <c r="BF323" s="145">
        <f t="shared" si="125"/>
        <v>0</v>
      </c>
      <c r="BG323" s="145">
        <f t="shared" si="126"/>
        <v>0</v>
      </c>
      <c r="BH323" s="145">
        <f t="shared" si="127"/>
        <v>0</v>
      </c>
      <c r="BI323" s="145">
        <f t="shared" si="128"/>
        <v>0</v>
      </c>
      <c r="BJ323" s="18" t="s">
        <v>15</v>
      </c>
      <c r="BK323" s="145">
        <f t="shared" si="129"/>
        <v>0</v>
      </c>
      <c r="BL323" s="18" t="s">
        <v>90</v>
      </c>
      <c r="BM323" s="144" t="s">
        <v>2330</v>
      </c>
    </row>
    <row r="324" spans="2:65" s="1" customFormat="1" ht="24.25" customHeight="1">
      <c r="B324" s="132"/>
      <c r="C324" s="133" t="s">
        <v>1655</v>
      </c>
      <c r="D324" s="133" t="s">
        <v>153</v>
      </c>
      <c r="E324" s="134" t="s">
        <v>2331</v>
      </c>
      <c r="F324" s="135" t="s">
        <v>2332</v>
      </c>
      <c r="G324" s="136" t="s">
        <v>327</v>
      </c>
      <c r="H324" s="137">
        <v>20</v>
      </c>
      <c r="I324" s="138"/>
      <c r="J324" s="139">
        <f t="shared" si="120"/>
        <v>0</v>
      </c>
      <c r="K324" s="135" t="s">
        <v>3</v>
      </c>
      <c r="L324" s="33"/>
      <c r="M324" s="195" t="s">
        <v>3</v>
      </c>
      <c r="N324" s="196" t="s">
        <v>42</v>
      </c>
      <c r="O324" s="193"/>
      <c r="P324" s="197">
        <f t="shared" si="121"/>
        <v>0</v>
      </c>
      <c r="Q324" s="197">
        <v>0</v>
      </c>
      <c r="R324" s="197">
        <f t="shared" si="122"/>
        <v>0</v>
      </c>
      <c r="S324" s="197">
        <v>0</v>
      </c>
      <c r="T324" s="198">
        <f t="shared" si="123"/>
        <v>0</v>
      </c>
      <c r="AR324" s="144" t="s">
        <v>90</v>
      </c>
      <c r="AT324" s="144" t="s">
        <v>153</v>
      </c>
      <c r="AU324" s="144" t="s">
        <v>15</v>
      </c>
      <c r="AY324" s="18" t="s">
        <v>151</v>
      </c>
      <c r="BE324" s="145">
        <f t="shared" si="124"/>
        <v>0</v>
      </c>
      <c r="BF324" s="145">
        <f t="shared" si="125"/>
        <v>0</v>
      </c>
      <c r="BG324" s="145">
        <f t="shared" si="126"/>
        <v>0</v>
      </c>
      <c r="BH324" s="145">
        <f t="shared" si="127"/>
        <v>0</v>
      </c>
      <c r="BI324" s="145">
        <f t="shared" si="128"/>
        <v>0</v>
      </c>
      <c r="BJ324" s="18" t="s">
        <v>15</v>
      </c>
      <c r="BK324" s="145">
        <f t="shared" si="129"/>
        <v>0</v>
      </c>
      <c r="BL324" s="18" t="s">
        <v>90</v>
      </c>
      <c r="BM324" s="144" t="s">
        <v>2333</v>
      </c>
    </row>
    <row r="325" spans="2:65" s="1" customFormat="1" ht="7" customHeight="1">
      <c r="B325" s="42"/>
      <c r="C325" s="43"/>
      <c r="D325" s="43"/>
      <c r="E325" s="43"/>
      <c r="F325" s="43"/>
      <c r="G325" s="43"/>
      <c r="H325" s="43"/>
      <c r="I325" s="43"/>
      <c r="J325" s="43"/>
      <c r="K325" s="43"/>
      <c r="L325" s="33"/>
    </row>
  </sheetData>
  <autoFilter ref="C92:K324" xr:uid="{00000000-0009-0000-0000-000003000000}"/>
  <mergeCells count="9">
    <mergeCell ref="E50:H50"/>
    <mergeCell ref="E83:H83"/>
    <mergeCell ref="E85:H85"/>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28"/>
  <sheetViews>
    <sheetView showGridLines="0" topLeftCell="A99" workbookViewId="0">
      <selection activeCell="E132" sqref="E132"/>
    </sheetView>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89</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s="1" customFormat="1" ht="12" customHeight="1">
      <c r="B8" s="33"/>
      <c r="D8" s="28" t="s">
        <v>115</v>
      </c>
      <c r="L8" s="33"/>
    </row>
    <row r="9" spans="2:46" s="1" customFormat="1" ht="16.5" customHeight="1">
      <c r="B9" s="33"/>
      <c r="E9" s="293" t="s">
        <v>2334</v>
      </c>
      <c r="F9" s="330"/>
      <c r="G9" s="330"/>
      <c r="H9" s="330"/>
      <c r="L9" s="33"/>
    </row>
    <row r="10" spans="2:46" s="1" customFormat="1">
      <c r="B10" s="33"/>
      <c r="L10" s="33"/>
    </row>
    <row r="11" spans="2:46" s="1" customFormat="1" ht="12" customHeight="1">
      <c r="B11" s="33"/>
      <c r="D11" s="28" t="s">
        <v>19</v>
      </c>
      <c r="F11" s="26" t="s">
        <v>3</v>
      </c>
      <c r="I11" s="28" t="s">
        <v>20</v>
      </c>
      <c r="J11" s="26" t="s">
        <v>3</v>
      </c>
      <c r="L11" s="33"/>
    </row>
    <row r="12" spans="2:46" s="1" customFormat="1" ht="12" customHeight="1">
      <c r="B12" s="33"/>
      <c r="D12" s="28" t="s">
        <v>21</v>
      </c>
      <c r="F12" s="26" t="s">
        <v>22</v>
      </c>
      <c r="I12" s="28" t="s">
        <v>23</v>
      </c>
      <c r="J12" s="50" t="str">
        <f>'Rekapitulace stavby'!AN8</f>
        <v>10. 4. 2025</v>
      </c>
      <c r="L12" s="33"/>
    </row>
    <row r="13" spans="2:46" s="1" customFormat="1" ht="11" customHeight="1">
      <c r="B13" s="33"/>
      <c r="L13" s="33"/>
    </row>
    <row r="14" spans="2:46" s="1" customFormat="1" ht="12" customHeight="1">
      <c r="B14" s="33"/>
      <c r="D14" s="28" t="s">
        <v>25</v>
      </c>
      <c r="I14" s="28" t="s">
        <v>26</v>
      </c>
      <c r="J14" s="26" t="str">
        <f>IF('Rekapitulace stavby'!AN10="","",'Rekapitulace stavby'!AN10)</f>
        <v/>
      </c>
      <c r="L14" s="33"/>
    </row>
    <row r="15" spans="2:46" s="1" customFormat="1" ht="18" customHeight="1">
      <c r="B15" s="33"/>
      <c r="E15" s="26" t="str">
        <f>IF('Rekapitulace stavby'!E11="","",'Rekapitulace stavby'!E11)</f>
        <v>Město Dobříš</v>
      </c>
      <c r="I15" s="28" t="s">
        <v>28</v>
      </c>
      <c r="J15" s="26" t="str">
        <f>IF('Rekapitulace stavby'!AN11="","",'Rekapitulace stavby'!AN11)</f>
        <v/>
      </c>
      <c r="L15" s="33"/>
    </row>
    <row r="16" spans="2:46" s="1" customFormat="1" ht="7"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33" t="str">
        <f>'Rekapitulace stavby'!E14</f>
        <v>Vyplň údaj</v>
      </c>
      <c r="F18" s="303"/>
      <c r="G18" s="303"/>
      <c r="H18" s="303"/>
      <c r="I18" s="28" t="s">
        <v>28</v>
      </c>
      <c r="J18" s="29" t="str">
        <f>'Rekapitulace stavby'!AN14</f>
        <v>Vyplň údaj</v>
      </c>
      <c r="L18" s="33"/>
    </row>
    <row r="19" spans="2:12" s="1" customFormat="1" ht="7" customHeight="1">
      <c r="B19" s="33"/>
      <c r="L19" s="33"/>
    </row>
    <row r="20" spans="2:12" s="1" customFormat="1" ht="12" customHeight="1">
      <c r="B20" s="33"/>
      <c r="D20" s="28" t="s">
        <v>31</v>
      </c>
      <c r="I20" s="28" t="s">
        <v>26</v>
      </c>
      <c r="J20" s="26" t="str">
        <f>IF('Rekapitulace stavby'!AN16="","",'Rekapitulace stavby'!AN16)</f>
        <v/>
      </c>
      <c r="L20" s="33"/>
    </row>
    <row r="21" spans="2:12" s="1" customFormat="1" ht="18" customHeight="1">
      <c r="B21" s="33"/>
      <c r="E21" s="26" t="str">
        <f>IF('Rekapitulace stavby'!E17="","",'Rekapitulace stavby'!E17)</f>
        <v>Energy Benefit Centre a.s.</v>
      </c>
      <c r="I21" s="28" t="s">
        <v>28</v>
      </c>
      <c r="J21" s="26" t="str">
        <f>IF('Rekapitulace stavby'!AN17="","",'Rekapitulace stavby'!AN17)</f>
        <v/>
      </c>
      <c r="L21" s="33"/>
    </row>
    <row r="22" spans="2:12" s="1" customFormat="1" ht="7" customHeight="1">
      <c r="B22" s="33"/>
      <c r="L22" s="33"/>
    </row>
    <row r="23" spans="2:12" s="1" customFormat="1" ht="12" customHeight="1">
      <c r="B23" s="33"/>
      <c r="D23" s="28" t="s">
        <v>34</v>
      </c>
      <c r="I23" s="28" t="s">
        <v>26</v>
      </c>
      <c r="J23" s="26" t="str">
        <f>IF('Rekapitulace stavby'!AN19="","",'Rekapitulace stavby'!AN19)</f>
        <v/>
      </c>
      <c r="L23" s="33"/>
    </row>
    <row r="24" spans="2:12" s="1" customFormat="1" ht="18" customHeight="1">
      <c r="B24" s="33"/>
      <c r="E24" s="26" t="str">
        <f>IF('Rekapitulace stavby'!E20="","",'Rekapitulace stavby'!E20)</f>
        <v xml:space="preserve"> </v>
      </c>
      <c r="I24" s="28" t="s">
        <v>28</v>
      </c>
      <c r="J24" s="26" t="str">
        <f>IF('Rekapitulace stavby'!AN20="","",'Rekapitulace stavby'!AN20)</f>
        <v/>
      </c>
      <c r="L24" s="33"/>
    </row>
    <row r="25" spans="2:12" s="1" customFormat="1" ht="7" customHeight="1">
      <c r="B25" s="33"/>
      <c r="L25" s="33"/>
    </row>
    <row r="26" spans="2:12" s="1" customFormat="1" ht="12" customHeight="1">
      <c r="B26" s="33"/>
      <c r="D26" s="28" t="s">
        <v>35</v>
      </c>
      <c r="L26" s="33"/>
    </row>
    <row r="27" spans="2:12" s="7" customFormat="1" ht="71.25" customHeight="1">
      <c r="B27" s="92"/>
      <c r="E27" s="308" t="s">
        <v>1794</v>
      </c>
      <c r="F27" s="308"/>
      <c r="G27" s="308"/>
      <c r="H27" s="308"/>
      <c r="L27" s="92"/>
    </row>
    <row r="28" spans="2:12" s="1" customFormat="1" ht="7" customHeight="1">
      <c r="B28" s="33"/>
      <c r="L28" s="33"/>
    </row>
    <row r="29" spans="2:12" s="1" customFormat="1" ht="7" customHeight="1">
      <c r="B29" s="33"/>
      <c r="D29" s="51"/>
      <c r="E29" s="51"/>
      <c r="F29" s="51"/>
      <c r="G29" s="51"/>
      <c r="H29" s="51"/>
      <c r="I29" s="51"/>
      <c r="J29" s="51"/>
      <c r="K29" s="51"/>
      <c r="L29" s="33"/>
    </row>
    <row r="30" spans="2:12" s="1" customFormat="1" ht="25.25" customHeight="1">
      <c r="B30" s="33"/>
      <c r="D30" s="93" t="s">
        <v>37</v>
      </c>
      <c r="J30" s="64">
        <f>ROUND(J85, 2)</f>
        <v>0</v>
      </c>
      <c r="L30" s="33"/>
    </row>
    <row r="31" spans="2:12" s="1" customFormat="1" ht="7" customHeight="1">
      <c r="B31" s="33"/>
      <c r="D31" s="51"/>
      <c r="E31" s="51"/>
      <c r="F31" s="51"/>
      <c r="G31" s="51"/>
      <c r="H31" s="51"/>
      <c r="I31" s="51"/>
      <c r="J31" s="51"/>
      <c r="K31" s="51"/>
      <c r="L31" s="33"/>
    </row>
    <row r="32" spans="2:12" s="1" customFormat="1" ht="14.5" customHeight="1">
      <c r="B32" s="33"/>
      <c r="F32" s="36" t="s">
        <v>39</v>
      </c>
      <c r="I32" s="36" t="s">
        <v>38</v>
      </c>
      <c r="J32" s="36" t="s">
        <v>40</v>
      </c>
      <c r="L32" s="33"/>
    </row>
    <row r="33" spans="2:12" s="1" customFormat="1" ht="14.5" customHeight="1">
      <c r="B33" s="33"/>
      <c r="D33" s="53" t="s">
        <v>41</v>
      </c>
      <c r="E33" s="28" t="s">
        <v>42</v>
      </c>
      <c r="F33" s="84">
        <f>ROUND((SUM(BE85:BE127)),  2)</f>
        <v>0</v>
      </c>
      <c r="I33" s="94">
        <v>0.21</v>
      </c>
      <c r="J33" s="84">
        <f>ROUND(((SUM(BE85:BE127))*I33),  2)</f>
        <v>0</v>
      </c>
      <c r="L33" s="33"/>
    </row>
    <row r="34" spans="2:12" s="1" customFormat="1" ht="14.5" customHeight="1">
      <c r="B34" s="33"/>
      <c r="E34" s="28" t="s">
        <v>43</v>
      </c>
      <c r="F34" s="84">
        <f>ROUND((SUM(BF85:BF127)),  2)</f>
        <v>0</v>
      </c>
      <c r="I34" s="94">
        <v>0.12</v>
      </c>
      <c r="J34" s="84">
        <f>ROUND(((SUM(BF85:BF127))*I34),  2)</f>
        <v>0</v>
      </c>
      <c r="L34" s="33"/>
    </row>
    <row r="35" spans="2:12" s="1" customFormat="1" ht="14.5" hidden="1" customHeight="1">
      <c r="B35" s="33"/>
      <c r="E35" s="28" t="s">
        <v>44</v>
      </c>
      <c r="F35" s="84">
        <f>ROUND((SUM(BG85:BG127)),  2)</f>
        <v>0</v>
      </c>
      <c r="I35" s="94">
        <v>0.21</v>
      </c>
      <c r="J35" s="84">
        <f>0</f>
        <v>0</v>
      </c>
      <c r="L35" s="33"/>
    </row>
    <row r="36" spans="2:12" s="1" customFormat="1" ht="14.5" hidden="1" customHeight="1">
      <c r="B36" s="33"/>
      <c r="E36" s="28" t="s">
        <v>45</v>
      </c>
      <c r="F36" s="84">
        <f>ROUND((SUM(BH85:BH127)),  2)</f>
        <v>0</v>
      </c>
      <c r="I36" s="94">
        <v>0.12</v>
      </c>
      <c r="J36" s="84">
        <f>0</f>
        <v>0</v>
      </c>
      <c r="L36" s="33"/>
    </row>
    <row r="37" spans="2:12" s="1" customFormat="1" ht="14.5" hidden="1" customHeight="1">
      <c r="B37" s="33"/>
      <c r="E37" s="28" t="s">
        <v>46</v>
      </c>
      <c r="F37" s="84">
        <f>ROUND((SUM(BI85:BI127)),  2)</f>
        <v>0</v>
      </c>
      <c r="I37" s="94">
        <v>0</v>
      </c>
      <c r="J37" s="84">
        <f>0</f>
        <v>0</v>
      </c>
      <c r="L37" s="33"/>
    </row>
    <row r="38" spans="2:12" s="1" customFormat="1" ht="7" customHeight="1">
      <c r="B38" s="33"/>
      <c r="L38" s="33"/>
    </row>
    <row r="39" spans="2:12" s="1" customFormat="1" ht="25.25" customHeight="1">
      <c r="B39" s="33"/>
      <c r="C39" s="95"/>
      <c r="D39" s="96" t="s">
        <v>47</v>
      </c>
      <c r="E39" s="55"/>
      <c r="F39" s="55"/>
      <c r="G39" s="97" t="s">
        <v>48</v>
      </c>
      <c r="H39" s="98" t="s">
        <v>49</v>
      </c>
      <c r="I39" s="55"/>
      <c r="J39" s="99">
        <f>SUM(J30:J37)</f>
        <v>0</v>
      </c>
      <c r="K39" s="100"/>
      <c r="L39" s="33"/>
    </row>
    <row r="40" spans="2:12" s="1" customFormat="1" ht="14.5" customHeight="1">
      <c r="B40" s="42"/>
      <c r="C40" s="43"/>
      <c r="D40" s="43"/>
      <c r="E40" s="43"/>
      <c r="F40" s="43"/>
      <c r="G40" s="43"/>
      <c r="H40" s="43"/>
      <c r="I40" s="43"/>
      <c r="J40" s="43"/>
      <c r="K40" s="43"/>
      <c r="L40" s="33"/>
    </row>
    <row r="44" spans="2:12" s="1" customFormat="1" ht="7" customHeight="1">
      <c r="B44" s="44"/>
      <c r="C44" s="45"/>
      <c r="D44" s="45"/>
      <c r="E44" s="45"/>
      <c r="F44" s="45"/>
      <c r="G44" s="45"/>
      <c r="H44" s="45"/>
      <c r="I44" s="45"/>
      <c r="J44" s="45"/>
      <c r="K44" s="45"/>
      <c r="L44" s="33"/>
    </row>
    <row r="45" spans="2:12" s="1" customFormat="1" ht="25" customHeight="1">
      <c r="B45" s="33"/>
      <c r="C45" s="22" t="s">
        <v>119</v>
      </c>
      <c r="L45" s="33"/>
    </row>
    <row r="46" spans="2:12" s="1" customFormat="1" ht="7" customHeight="1">
      <c r="B46" s="33"/>
      <c r="L46" s="33"/>
    </row>
    <row r="47" spans="2:12" s="1" customFormat="1" ht="12" customHeight="1">
      <c r="B47" s="33"/>
      <c r="C47" s="28" t="s">
        <v>17</v>
      </c>
      <c r="L47" s="33"/>
    </row>
    <row r="48" spans="2:12" s="1" customFormat="1" ht="16.5" customHeight="1">
      <c r="B48" s="33"/>
      <c r="E48" s="331" t="str">
        <f>E7</f>
        <v>Snížení energetické náročnosti 5. MŠ Dobříš</v>
      </c>
      <c r="F48" s="332"/>
      <c r="G48" s="332"/>
      <c r="H48" s="332"/>
      <c r="L48" s="33"/>
    </row>
    <row r="49" spans="2:47" s="1" customFormat="1" ht="12" customHeight="1">
      <c r="B49" s="33"/>
      <c r="C49" s="28" t="s">
        <v>115</v>
      </c>
      <c r="L49" s="33"/>
    </row>
    <row r="50" spans="2:47" s="1" customFormat="1" ht="16.5" customHeight="1">
      <c r="B50" s="33"/>
      <c r="E50" s="293" t="str">
        <f>E9</f>
        <v>3 - FVE</v>
      </c>
      <c r="F50" s="330"/>
      <c r="G50" s="330"/>
      <c r="H50" s="330"/>
      <c r="L50" s="33"/>
    </row>
    <row r="51" spans="2:47" s="1" customFormat="1" ht="7" customHeight="1">
      <c r="B51" s="33"/>
      <c r="L51" s="33"/>
    </row>
    <row r="52" spans="2:47" s="1" customFormat="1" ht="12" customHeight="1">
      <c r="B52" s="33"/>
      <c r="C52" s="28" t="s">
        <v>21</v>
      </c>
      <c r="F52" s="26" t="str">
        <f>F12</f>
        <v xml:space="preserve"> </v>
      </c>
      <c r="I52" s="28" t="s">
        <v>23</v>
      </c>
      <c r="J52" s="50" t="str">
        <f>IF(J12="","",J12)</f>
        <v>10. 4. 2025</v>
      </c>
      <c r="L52" s="33"/>
    </row>
    <row r="53" spans="2:47" s="1" customFormat="1" ht="7" customHeight="1">
      <c r="B53" s="33"/>
      <c r="L53" s="33"/>
    </row>
    <row r="54" spans="2:47" s="1" customFormat="1" ht="25.75" customHeight="1">
      <c r="B54" s="33"/>
      <c r="C54" s="28" t="s">
        <v>25</v>
      </c>
      <c r="F54" s="26" t="str">
        <f>E15</f>
        <v>Město Dobříš</v>
      </c>
      <c r="I54" s="28" t="s">
        <v>31</v>
      </c>
      <c r="J54" s="31" t="str">
        <f>E21</f>
        <v>Energy Benefit Centre a.s.</v>
      </c>
      <c r="L54" s="33"/>
    </row>
    <row r="55" spans="2:47" s="1" customFormat="1" ht="15.25" customHeight="1">
      <c r="B55" s="33"/>
      <c r="C55" s="28" t="s">
        <v>29</v>
      </c>
      <c r="F55" s="26" t="str">
        <f>IF(E18="","",E18)</f>
        <v>Vyplň údaj</v>
      </c>
      <c r="I55" s="28" t="s">
        <v>34</v>
      </c>
      <c r="J55" s="31" t="str">
        <f>E24</f>
        <v xml:space="preserve"> </v>
      </c>
      <c r="L55" s="33"/>
    </row>
    <row r="56" spans="2:47" s="1" customFormat="1" ht="10.25" customHeight="1">
      <c r="B56" s="33"/>
      <c r="L56" s="33"/>
    </row>
    <row r="57" spans="2:47" s="1" customFormat="1" ht="29.25" customHeight="1">
      <c r="B57" s="33"/>
      <c r="C57" s="101" t="s">
        <v>120</v>
      </c>
      <c r="D57" s="95"/>
      <c r="E57" s="95"/>
      <c r="F57" s="95"/>
      <c r="G57" s="95"/>
      <c r="H57" s="95"/>
      <c r="I57" s="95"/>
      <c r="J57" s="102" t="s">
        <v>121</v>
      </c>
      <c r="K57" s="95"/>
      <c r="L57" s="33"/>
    </row>
    <row r="58" spans="2:47" s="1" customFormat="1" ht="10.25" customHeight="1">
      <c r="B58" s="33"/>
      <c r="L58" s="33"/>
    </row>
    <row r="59" spans="2:47" s="1" customFormat="1" ht="23" customHeight="1">
      <c r="B59" s="33"/>
      <c r="C59" s="103" t="s">
        <v>69</v>
      </c>
      <c r="J59" s="64">
        <f>J85</f>
        <v>0</v>
      </c>
      <c r="L59" s="33"/>
      <c r="AU59" s="18" t="s">
        <v>122</v>
      </c>
    </row>
    <row r="60" spans="2:47" s="8" customFormat="1" ht="25" customHeight="1">
      <c r="B60" s="104"/>
      <c r="D60" s="105" t="s">
        <v>1795</v>
      </c>
      <c r="E60" s="106"/>
      <c r="F60" s="106"/>
      <c r="G60" s="106"/>
      <c r="H60" s="106"/>
      <c r="I60" s="106"/>
      <c r="J60" s="107">
        <f>J86</f>
        <v>0</v>
      </c>
      <c r="L60" s="104"/>
    </row>
    <row r="61" spans="2:47" s="9" customFormat="1" ht="20" customHeight="1">
      <c r="B61" s="108"/>
      <c r="D61" s="109" t="s">
        <v>2335</v>
      </c>
      <c r="E61" s="110"/>
      <c r="F61" s="110"/>
      <c r="G61" s="110"/>
      <c r="H61" s="110"/>
      <c r="I61" s="110"/>
      <c r="J61" s="111">
        <f>J87</f>
        <v>0</v>
      </c>
      <c r="L61" s="108"/>
    </row>
    <row r="62" spans="2:47" s="9" customFormat="1" ht="20" customHeight="1">
      <c r="B62" s="108"/>
      <c r="D62" s="109" t="s">
        <v>2336</v>
      </c>
      <c r="E62" s="110"/>
      <c r="F62" s="110"/>
      <c r="G62" s="110"/>
      <c r="H62" s="110"/>
      <c r="I62" s="110"/>
      <c r="J62" s="111">
        <f>J95</f>
        <v>0</v>
      </c>
      <c r="L62" s="108"/>
    </row>
    <row r="63" spans="2:47" s="9" customFormat="1" ht="20" customHeight="1">
      <c r="B63" s="108"/>
      <c r="D63" s="109" t="s">
        <v>2337</v>
      </c>
      <c r="E63" s="110"/>
      <c r="F63" s="110"/>
      <c r="G63" s="110"/>
      <c r="H63" s="110"/>
      <c r="I63" s="110"/>
      <c r="J63" s="111">
        <f>J99</f>
        <v>0</v>
      </c>
      <c r="L63" s="108"/>
    </row>
    <row r="64" spans="2:47" s="9" customFormat="1" ht="20" customHeight="1">
      <c r="B64" s="108"/>
      <c r="D64" s="109" t="s">
        <v>2338</v>
      </c>
      <c r="E64" s="110"/>
      <c r="F64" s="110"/>
      <c r="G64" s="110"/>
      <c r="H64" s="110"/>
      <c r="I64" s="110"/>
      <c r="J64" s="111">
        <f>J111</f>
        <v>0</v>
      </c>
      <c r="L64" s="108"/>
    </row>
    <row r="65" spans="2:12" s="8" customFormat="1" ht="25" customHeight="1">
      <c r="B65" s="104"/>
      <c r="D65" s="105" t="s">
        <v>2339</v>
      </c>
      <c r="E65" s="106"/>
      <c r="F65" s="106"/>
      <c r="G65" s="106"/>
      <c r="H65" s="106"/>
      <c r="I65" s="106"/>
      <c r="J65" s="107">
        <f>J126</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s="1" customFormat="1" ht="12" customHeight="1">
      <c r="B76" s="33"/>
      <c r="C76" s="28" t="s">
        <v>115</v>
      </c>
      <c r="L76" s="33"/>
    </row>
    <row r="77" spans="2:12" s="1" customFormat="1" ht="16.5" customHeight="1">
      <c r="B77" s="33"/>
      <c r="E77" s="293" t="str">
        <f>E9</f>
        <v>3 - FVE</v>
      </c>
      <c r="F77" s="330"/>
      <c r="G77" s="330"/>
      <c r="H77" s="330"/>
      <c r="L77" s="33"/>
    </row>
    <row r="78" spans="2:12" s="1" customFormat="1" ht="7" customHeight="1">
      <c r="B78" s="33"/>
      <c r="L78" s="33"/>
    </row>
    <row r="79" spans="2:12" s="1" customFormat="1" ht="12" customHeight="1">
      <c r="B79" s="33"/>
      <c r="C79" s="28" t="s">
        <v>21</v>
      </c>
      <c r="F79" s="26" t="str">
        <f>F12</f>
        <v xml:space="preserve"> </v>
      </c>
      <c r="I79" s="28" t="s">
        <v>23</v>
      </c>
      <c r="J79" s="50" t="str">
        <f>IF(J12="","",J12)</f>
        <v>10. 4. 2025</v>
      </c>
      <c r="L79" s="33"/>
    </row>
    <row r="80" spans="2:12" s="1" customFormat="1" ht="7" customHeight="1">
      <c r="B80" s="33"/>
      <c r="L80" s="33"/>
    </row>
    <row r="81" spans="2:65" s="1" customFormat="1" ht="25.75" customHeight="1">
      <c r="B81" s="33"/>
      <c r="C81" s="28" t="s">
        <v>25</v>
      </c>
      <c r="F81" s="26" t="str">
        <f>E15</f>
        <v>Město Dobříš</v>
      </c>
      <c r="I81" s="28" t="s">
        <v>31</v>
      </c>
      <c r="J81" s="31" t="str">
        <f>E21</f>
        <v>Energy Benefit Centre a.s.</v>
      </c>
      <c r="L81" s="33"/>
    </row>
    <row r="82" spans="2:65" s="1" customFormat="1" ht="15.25" customHeight="1">
      <c r="B82" s="33"/>
      <c r="C82" s="28" t="s">
        <v>29</v>
      </c>
      <c r="F82" s="26" t="str">
        <f>IF(E18="","",E18)</f>
        <v>Vyplň údaj</v>
      </c>
      <c r="I82" s="28" t="s">
        <v>34</v>
      </c>
      <c r="J82" s="31" t="str">
        <f>E24</f>
        <v xml:space="preserve"> </v>
      </c>
      <c r="L82" s="33"/>
    </row>
    <row r="83" spans="2:65" s="1" customFormat="1" ht="10.25" customHeight="1">
      <c r="B83" s="33"/>
      <c r="L83" s="33"/>
    </row>
    <row r="84" spans="2:65" s="10" customFormat="1" ht="29.25" customHeight="1">
      <c r="B84" s="112"/>
      <c r="C84" s="113" t="s">
        <v>137</v>
      </c>
      <c r="D84" s="114" t="s">
        <v>56</v>
      </c>
      <c r="E84" s="114" t="s">
        <v>52</v>
      </c>
      <c r="F84" s="114" t="s">
        <v>53</v>
      </c>
      <c r="G84" s="114" t="s">
        <v>138</v>
      </c>
      <c r="H84" s="114" t="s">
        <v>139</v>
      </c>
      <c r="I84" s="114" t="s">
        <v>140</v>
      </c>
      <c r="J84" s="114" t="s">
        <v>121</v>
      </c>
      <c r="K84" s="115" t="s">
        <v>141</v>
      </c>
      <c r="L84" s="112"/>
      <c r="M84" s="57" t="s">
        <v>3</v>
      </c>
      <c r="N84" s="58" t="s">
        <v>41</v>
      </c>
      <c r="O84" s="58" t="s">
        <v>142</v>
      </c>
      <c r="P84" s="58" t="s">
        <v>143</v>
      </c>
      <c r="Q84" s="58" t="s">
        <v>144</v>
      </c>
      <c r="R84" s="58" t="s">
        <v>145</v>
      </c>
      <c r="S84" s="58" t="s">
        <v>146</v>
      </c>
      <c r="T84" s="59" t="s">
        <v>147</v>
      </c>
    </row>
    <row r="85" spans="2:65" s="1" customFormat="1" ht="23" customHeight="1">
      <c r="B85" s="33"/>
      <c r="C85" s="62" t="s">
        <v>148</v>
      </c>
      <c r="J85" s="116">
        <f>BK85</f>
        <v>0</v>
      </c>
      <c r="L85" s="33"/>
      <c r="M85" s="60"/>
      <c r="N85" s="51"/>
      <c r="O85" s="51"/>
      <c r="P85" s="117">
        <f>P86+P126</f>
        <v>0</v>
      </c>
      <c r="Q85" s="51"/>
      <c r="R85" s="117">
        <f>R86+R126</f>
        <v>0</v>
      </c>
      <c r="S85" s="51"/>
      <c r="T85" s="118">
        <f>T86+T126</f>
        <v>0</v>
      </c>
      <c r="AT85" s="18" t="s">
        <v>70</v>
      </c>
      <c r="AU85" s="18" t="s">
        <v>122</v>
      </c>
      <c r="BK85" s="119">
        <f>BK86+BK126</f>
        <v>0</v>
      </c>
    </row>
    <row r="86" spans="2:65" s="11" customFormat="1" ht="26" customHeight="1">
      <c r="B86" s="120"/>
      <c r="D86" s="121" t="s">
        <v>70</v>
      </c>
      <c r="E86" s="122" t="s">
        <v>1809</v>
      </c>
      <c r="F86" s="122" t="s">
        <v>1810</v>
      </c>
      <c r="I86" s="123"/>
      <c r="J86" s="124">
        <f>BK86</f>
        <v>0</v>
      </c>
      <c r="L86" s="120"/>
      <c r="M86" s="125"/>
      <c r="P86" s="126">
        <f>P87+P95+P99+P111</f>
        <v>0</v>
      </c>
      <c r="R86" s="126">
        <f>R87+R95+R99+R111</f>
        <v>0</v>
      </c>
      <c r="T86" s="127">
        <f>T87+T95+T99+T111</f>
        <v>0</v>
      </c>
      <c r="AR86" s="121" t="s">
        <v>15</v>
      </c>
      <c r="AT86" s="128" t="s">
        <v>70</v>
      </c>
      <c r="AU86" s="128" t="s">
        <v>71</v>
      </c>
      <c r="AY86" s="121" t="s">
        <v>151</v>
      </c>
      <c r="BK86" s="129">
        <f>BK87+BK95+BK99+BK111</f>
        <v>0</v>
      </c>
    </row>
    <row r="87" spans="2:65" s="11" customFormat="1" ht="23" customHeight="1">
      <c r="B87" s="120"/>
      <c r="D87" s="121" t="s">
        <v>70</v>
      </c>
      <c r="E87" s="130" t="s">
        <v>1918</v>
      </c>
      <c r="F87" s="130" t="s">
        <v>2340</v>
      </c>
      <c r="I87" s="123"/>
      <c r="J87" s="131">
        <f>BK87</f>
        <v>0</v>
      </c>
      <c r="L87" s="120"/>
      <c r="M87" s="125"/>
      <c r="P87" s="126">
        <f>SUM(P88:P94)</f>
        <v>0</v>
      </c>
      <c r="R87" s="126">
        <f>SUM(R88:R94)</f>
        <v>0</v>
      </c>
      <c r="T87" s="127">
        <f>SUM(T88:T94)</f>
        <v>0</v>
      </c>
      <c r="AR87" s="121" t="s">
        <v>15</v>
      </c>
      <c r="AT87" s="128" t="s">
        <v>70</v>
      </c>
      <c r="AU87" s="128" t="s">
        <v>15</v>
      </c>
      <c r="AY87" s="121" t="s">
        <v>151</v>
      </c>
      <c r="BK87" s="129">
        <f>SUM(BK88:BK94)</f>
        <v>0</v>
      </c>
    </row>
    <row r="88" spans="2:65" s="1" customFormat="1" ht="16.5" customHeight="1">
      <c r="B88" s="132"/>
      <c r="C88" s="133" t="s">
        <v>15</v>
      </c>
      <c r="D88" s="133" t="s">
        <v>153</v>
      </c>
      <c r="E88" s="134" t="s">
        <v>2341</v>
      </c>
      <c r="F88" s="135" t="s">
        <v>2342</v>
      </c>
      <c r="G88" s="136" t="s">
        <v>1861</v>
      </c>
      <c r="H88" s="137">
        <v>42</v>
      </c>
      <c r="I88" s="138"/>
      <c r="J88" s="139">
        <f t="shared" ref="J88:J94" si="0">ROUND(I88*H88,2)</f>
        <v>0</v>
      </c>
      <c r="K88" s="135" t="s">
        <v>3</v>
      </c>
      <c r="L88" s="33"/>
      <c r="M88" s="140" t="s">
        <v>3</v>
      </c>
      <c r="N88" s="141" t="s">
        <v>42</v>
      </c>
      <c r="P88" s="142">
        <f t="shared" ref="P88:P94" si="1">O88*H88</f>
        <v>0</v>
      </c>
      <c r="Q88" s="142">
        <v>0</v>
      </c>
      <c r="R88" s="142">
        <f t="shared" ref="R88:R94" si="2">Q88*H88</f>
        <v>0</v>
      </c>
      <c r="S88" s="142">
        <v>0</v>
      </c>
      <c r="T88" s="143">
        <f t="shared" ref="T88:T94" si="3">S88*H88</f>
        <v>0</v>
      </c>
      <c r="AR88" s="144" t="s">
        <v>90</v>
      </c>
      <c r="AT88" s="144" t="s">
        <v>153</v>
      </c>
      <c r="AU88" s="144" t="s">
        <v>78</v>
      </c>
      <c r="AY88" s="18" t="s">
        <v>151</v>
      </c>
      <c r="BE88" s="145">
        <f t="shared" ref="BE88:BE94" si="4">IF(N88="základní",J88,0)</f>
        <v>0</v>
      </c>
      <c r="BF88" s="145">
        <f t="shared" ref="BF88:BF94" si="5">IF(N88="snížená",J88,0)</f>
        <v>0</v>
      </c>
      <c r="BG88" s="145">
        <f t="shared" ref="BG88:BG94" si="6">IF(N88="zákl. přenesená",J88,0)</f>
        <v>0</v>
      </c>
      <c r="BH88" s="145">
        <f t="shared" ref="BH88:BH94" si="7">IF(N88="sníž. přenesená",J88,0)</f>
        <v>0</v>
      </c>
      <c r="BI88" s="145">
        <f t="shared" ref="BI88:BI94" si="8">IF(N88="nulová",J88,0)</f>
        <v>0</v>
      </c>
      <c r="BJ88" s="18" t="s">
        <v>15</v>
      </c>
      <c r="BK88" s="145">
        <f t="shared" ref="BK88:BK94" si="9">ROUND(I88*H88,2)</f>
        <v>0</v>
      </c>
      <c r="BL88" s="18" t="s">
        <v>90</v>
      </c>
      <c r="BM88" s="144" t="s">
        <v>78</v>
      </c>
    </row>
    <row r="89" spans="2:65" s="1" customFormat="1" ht="16.5" customHeight="1">
      <c r="B89" s="132"/>
      <c r="C89" s="133" t="s">
        <v>78</v>
      </c>
      <c r="D89" s="133" t="s">
        <v>153</v>
      </c>
      <c r="E89" s="134" t="s">
        <v>2343</v>
      </c>
      <c r="F89" s="135" t="s">
        <v>2344</v>
      </c>
      <c r="G89" s="136" t="s">
        <v>1861</v>
      </c>
      <c r="H89" s="137">
        <v>42</v>
      </c>
      <c r="I89" s="138"/>
      <c r="J89" s="139">
        <f t="shared" si="0"/>
        <v>0</v>
      </c>
      <c r="K89" s="135" t="s">
        <v>3</v>
      </c>
      <c r="L89" s="33"/>
      <c r="M89" s="140" t="s">
        <v>3</v>
      </c>
      <c r="N89" s="141" t="s">
        <v>42</v>
      </c>
      <c r="P89" s="142">
        <f t="shared" si="1"/>
        <v>0</v>
      </c>
      <c r="Q89" s="142">
        <v>0</v>
      </c>
      <c r="R89" s="142">
        <f t="shared" si="2"/>
        <v>0</v>
      </c>
      <c r="S89" s="142">
        <v>0</v>
      </c>
      <c r="T89" s="143">
        <f t="shared" si="3"/>
        <v>0</v>
      </c>
      <c r="AR89" s="144" t="s">
        <v>90</v>
      </c>
      <c r="AT89" s="144" t="s">
        <v>153</v>
      </c>
      <c r="AU89" s="144" t="s">
        <v>78</v>
      </c>
      <c r="AY89" s="18" t="s">
        <v>151</v>
      </c>
      <c r="BE89" s="145">
        <f t="shared" si="4"/>
        <v>0</v>
      </c>
      <c r="BF89" s="145">
        <f t="shared" si="5"/>
        <v>0</v>
      </c>
      <c r="BG89" s="145">
        <f t="shared" si="6"/>
        <v>0</v>
      </c>
      <c r="BH89" s="145">
        <f t="shared" si="7"/>
        <v>0</v>
      </c>
      <c r="BI89" s="145">
        <f t="shared" si="8"/>
        <v>0</v>
      </c>
      <c r="BJ89" s="18" t="s">
        <v>15</v>
      </c>
      <c r="BK89" s="145">
        <f t="shared" si="9"/>
        <v>0</v>
      </c>
      <c r="BL89" s="18" t="s">
        <v>90</v>
      </c>
      <c r="BM89" s="144" t="s">
        <v>90</v>
      </c>
    </row>
    <row r="90" spans="2:65" s="1" customFormat="1" ht="16.5" customHeight="1">
      <c r="B90" s="132"/>
      <c r="C90" s="133" t="s">
        <v>87</v>
      </c>
      <c r="D90" s="133" t="s">
        <v>153</v>
      </c>
      <c r="E90" s="134" t="s">
        <v>2345</v>
      </c>
      <c r="F90" s="135" t="s">
        <v>2346</v>
      </c>
      <c r="G90" s="136" t="s">
        <v>1861</v>
      </c>
      <c r="H90" s="137">
        <v>1</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78</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96</v>
      </c>
    </row>
    <row r="91" spans="2:65" s="1" customFormat="1" ht="16.5" customHeight="1">
      <c r="B91" s="132"/>
      <c r="C91" s="133" t="s">
        <v>90</v>
      </c>
      <c r="D91" s="133" t="s">
        <v>153</v>
      </c>
      <c r="E91" s="134" t="s">
        <v>2347</v>
      </c>
      <c r="F91" s="135" t="s">
        <v>2348</v>
      </c>
      <c r="G91" s="136" t="s">
        <v>1861</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78</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210</v>
      </c>
    </row>
    <row r="92" spans="2:65" s="1" customFormat="1" ht="16.5" customHeight="1">
      <c r="B92" s="132"/>
      <c r="C92" s="133" t="s">
        <v>93</v>
      </c>
      <c r="D92" s="133" t="s">
        <v>153</v>
      </c>
      <c r="E92" s="134" t="s">
        <v>2349</v>
      </c>
      <c r="F92" s="135" t="s">
        <v>2350</v>
      </c>
      <c r="G92" s="136" t="s">
        <v>1861</v>
      </c>
      <c r="H92" s="137">
        <v>2</v>
      </c>
      <c r="I92" s="138"/>
      <c r="J92" s="139">
        <f t="shared" si="0"/>
        <v>0</v>
      </c>
      <c r="K92" s="135" t="s">
        <v>3</v>
      </c>
      <c r="L92" s="33"/>
      <c r="M92" s="140" t="s">
        <v>3</v>
      </c>
      <c r="N92" s="141" t="s">
        <v>42</v>
      </c>
      <c r="P92" s="142">
        <f t="shared" si="1"/>
        <v>0</v>
      </c>
      <c r="Q92" s="142">
        <v>0</v>
      </c>
      <c r="R92" s="142">
        <f t="shared" si="2"/>
        <v>0</v>
      </c>
      <c r="S92" s="142">
        <v>0</v>
      </c>
      <c r="T92" s="143">
        <f t="shared" si="3"/>
        <v>0</v>
      </c>
      <c r="AR92" s="144" t="s">
        <v>90</v>
      </c>
      <c r="AT92" s="144" t="s">
        <v>153</v>
      </c>
      <c r="AU92" s="144" t="s">
        <v>78</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219</v>
      </c>
    </row>
    <row r="93" spans="2:65" s="1" customFormat="1" ht="16.5" customHeight="1">
      <c r="B93" s="132"/>
      <c r="C93" s="133" t="s">
        <v>96</v>
      </c>
      <c r="D93" s="133" t="s">
        <v>153</v>
      </c>
      <c r="E93" s="134" t="s">
        <v>2351</v>
      </c>
      <c r="F93" s="135" t="s">
        <v>2352</v>
      </c>
      <c r="G93" s="136" t="s">
        <v>1861</v>
      </c>
      <c r="H93" s="137">
        <v>1</v>
      </c>
      <c r="I93" s="138"/>
      <c r="J93" s="139">
        <f t="shared" si="0"/>
        <v>0</v>
      </c>
      <c r="K93" s="135" t="s">
        <v>3</v>
      </c>
      <c r="L93" s="33"/>
      <c r="M93" s="140" t="s">
        <v>3</v>
      </c>
      <c r="N93" s="141" t="s">
        <v>42</v>
      </c>
      <c r="P93" s="142">
        <f t="shared" si="1"/>
        <v>0</v>
      </c>
      <c r="Q93" s="142">
        <v>0</v>
      </c>
      <c r="R93" s="142">
        <f t="shared" si="2"/>
        <v>0</v>
      </c>
      <c r="S93" s="142">
        <v>0</v>
      </c>
      <c r="T93" s="143">
        <f t="shared" si="3"/>
        <v>0</v>
      </c>
      <c r="AR93" s="144" t="s">
        <v>90</v>
      </c>
      <c r="AT93" s="144" t="s">
        <v>153</v>
      </c>
      <c r="AU93" s="144" t="s">
        <v>78</v>
      </c>
      <c r="AY93" s="18" t="s">
        <v>151</v>
      </c>
      <c r="BE93" s="145">
        <f t="shared" si="4"/>
        <v>0</v>
      </c>
      <c r="BF93" s="145">
        <f t="shared" si="5"/>
        <v>0</v>
      </c>
      <c r="BG93" s="145">
        <f t="shared" si="6"/>
        <v>0</v>
      </c>
      <c r="BH93" s="145">
        <f t="shared" si="7"/>
        <v>0</v>
      </c>
      <c r="BI93" s="145">
        <f t="shared" si="8"/>
        <v>0</v>
      </c>
      <c r="BJ93" s="18" t="s">
        <v>15</v>
      </c>
      <c r="BK93" s="145">
        <f t="shared" si="9"/>
        <v>0</v>
      </c>
      <c r="BL93" s="18" t="s">
        <v>90</v>
      </c>
      <c r="BM93" s="144" t="s">
        <v>9</v>
      </c>
    </row>
    <row r="94" spans="2:65" s="1" customFormat="1" ht="16.5" customHeight="1">
      <c r="B94" s="132"/>
      <c r="C94" s="133" t="s">
        <v>201</v>
      </c>
      <c r="D94" s="133" t="s">
        <v>153</v>
      </c>
      <c r="E94" s="134" t="s">
        <v>2353</v>
      </c>
      <c r="F94" s="135" t="s">
        <v>2354</v>
      </c>
      <c r="G94" s="136" t="s">
        <v>1861</v>
      </c>
      <c r="H94" s="137">
        <v>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78</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224</v>
      </c>
    </row>
    <row r="95" spans="2:65" s="11" customFormat="1" ht="23" customHeight="1">
      <c r="B95" s="120"/>
      <c r="D95" s="121" t="s">
        <v>70</v>
      </c>
      <c r="E95" s="130" t="s">
        <v>1937</v>
      </c>
      <c r="F95" s="130" t="s">
        <v>2355</v>
      </c>
      <c r="I95" s="123"/>
      <c r="J95" s="131">
        <f>BK95</f>
        <v>0</v>
      </c>
      <c r="L95" s="120"/>
      <c r="M95" s="125"/>
      <c r="P95" s="126">
        <f>SUM(P96:P98)</f>
        <v>0</v>
      </c>
      <c r="R95" s="126">
        <f>SUM(R96:R98)</f>
        <v>0</v>
      </c>
      <c r="T95" s="127">
        <f>SUM(T96:T98)</f>
        <v>0</v>
      </c>
      <c r="AR95" s="121" t="s">
        <v>15</v>
      </c>
      <c r="AT95" s="128" t="s">
        <v>70</v>
      </c>
      <c r="AU95" s="128" t="s">
        <v>15</v>
      </c>
      <c r="AY95" s="121" t="s">
        <v>151</v>
      </c>
      <c r="BK95" s="129">
        <f>SUM(BK96:BK98)</f>
        <v>0</v>
      </c>
    </row>
    <row r="96" spans="2:65" s="1" customFormat="1" ht="24.25" customHeight="1">
      <c r="B96" s="132"/>
      <c r="C96" s="133" t="s">
        <v>210</v>
      </c>
      <c r="D96" s="133" t="s">
        <v>153</v>
      </c>
      <c r="E96" s="134" t="s">
        <v>2356</v>
      </c>
      <c r="F96" s="135" t="s">
        <v>2357</v>
      </c>
      <c r="G96" s="136" t="s">
        <v>1861</v>
      </c>
      <c r="H96" s="137">
        <v>42</v>
      </c>
      <c r="I96" s="138"/>
      <c r="J96" s="139">
        <f>ROUND(I96*H96,2)</f>
        <v>0</v>
      </c>
      <c r="K96" s="135" t="s">
        <v>3</v>
      </c>
      <c r="L96" s="33"/>
      <c r="M96" s="140" t="s">
        <v>3</v>
      </c>
      <c r="N96" s="141" t="s">
        <v>42</v>
      </c>
      <c r="P96" s="142">
        <f>O96*H96</f>
        <v>0</v>
      </c>
      <c r="Q96" s="142">
        <v>0</v>
      </c>
      <c r="R96" s="142">
        <f>Q96*H96</f>
        <v>0</v>
      </c>
      <c r="S96" s="142">
        <v>0</v>
      </c>
      <c r="T96" s="143">
        <f>S96*H96</f>
        <v>0</v>
      </c>
      <c r="AR96" s="144" t="s">
        <v>90</v>
      </c>
      <c r="AT96" s="144" t="s">
        <v>153</v>
      </c>
      <c r="AU96" s="144" t="s">
        <v>78</v>
      </c>
      <c r="AY96" s="18" t="s">
        <v>151</v>
      </c>
      <c r="BE96" s="145">
        <f>IF(N96="základní",J96,0)</f>
        <v>0</v>
      </c>
      <c r="BF96" s="145">
        <f>IF(N96="snížená",J96,0)</f>
        <v>0</v>
      </c>
      <c r="BG96" s="145">
        <f>IF(N96="zákl. přenesená",J96,0)</f>
        <v>0</v>
      </c>
      <c r="BH96" s="145">
        <f>IF(N96="sníž. přenesená",J96,0)</f>
        <v>0</v>
      </c>
      <c r="BI96" s="145">
        <f>IF(N96="nulová",J96,0)</f>
        <v>0</v>
      </c>
      <c r="BJ96" s="18" t="s">
        <v>15</v>
      </c>
      <c r="BK96" s="145">
        <f>ROUND(I96*H96,2)</f>
        <v>0</v>
      </c>
      <c r="BL96" s="18" t="s">
        <v>90</v>
      </c>
      <c r="BM96" s="144" t="s">
        <v>257</v>
      </c>
    </row>
    <row r="97" spans="2:65" s="1" customFormat="1" ht="16.5" customHeight="1">
      <c r="B97" s="132"/>
      <c r="C97" s="133" t="s">
        <v>167</v>
      </c>
      <c r="D97" s="133" t="s">
        <v>153</v>
      </c>
      <c r="E97" s="134" t="s">
        <v>2358</v>
      </c>
      <c r="F97" s="135" t="s">
        <v>2359</v>
      </c>
      <c r="G97" s="136" t="s">
        <v>1861</v>
      </c>
      <c r="H97" s="137">
        <v>39</v>
      </c>
      <c r="I97" s="138"/>
      <c r="J97" s="139">
        <f>ROUND(I97*H97,2)</f>
        <v>0</v>
      </c>
      <c r="K97" s="135" t="s">
        <v>3</v>
      </c>
      <c r="L97" s="33"/>
      <c r="M97" s="140" t="s">
        <v>3</v>
      </c>
      <c r="N97" s="141" t="s">
        <v>42</v>
      </c>
      <c r="P97" s="142">
        <f>O97*H97</f>
        <v>0</v>
      </c>
      <c r="Q97" s="142">
        <v>0</v>
      </c>
      <c r="R97" s="142">
        <f>Q97*H97</f>
        <v>0</v>
      </c>
      <c r="S97" s="142">
        <v>0</v>
      </c>
      <c r="T97" s="143">
        <f>S97*H97</f>
        <v>0</v>
      </c>
      <c r="AR97" s="144" t="s">
        <v>90</v>
      </c>
      <c r="AT97" s="144" t="s">
        <v>153</v>
      </c>
      <c r="AU97" s="144" t="s">
        <v>78</v>
      </c>
      <c r="AY97" s="18" t="s">
        <v>151</v>
      </c>
      <c r="BE97" s="145">
        <f>IF(N97="základní",J97,0)</f>
        <v>0</v>
      </c>
      <c r="BF97" s="145">
        <f>IF(N97="snížená",J97,0)</f>
        <v>0</v>
      </c>
      <c r="BG97" s="145">
        <f>IF(N97="zákl. přenesená",J97,0)</f>
        <v>0</v>
      </c>
      <c r="BH97" s="145">
        <f>IF(N97="sníž. přenesená",J97,0)</f>
        <v>0</v>
      </c>
      <c r="BI97" s="145">
        <f>IF(N97="nulová",J97,0)</f>
        <v>0</v>
      </c>
      <c r="BJ97" s="18" t="s">
        <v>15</v>
      </c>
      <c r="BK97" s="145">
        <f>ROUND(I97*H97,2)</f>
        <v>0</v>
      </c>
      <c r="BL97" s="18" t="s">
        <v>90</v>
      </c>
      <c r="BM97" s="144" t="s">
        <v>269</v>
      </c>
    </row>
    <row r="98" spans="2:65" s="1" customFormat="1" ht="24.25" customHeight="1">
      <c r="B98" s="132"/>
      <c r="C98" s="133" t="s">
        <v>219</v>
      </c>
      <c r="D98" s="133" t="s">
        <v>153</v>
      </c>
      <c r="E98" s="134" t="s">
        <v>2360</v>
      </c>
      <c r="F98" s="135" t="s">
        <v>2361</v>
      </c>
      <c r="G98" s="136" t="s">
        <v>332</v>
      </c>
      <c r="H98" s="137">
        <v>1</v>
      </c>
      <c r="I98" s="138"/>
      <c r="J98" s="139">
        <f>ROUND(I98*H98,2)</f>
        <v>0</v>
      </c>
      <c r="K98" s="135" t="s">
        <v>3</v>
      </c>
      <c r="L98" s="33"/>
      <c r="M98" s="140" t="s">
        <v>3</v>
      </c>
      <c r="N98" s="141" t="s">
        <v>42</v>
      </c>
      <c r="P98" s="142">
        <f>O98*H98</f>
        <v>0</v>
      </c>
      <c r="Q98" s="142">
        <v>0</v>
      </c>
      <c r="R98" s="142">
        <f>Q98*H98</f>
        <v>0</v>
      </c>
      <c r="S98" s="142">
        <v>0</v>
      </c>
      <c r="T98" s="143">
        <f>S98*H98</f>
        <v>0</v>
      </c>
      <c r="AR98" s="144" t="s">
        <v>90</v>
      </c>
      <c r="AT98" s="144" t="s">
        <v>153</v>
      </c>
      <c r="AU98" s="144" t="s">
        <v>78</v>
      </c>
      <c r="AY98" s="18" t="s">
        <v>151</v>
      </c>
      <c r="BE98" s="145">
        <f>IF(N98="základní",J98,0)</f>
        <v>0</v>
      </c>
      <c r="BF98" s="145">
        <f>IF(N98="snížená",J98,0)</f>
        <v>0</v>
      </c>
      <c r="BG98" s="145">
        <f>IF(N98="zákl. přenesená",J98,0)</f>
        <v>0</v>
      </c>
      <c r="BH98" s="145">
        <f>IF(N98="sníž. přenesená",J98,0)</f>
        <v>0</v>
      </c>
      <c r="BI98" s="145">
        <f>IF(N98="nulová",J98,0)</f>
        <v>0</v>
      </c>
      <c r="BJ98" s="18" t="s">
        <v>15</v>
      </c>
      <c r="BK98" s="145">
        <f>ROUND(I98*H98,2)</f>
        <v>0</v>
      </c>
      <c r="BL98" s="18" t="s">
        <v>90</v>
      </c>
      <c r="BM98" s="144" t="s">
        <v>281</v>
      </c>
    </row>
    <row r="99" spans="2:65" s="11" customFormat="1" ht="23" customHeight="1">
      <c r="B99" s="120"/>
      <c r="D99" s="121" t="s">
        <v>70</v>
      </c>
      <c r="E99" s="130" t="s">
        <v>1951</v>
      </c>
      <c r="F99" s="130" t="s">
        <v>2362</v>
      </c>
      <c r="I99" s="123"/>
      <c r="J99" s="131">
        <f>BK99</f>
        <v>0</v>
      </c>
      <c r="L99" s="120"/>
      <c r="M99" s="125"/>
      <c r="P99" s="126">
        <f>SUM(P100:P110)</f>
        <v>0</v>
      </c>
      <c r="R99" s="126">
        <f>SUM(R100:R110)</f>
        <v>0</v>
      </c>
      <c r="T99" s="127">
        <f>SUM(T100:T110)</f>
        <v>0</v>
      </c>
      <c r="AR99" s="121" t="s">
        <v>15</v>
      </c>
      <c r="AT99" s="128" t="s">
        <v>70</v>
      </c>
      <c r="AU99" s="128" t="s">
        <v>15</v>
      </c>
      <c r="AY99" s="121" t="s">
        <v>151</v>
      </c>
      <c r="BK99" s="129">
        <f>SUM(BK100:BK110)</f>
        <v>0</v>
      </c>
    </row>
    <row r="100" spans="2:65" s="1" customFormat="1" ht="16.5" customHeight="1">
      <c r="B100" s="132"/>
      <c r="C100" s="133" t="s">
        <v>226</v>
      </c>
      <c r="D100" s="133" t="s">
        <v>153</v>
      </c>
      <c r="E100" s="134" t="s">
        <v>2363</v>
      </c>
      <c r="F100" s="135" t="s">
        <v>2364</v>
      </c>
      <c r="G100" s="136" t="s">
        <v>229</v>
      </c>
      <c r="H100" s="137">
        <v>20</v>
      </c>
      <c r="I100" s="138"/>
      <c r="J100" s="139">
        <f t="shared" ref="J100:J110" si="10">ROUND(I100*H100,2)</f>
        <v>0</v>
      </c>
      <c r="K100" s="135" t="s">
        <v>3</v>
      </c>
      <c r="L100" s="33"/>
      <c r="M100" s="140" t="s">
        <v>3</v>
      </c>
      <c r="N100" s="141" t="s">
        <v>42</v>
      </c>
      <c r="P100" s="142">
        <f t="shared" ref="P100:P110" si="11">O100*H100</f>
        <v>0</v>
      </c>
      <c r="Q100" s="142">
        <v>0</v>
      </c>
      <c r="R100" s="142">
        <f t="shared" ref="R100:R110" si="12">Q100*H100</f>
        <v>0</v>
      </c>
      <c r="S100" s="142">
        <v>0</v>
      </c>
      <c r="T100" s="143">
        <f t="shared" ref="T100:T110" si="13">S100*H100</f>
        <v>0</v>
      </c>
      <c r="AR100" s="144" t="s">
        <v>90</v>
      </c>
      <c r="AT100" s="144" t="s">
        <v>153</v>
      </c>
      <c r="AU100" s="144" t="s">
        <v>78</v>
      </c>
      <c r="AY100" s="18" t="s">
        <v>151</v>
      </c>
      <c r="BE100" s="145">
        <f t="shared" ref="BE100:BE110" si="14">IF(N100="základní",J100,0)</f>
        <v>0</v>
      </c>
      <c r="BF100" s="145">
        <f t="shared" ref="BF100:BF110" si="15">IF(N100="snížená",J100,0)</f>
        <v>0</v>
      </c>
      <c r="BG100" s="145">
        <f t="shared" ref="BG100:BG110" si="16">IF(N100="zákl. přenesená",J100,0)</f>
        <v>0</v>
      </c>
      <c r="BH100" s="145">
        <f t="shared" ref="BH100:BH110" si="17">IF(N100="sníž. přenesená",J100,0)</f>
        <v>0</v>
      </c>
      <c r="BI100" s="145">
        <f t="shared" ref="BI100:BI110" si="18">IF(N100="nulová",J100,0)</f>
        <v>0</v>
      </c>
      <c r="BJ100" s="18" t="s">
        <v>15</v>
      </c>
      <c r="BK100" s="145">
        <f t="shared" ref="BK100:BK110" si="19">ROUND(I100*H100,2)</f>
        <v>0</v>
      </c>
      <c r="BL100" s="18" t="s">
        <v>90</v>
      </c>
      <c r="BM100" s="144" t="s">
        <v>294</v>
      </c>
    </row>
    <row r="101" spans="2:65" s="1" customFormat="1" ht="16.5" customHeight="1">
      <c r="B101" s="132"/>
      <c r="C101" s="133" t="s">
        <v>9</v>
      </c>
      <c r="D101" s="133" t="s">
        <v>153</v>
      </c>
      <c r="E101" s="134" t="s">
        <v>1955</v>
      </c>
      <c r="F101" s="135" t="s">
        <v>1956</v>
      </c>
      <c r="G101" s="136" t="s">
        <v>229</v>
      </c>
      <c r="H101" s="137">
        <v>40</v>
      </c>
      <c r="I101" s="138"/>
      <c r="J101" s="139">
        <f t="shared" si="10"/>
        <v>0</v>
      </c>
      <c r="K101" s="135" t="s">
        <v>3</v>
      </c>
      <c r="L101" s="33"/>
      <c r="M101" s="140" t="s">
        <v>3</v>
      </c>
      <c r="N101" s="141" t="s">
        <v>42</v>
      </c>
      <c r="P101" s="142">
        <f t="shared" si="11"/>
        <v>0</v>
      </c>
      <c r="Q101" s="142">
        <v>0</v>
      </c>
      <c r="R101" s="142">
        <f t="shared" si="12"/>
        <v>0</v>
      </c>
      <c r="S101" s="142">
        <v>0</v>
      </c>
      <c r="T101" s="143">
        <f t="shared" si="13"/>
        <v>0</v>
      </c>
      <c r="AR101" s="144" t="s">
        <v>90</v>
      </c>
      <c r="AT101" s="144" t="s">
        <v>153</v>
      </c>
      <c r="AU101" s="144" t="s">
        <v>78</v>
      </c>
      <c r="AY101" s="18" t="s">
        <v>151</v>
      </c>
      <c r="BE101" s="145">
        <f t="shared" si="14"/>
        <v>0</v>
      </c>
      <c r="BF101" s="145">
        <f t="shared" si="15"/>
        <v>0</v>
      </c>
      <c r="BG101" s="145">
        <f t="shared" si="16"/>
        <v>0</v>
      </c>
      <c r="BH101" s="145">
        <f t="shared" si="17"/>
        <v>0</v>
      </c>
      <c r="BI101" s="145">
        <f t="shared" si="18"/>
        <v>0</v>
      </c>
      <c r="BJ101" s="18" t="s">
        <v>15</v>
      </c>
      <c r="BK101" s="145">
        <f t="shared" si="19"/>
        <v>0</v>
      </c>
      <c r="BL101" s="18" t="s">
        <v>90</v>
      </c>
      <c r="BM101" s="144" t="s">
        <v>310</v>
      </c>
    </row>
    <row r="102" spans="2:65" s="1" customFormat="1" ht="16.5" customHeight="1">
      <c r="B102" s="132"/>
      <c r="C102" s="133" t="s">
        <v>240</v>
      </c>
      <c r="D102" s="133" t="s">
        <v>153</v>
      </c>
      <c r="E102" s="134" t="s">
        <v>2365</v>
      </c>
      <c r="F102" s="135" t="s">
        <v>2366</v>
      </c>
      <c r="G102" s="136" t="s">
        <v>229</v>
      </c>
      <c r="H102" s="137">
        <v>140</v>
      </c>
      <c r="I102" s="138"/>
      <c r="J102" s="139">
        <f t="shared" si="10"/>
        <v>0</v>
      </c>
      <c r="K102" s="135" t="s">
        <v>3</v>
      </c>
      <c r="L102" s="33"/>
      <c r="M102" s="140" t="s">
        <v>3</v>
      </c>
      <c r="N102" s="141" t="s">
        <v>42</v>
      </c>
      <c r="P102" s="142">
        <f t="shared" si="11"/>
        <v>0</v>
      </c>
      <c r="Q102" s="142">
        <v>0</v>
      </c>
      <c r="R102" s="142">
        <f t="shared" si="12"/>
        <v>0</v>
      </c>
      <c r="S102" s="142">
        <v>0</v>
      </c>
      <c r="T102" s="143">
        <f t="shared" si="13"/>
        <v>0</v>
      </c>
      <c r="AR102" s="144" t="s">
        <v>90</v>
      </c>
      <c r="AT102" s="144" t="s">
        <v>153</v>
      </c>
      <c r="AU102" s="144" t="s">
        <v>78</v>
      </c>
      <c r="AY102" s="18" t="s">
        <v>151</v>
      </c>
      <c r="BE102" s="145">
        <f t="shared" si="14"/>
        <v>0</v>
      </c>
      <c r="BF102" s="145">
        <f t="shared" si="15"/>
        <v>0</v>
      </c>
      <c r="BG102" s="145">
        <f t="shared" si="16"/>
        <v>0</v>
      </c>
      <c r="BH102" s="145">
        <f t="shared" si="17"/>
        <v>0</v>
      </c>
      <c r="BI102" s="145">
        <f t="shared" si="18"/>
        <v>0</v>
      </c>
      <c r="BJ102" s="18" t="s">
        <v>15</v>
      </c>
      <c r="BK102" s="145">
        <f t="shared" si="19"/>
        <v>0</v>
      </c>
      <c r="BL102" s="18" t="s">
        <v>90</v>
      </c>
      <c r="BM102" s="144" t="s">
        <v>324</v>
      </c>
    </row>
    <row r="103" spans="2:65" s="1" customFormat="1" ht="16.5" customHeight="1">
      <c r="B103" s="132"/>
      <c r="C103" s="133" t="s">
        <v>224</v>
      </c>
      <c r="D103" s="133" t="s">
        <v>153</v>
      </c>
      <c r="E103" s="134" t="s">
        <v>2367</v>
      </c>
      <c r="F103" s="135" t="s">
        <v>2368</v>
      </c>
      <c r="G103" s="136" t="s">
        <v>229</v>
      </c>
      <c r="H103" s="137">
        <v>140</v>
      </c>
      <c r="I103" s="138"/>
      <c r="J103" s="139">
        <f t="shared" si="10"/>
        <v>0</v>
      </c>
      <c r="K103" s="135" t="s">
        <v>3</v>
      </c>
      <c r="L103" s="33"/>
      <c r="M103" s="140" t="s">
        <v>3</v>
      </c>
      <c r="N103" s="141" t="s">
        <v>42</v>
      </c>
      <c r="P103" s="142">
        <f t="shared" si="11"/>
        <v>0</v>
      </c>
      <c r="Q103" s="142">
        <v>0</v>
      </c>
      <c r="R103" s="142">
        <f t="shared" si="12"/>
        <v>0</v>
      </c>
      <c r="S103" s="142">
        <v>0</v>
      </c>
      <c r="T103" s="143">
        <f t="shared" si="13"/>
        <v>0</v>
      </c>
      <c r="AR103" s="144" t="s">
        <v>90</v>
      </c>
      <c r="AT103" s="144" t="s">
        <v>153</v>
      </c>
      <c r="AU103" s="144" t="s">
        <v>78</v>
      </c>
      <c r="AY103" s="18" t="s">
        <v>151</v>
      </c>
      <c r="BE103" s="145">
        <f t="shared" si="14"/>
        <v>0</v>
      </c>
      <c r="BF103" s="145">
        <f t="shared" si="15"/>
        <v>0</v>
      </c>
      <c r="BG103" s="145">
        <f t="shared" si="16"/>
        <v>0</v>
      </c>
      <c r="BH103" s="145">
        <f t="shared" si="17"/>
        <v>0</v>
      </c>
      <c r="BI103" s="145">
        <f t="shared" si="18"/>
        <v>0</v>
      </c>
      <c r="BJ103" s="18" t="s">
        <v>15</v>
      </c>
      <c r="BK103" s="145">
        <f t="shared" si="19"/>
        <v>0</v>
      </c>
      <c r="BL103" s="18" t="s">
        <v>90</v>
      </c>
      <c r="BM103" s="144" t="s">
        <v>334</v>
      </c>
    </row>
    <row r="104" spans="2:65" s="1" customFormat="1" ht="16.5" customHeight="1">
      <c r="B104" s="132"/>
      <c r="C104" s="133" t="s">
        <v>250</v>
      </c>
      <c r="D104" s="133" t="s">
        <v>153</v>
      </c>
      <c r="E104" s="134" t="s">
        <v>2369</v>
      </c>
      <c r="F104" s="135" t="s">
        <v>2370</v>
      </c>
      <c r="G104" s="136" t="s">
        <v>229</v>
      </c>
      <c r="H104" s="137">
        <v>5</v>
      </c>
      <c r="I104" s="138"/>
      <c r="J104" s="139">
        <f t="shared" si="10"/>
        <v>0</v>
      </c>
      <c r="K104" s="135" t="s">
        <v>3</v>
      </c>
      <c r="L104" s="33"/>
      <c r="M104" s="140" t="s">
        <v>3</v>
      </c>
      <c r="N104" s="141" t="s">
        <v>42</v>
      </c>
      <c r="P104" s="142">
        <f t="shared" si="11"/>
        <v>0</v>
      </c>
      <c r="Q104" s="142">
        <v>0</v>
      </c>
      <c r="R104" s="142">
        <f t="shared" si="12"/>
        <v>0</v>
      </c>
      <c r="S104" s="142">
        <v>0</v>
      </c>
      <c r="T104" s="143">
        <f t="shared" si="13"/>
        <v>0</v>
      </c>
      <c r="AR104" s="144" t="s">
        <v>90</v>
      </c>
      <c r="AT104" s="144" t="s">
        <v>153</v>
      </c>
      <c r="AU104" s="144" t="s">
        <v>78</v>
      </c>
      <c r="AY104" s="18" t="s">
        <v>151</v>
      </c>
      <c r="BE104" s="145">
        <f t="shared" si="14"/>
        <v>0</v>
      </c>
      <c r="BF104" s="145">
        <f t="shared" si="15"/>
        <v>0</v>
      </c>
      <c r="BG104" s="145">
        <f t="shared" si="16"/>
        <v>0</v>
      </c>
      <c r="BH104" s="145">
        <f t="shared" si="17"/>
        <v>0</v>
      </c>
      <c r="BI104" s="145">
        <f t="shared" si="18"/>
        <v>0</v>
      </c>
      <c r="BJ104" s="18" t="s">
        <v>15</v>
      </c>
      <c r="BK104" s="145">
        <f t="shared" si="19"/>
        <v>0</v>
      </c>
      <c r="BL104" s="18" t="s">
        <v>90</v>
      </c>
      <c r="BM104" s="144" t="s">
        <v>343</v>
      </c>
    </row>
    <row r="105" spans="2:65" s="1" customFormat="1" ht="16.5" customHeight="1">
      <c r="B105" s="132"/>
      <c r="C105" s="133" t="s">
        <v>257</v>
      </c>
      <c r="D105" s="133" t="s">
        <v>153</v>
      </c>
      <c r="E105" s="134" t="s">
        <v>2369</v>
      </c>
      <c r="F105" s="135" t="s">
        <v>2370</v>
      </c>
      <c r="G105" s="136" t="s">
        <v>229</v>
      </c>
      <c r="H105" s="137">
        <v>45</v>
      </c>
      <c r="I105" s="138"/>
      <c r="J105" s="139">
        <f t="shared" si="10"/>
        <v>0</v>
      </c>
      <c r="K105" s="135" t="s">
        <v>3</v>
      </c>
      <c r="L105" s="33"/>
      <c r="M105" s="140" t="s">
        <v>3</v>
      </c>
      <c r="N105" s="141" t="s">
        <v>42</v>
      </c>
      <c r="P105" s="142">
        <f t="shared" si="11"/>
        <v>0</v>
      </c>
      <c r="Q105" s="142">
        <v>0</v>
      </c>
      <c r="R105" s="142">
        <f t="shared" si="12"/>
        <v>0</v>
      </c>
      <c r="S105" s="142">
        <v>0</v>
      </c>
      <c r="T105" s="143">
        <f t="shared" si="13"/>
        <v>0</v>
      </c>
      <c r="AR105" s="144" t="s">
        <v>90</v>
      </c>
      <c r="AT105" s="144" t="s">
        <v>153</v>
      </c>
      <c r="AU105" s="144" t="s">
        <v>78</v>
      </c>
      <c r="AY105" s="18" t="s">
        <v>151</v>
      </c>
      <c r="BE105" s="145">
        <f t="shared" si="14"/>
        <v>0</v>
      </c>
      <c r="BF105" s="145">
        <f t="shared" si="15"/>
        <v>0</v>
      </c>
      <c r="BG105" s="145">
        <f t="shared" si="16"/>
        <v>0</v>
      </c>
      <c r="BH105" s="145">
        <f t="shared" si="17"/>
        <v>0</v>
      </c>
      <c r="BI105" s="145">
        <f t="shared" si="18"/>
        <v>0</v>
      </c>
      <c r="BJ105" s="18" t="s">
        <v>15</v>
      </c>
      <c r="BK105" s="145">
        <f t="shared" si="19"/>
        <v>0</v>
      </c>
      <c r="BL105" s="18" t="s">
        <v>90</v>
      </c>
      <c r="BM105" s="144" t="s">
        <v>353</v>
      </c>
    </row>
    <row r="106" spans="2:65" s="1" customFormat="1" ht="16.5" customHeight="1">
      <c r="B106" s="132"/>
      <c r="C106" s="133" t="s">
        <v>264</v>
      </c>
      <c r="D106" s="133" t="s">
        <v>153</v>
      </c>
      <c r="E106" s="134" t="s">
        <v>1837</v>
      </c>
      <c r="F106" s="135" t="s">
        <v>1838</v>
      </c>
      <c r="G106" s="136" t="s">
        <v>229</v>
      </c>
      <c r="H106" s="137">
        <v>60</v>
      </c>
      <c r="I106" s="138"/>
      <c r="J106" s="139">
        <f t="shared" si="10"/>
        <v>0</v>
      </c>
      <c r="K106" s="135" t="s">
        <v>3</v>
      </c>
      <c r="L106" s="33"/>
      <c r="M106" s="140" t="s">
        <v>3</v>
      </c>
      <c r="N106" s="141" t="s">
        <v>42</v>
      </c>
      <c r="P106" s="142">
        <f t="shared" si="11"/>
        <v>0</v>
      </c>
      <c r="Q106" s="142">
        <v>0</v>
      </c>
      <c r="R106" s="142">
        <f t="shared" si="12"/>
        <v>0</v>
      </c>
      <c r="S106" s="142">
        <v>0</v>
      </c>
      <c r="T106" s="143">
        <f t="shared" si="13"/>
        <v>0</v>
      </c>
      <c r="AR106" s="144" t="s">
        <v>90</v>
      </c>
      <c r="AT106" s="144" t="s">
        <v>153</v>
      </c>
      <c r="AU106" s="144" t="s">
        <v>78</v>
      </c>
      <c r="AY106" s="18" t="s">
        <v>151</v>
      </c>
      <c r="BE106" s="145">
        <f t="shared" si="14"/>
        <v>0</v>
      </c>
      <c r="BF106" s="145">
        <f t="shared" si="15"/>
        <v>0</v>
      </c>
      <c r="BG106" s="145">
        <f t="shared" si="16"/>
        <v>0</v>
      </c>
      <c r="BH106" s="145">
        <f t="shared" si="17"/>
        <v>0</v>
      </c>
      <c r="BI106" s="145">
        <f t="shared" si="18"/>
        <v>0</v>
      </c>
      <c r="BJ106" s="18" t="s">
        <v>15</v>
      </c>
      <c r="BK106" s="145">
        <f t="shared" si="19"/>
        <v>0</v>
      </c>
      <c r="BL106" s="18" t="s">
        <v>90</v>
      </c>
      <c r="BM106" s="144" t="s">
        <v>365</v>
      </c>
    </row>
    <row r="107" spans="2:65" s="1" customFormat="1" ht="16.5" customHeight="1">
      <c r="B107" s="132"/>
      <c r="C107" s="133" t="s">
        <v>269</v>
      </c>
      <c r="D107" s="133" t="s">
        <v>153</v>
      </c>
      <c r="E107" s="134" t="s">
        <v>2371</v>
      </c>
      <c r="F107" s="135" t="s">
        <v>2372</v>
      </c>
      <c r="G107" s="136" t="s">
        <v>229</v>
      </c>
      <c r="H107" s="137">
        <v>80</v>
      </c>
      <c r="I107" s="138"/>
      <c r="J107" s="139">
        <f t="shared" si="10"/>
        <v>0</v>
      </c>
      <c r="K107" s="135" t="s">
        <v>3</v>
      </c>
      <c r="L107" s="33"/>
      <c r="M107" s="140" t="s">
        <v>3</v>
      </c>
      <c r="N107" s="141" t="s">
        <v>42</v>
      </c>
      <c r="P107" s="142">
        <f t="shared" si="11"/>
        <v>0</v>
      </c>
      <c r="Q107" s="142">
        <v>0</v>
      </c>
      <c r="R107" s="142">
        <f t="shared" si="12"/>
        <v>0</v>
      </c>
      <c r="S107" s="142">
        <v>0</v>
      </c>
      <c r="T107" s="143">
        <f t="shared" si="13"/>
        <v>0</v>
      </c>
      <c r="AR107" s="144" t="s">
        <v>90</v>
      </c>
      <c r="AT107" s="144" t="s">
        <v>153</v>
      </c>
      <c r="AU107" s="144" t="s">
        <v>78</v>
      </c>
      <c r="AY107" s="18" t="s">
        <v>151</v>
      </c>
      <c r="BE107" s="145">
        <f t="shared" si="14"/>
        <v>0</v>
      </c>
      <c r="BF107" s="145">
        <f t="shared" si="15"/>
        <v>0</v>
      </c>
      <c r="BG107" s="145">
        <f t="shared" si="16"/>
        <v>0</v>
      </c>
      <c r="BH107" s="145">
        <f t="shared" si="17"/>
        <v>0</v>
      </c>
      <c r="BI107" s="145">
        <f t="shared" si="18"/>
        <v>0</v>
      </c>
      <c r="BJ107" s="18" t="s">
        <v>15</v>
      </c>
      <c r="BK107" s="145">
        <f t="shared" si="19"/>
        <v>0</v>
      </c>
      <c r="BL107" s="18" t="s">
        <v>90</v>
      </c>
      <c r="BM107" s="144" t="s">
        <v>376</v>
      </c>
    </row>
    <row r="108" spans="2:65" s="1" customFormat="1" ht="16.5" customHeight="1">
      <c r="B108" s="132"/>
      <c r="C108" s="133" t="s">
        <v>276</v>
      </c>
      <c r="D108" s="133" t="s">
        <v>153</v>
      </c>
      <c r="E108" s="134" t="s">
        <v>2373</v>
      </c>
      <c r="F108" s="135" t="s">
        <v>2374</v>
      </c>
      <c r="G108" s="136" t="s">
        <v>332</v>
      </c>
      <c r="H108" s="137">
        <v>1</v>
      </c>
      <c r="I108" s="138"/>
      <c r="J108" s="139">
        <f t="shared" si="10"/>
        <v>0</v>
      </c>
      <c r="K108" s="135" t="s">
        <v>3</v>
      </c>
      <c r="L108" s="33"/>
      <c r="M108" s="140" t="s">
        <v>3</v>
      </c>
      <c r="N108" s="141" t="s">
        <v>42</v>
      </c>
      <c r="P108" s="142">
        <f t="shared" si="11"/>
        <v>0</v>
      </c>
      <c r="Q108" s="142">
        <v>0</v>
      </c>
      <c r="R108" s="142">
        <f t="shared" si="12"/>
        <v>0</v>
      </c>
      <c r="S108" s="142">
        <v>0</v>
      </c>
      <c r="T108" s="143">
        <f t="shared" si="13"/>
        <v>0</v>
      </c>
      <c r="AR108" s="144" t="s">
        <v>90</v>
      </c>
      <c r="AT108" s="144" t="s">
        <v>153</v>
      </c>
      <c r="AU108" s="144" t="s">
        <v>78</v>
      </c>
      <c r="AY108" s="18" t="s">
        <v>151</v>
      </c>
      <c r="BE108" s="145">
        <f t="shared" si="14"/>
        <v>0</v>
      </c>
      <c r="BF108" s="145">
        <f t="shared" si="15"/>
        <v>0</v>
      </c>
      <c r="BG108" s="145">
        <f t="shared" si="16"/>
        <v>0</v>
      </c>
      <c r="BH108" s="145">
        <f t="shared" si="17"/>
        <v>0</v>
      </c>
      <c r="BI108" s="145">
        <f t="shared" si="18"/>
        <v>0</v>
      </c>
      <c r="BJ108" s="18" t="s">
        <v>15</v>
      </c>
      <c r="BK108" s="145">
        <f t="shared" si="19"/>
        <v>0</v>
      </c>
      <c r="BL108" s="18" t="s">
        <v>90</v>
      </c>
      <c r="BM108" s="144" t="s">
        <v>394</v>
      </c>
    </row>
    <row r="109" spans="2:65" s="1" customFormat="1" ht="16.5" customHeight="1">
      <c r="B109" s="132"/>
      <c r="C109" s="133" t="s">
        <v>281</v>
      </c>
      <c r="D109" s="133" t="s">
        <v>153</v>
      </c>
      <c r="E109" s="134" t="s">
        <v>2375</v>
      </c>
      <c r="F109" s="135" t="s">
        <v>2376</v>
      </c>
      <c r="G109" s="136" t="s">
        <v>332</v>
      </c>
      <c r="H109" s="137">
        <v>1</v>
      </c>
      <c r="I109" s="138"/>
      <c r="J109" s="139">
        <f t="shared" si="10"/>
        <v>0</v>
      </c>
      <c r="K109" s="135" t="s">
        <v>3</v>
      </c>
      <c r="L109" s="33"/>
      <c r="M109" s="140" t="s">
        <v>3</v>
      </c>
      <c r="N109" s="141" t="s">
        <v>42</v>
      </c>
      <c r="P109" s="142">
        <f t="shared" si="11"/>
        <v>0</v>
      </c>
      <c r="Q109" s="142">
        <v>0</v>
      </c>
      <c r="R109" s="142">
        <f t="shared" si="12"/>
        <v>0</v>
      </c>
      <c r="S109" s="142">
        <v>0</v>
      </c>
      <c r="T109" s="143">
        <f t="shared" si="13"/>
        <v>0</v>
      </c>
      <c r="AR109" s="144" t="s">
        <v>90</v>
      </c>
      <c r="AT109" s="144" t="s">
        <v>153</v>
      </c>
      <c r="AU109" s="144" t="s">
        <v>78</v>
      </c>
      <c r="AY109" s="18" t="s">
        <v>151</v>
      </c>
      <c r="BE109" s="145">
        <f t="shared" si="14"/>
        <v>0</v>
      </c>
      <c r="BF109" s="145">
        <f t="shared" si="15"/>
        <v>0</v>
      </c>
      <c r="BG109" s="145">
        <f t="shared" si="16"/>
        <v>0</v>
      </c>
      <c r="BH109" s="145">
        <f t="shared" si="17"/>
        <v>0</v>
      </c>
      <c r="BI109" s="145">
        <f t="shared" si="18"/>
        <v>0</v>
      </c>
      <c r="BJ109" s="18" t="s">
        <v>15</v>
      </c>
      <c r="BK109" s="145">
        <f t="shared" si="19"/>
        <v>0</v>
      </c>
      <c r="BL109" s="18" t="s">
        <v>90</v>
      </c>
      <c r="BM109" s="144" t="s">
        <v>405</v>
      </c>
    </row>
    <row r="110" spans="2:65" s="1" customFormat="1" ht="16.5" customHeight="1">
      <c r="B110" s="132"/>
      <c r="C110" s="133" t="s">
        <v>8</v>
      </c>
      <c r="D110" s="133" t="s">
        <v>153</v>
      </c>
      <c r="E110" s="134" t="s">
        <v>2377</v>
      </c>
      <c r="F110" s="135" t="s">
        <v>2378</v>
      </c>
      <c r="G110" s="136" t="s">
        <v>1861</v>
      </c>
      <c r="H110" s="137">
        <v>1</v>
      </c>
      <c r="I110" s="138"/>
      <c r="J110" s="139">
        <f t="shared" si="10"/>
        <v>0</v>
      </c>
      <c r="K110" s="135" t="s">
        <v>3</v>
      </c>
      <c r="L110" s="33"/>
      <c r="M110" s="140" t="s">
        <v>3</v>
      </c>
      <c r="N110" s="141" t="s">
        <v>42</v>
      </c>
      <c r="P110" s="142">
        <f t="shared" si="11"/>
        <v>0</v>
      </c>
      <c r="Q110" s="142">
        <v>0</v>
      </c>
      <c r="R110" s="142">
        <f t="shared" si="12"/>
        <v>0</v>
      </c>
      <c r="S110" s="142">
        <v>0</v>
      </c>
      <c r="T110" s="143">
        <f t="shared" si="13"/>
        <v>0</v>
      </c>
      <c r="AR110" s="144" t="s">
        <v>90</v>
      </c>
      <c r="AT110" s="144" t="s">
        <v>153</v>
      </c>
      <c r="AU110" s="144" t="s">
        <v>78</v>
      </c>
      <c r="AY110" s="18" t="s">
        <v>151</v>
      </c>
      <c r="BE110" s="145">
        <f t="shared" si="14"/>
        <v>0</v>
      </c>
      <c r="BF110" s="145">
        <f t="shared" si="15"/>
        <v>0</v>
      </c>
      <c r="BG110" s="145">
        <f t="shared" si="16"/>
        <v>0</v>
      </c>
      <c r="BH110" s="145">
        <f t="shared" si="17"/>
        <v>0</v>
      </c>
      <c r="BI110" s="145">
        <f t="shared" si="18"/>
        <v>0</v>
      </c>
      <c r="BJ110" s="18" t="s">
        <v>15</v>
      </c>
      <c r="BK110" s="145">
        <f t="shared" si="19"/>
        <v>0</v>
      </c>
      <c r="BL110" s="18" t="s">
        <v>90</v>
      </c>
      <c r="BM110" s="144" t="s">
        <v>425</v>
      </c>
    </row>
    <row r="111" spans="2:65" s="11" customFormat="1" ht="23" customHeight="1">
      <c r="B111" s="120"/>
      <c r="D111" s="121" t="s">
        <v>70</v>
      </c>
      <c r="E111" s="130" t="s">
        <v>1984</v>
      </c>
      <c r="F111" s="130" t="s">
        <v>2379</v>
      </c>
      <c r="I111" s="123"/>
      <c r="J111" s="131">
        <f>BK111</f>
        <v>0</v>
      </c>
      <c r="L111" s="120"/>
      <c r="M111" s="125"/>
      <c r="P111" s="126">
        <f>SUM(P112:P125)</f>
        <v>0</v>
      </c>
      <c r="R111" s="126">
        <f>SUM(R112:R125)</f>
        <v>0</v>
      </c>
      <c r="T111" s="127">
        <f>SUM(T112:T125)</f>
        <v>0</v>
      </c>
      <c r="AR111" s="121" t="s">
        <v>15</v>
      </c>
      <c r="AT111" s="128" t="s">
        <v>70</v>
      </c>
      <c r="AU111" s="128" t="s">
        <v>15</v>
      </c>
      <c r="AY111" s="121" t="s">
        <v>151</v>
      </c>
      <c r="BK111" s="129">
        <f>SUM(BK112:BK125)</f>
        <v>0</v>
      </c>
    </row>
    <row r="112" spans="2:65" s="1" customFormat="1" ht="24.25" customHeight="1">
      <c r="B112" s="132"/>
      <c r="C112" s="133" t="s">
        <v>294</v>
      </c>
      <c r="D112" s="133" t="s">
        <v>153</v>
      </c>
      <c r="E112" s="134" t="s">
        <v>2380</v>
      </c>
      <c r="F112" s="135" t="s">
        <v>2381</v>
      </c>
      <c r="G112" s="136" t="s">
        <v>332</v>
      </c>
      <c r="H112" s="137">
        <v>1</v>
      </c>
      <c r="I112" s="138"/>
      <c r="J112" s="139">
        <f t="shared" ref="J112:J125" si="20">ROUND(I112*H112,2)</f>
        <v>0</v>
      </c>
      <c r="K112" s="135" t="s">
        <v>3</v>
      </c>
      <c r="L112" s="33"/>
      <c r="M112" s="140" t="s">
        <v>3</v>
      </c>
      <c r="N112" s="141" t="s">
        <v>42</v>
      </c>
      <c r="P112" s="142">
        <f t="shared" ref="P112:P125" si="21">O112*H112</f>
        <v>0</v>
      </c>
      <c r="Q112" s="142">
        <v>0</v>
      </c>
      <c r="R112" s="142">
        <f t="shared" ref="R112:R125" si="22">Q112*H112</f>
        <v>0</v>
      </c>
      <c r="S112" s="142">
        <v>0</v>
      </c>
      <c r="T112" s="143">
        <f t="shared" ref="T112:T125" si="23">S112*H112</f>
        <v>0</v>
      </c>
      <c r="AR112" s="144" t="s">
        <v>90</v>
      </c>
      <c r="AT112" s="144" t="s">
        <v>153</v>
      </c>
      <c r="AU112" s="144" t="s">
        <v>78</v>
      </c>
      <c r="AY112" s="18" t="s">
        <v>151</v>
      </c>
      <c r="BE112" s="145">
        <f t="shared" ref="BE112:BE125" si="24">IF(N112="základní",J112,0)</f>
        <v>0</v>
      </c>
      <c r="BF112" s="145">
        <f t="shared" ref="BF112:BF125" si="25">IF(N112="snížená",J112,0)</f>
        <v>0</v>
      </c>
      <c r="BG112" s="145">
        <f t="shared" ref="BG112:BG125" si="26">IF(N112="zákl. přenesená",J112,0)</f>
        <v>0</v>
      </c>
      <c r="BH112" s="145">
        <f t="shared" ref="BH112:BH125" si="27">IF(N112="sníž. přenesená",J112,0)</f>
        <v>0</v>
      </c>
      <c r="BI112" s="145">
        <f t="shared" ref="BI112:BI125" si="28">IF(N112="nulová",J112,0)</f>
        <v>0</v>
      </c>
      <c r="BJ112" s="18" t="s">
        <v>15</v>
      </c>
      <c r="BK112" s="145">
        <f t="shared" ref="BK112:BK125" si="29">ROUND(I112*H112,2)</f>
        <v>0</v>
      </c>
      <c r="BL112" s="18" t="s">
        <v>90</v>
      </c>
      <c r="BM112" s="144" t="s">
        <v>439</v>
      </c>
    </row>
    <row r="113" spans="2:65" s="1" customFormat="1" ht="16.5" customHeight="1">
      <c r="B113" s="132"/>
      <c r="C113" s="133" t="s">
        <v>306</v>
      </c>
      <c r="D113" s="133" t="s">
        <v>153</v>
      </c>
      <c r="E113" s="134" t="s">
        <v>2382</v>
      </c>
      <c r="F113" s="135" t="s">
        <v>2383</v>
      </c>
      <c r="G113" s="136" t="s">
        <v>2384</v>
      </c>
      <c r="H113" s="137">
        <v>4</v>
      </c>
      <c r="I113" s="138"/>
      <c r="J113" s="139">
        <f t="shared" si="20"/>
        <v>0</v>
      </c>
      <c r="K113" s="135" t="s">
        <v>3</v>
      </c>
      <c r="L113" s="33"/>
      <c r="M113" s="140" t="s">
        <v>3</v>
      </c>
      <c r="N113" s="141" t="s">
        <v>42</v>
      </c>
      <c r="P113" s="142">
        <f t="shared" si="21"/>
        <v>0</v>
      </c>
      <c r="Q113" s="142">
        <v>0</v>
      </c>
      <c r="R113" s="142">
        <f t="shared" si="22"/>
        <v>0</v>
      </c>
      <c r="S113" s="142">
        <v>0</v>
      </c>
      <c r="T113" s="143">
        <f t="shared" si="23"/>
        <v>0</v>
      </c>
      <c r="AR113" s="144" t="s">
        <v>90</v>
      </c>
      <c r="AT113" s="144" t="s">
        <v>153</v>
      </c>
      <c r="AU113" s="144" t="s">
        <v>78</v>
      </c>
      <c r="AY113" s="18" t="s">
        <v>151</v>
      </c>
      <c r="BE113" s="145">
        <f t="shared" si="24"/>
        <v>0</v>
      </c>
      <c r="BF113" s="145">
        <f t="shared" si="25"/>
        <v>0</v>
      </c>
      <c r="BG113" s="145">
        <f t="shared" si="26"/>
        <v>0</v>
      </c>
      <c r="BH113" s="145">
        <f t="shared" si="27"/>
        <v>0</v>
      </c>
      <c r="BI113" s="145">
        <f t="shared" si="28"/>
        <v>0</v>
      </c>
      <c r="BJ113" s="18" t="s">
        <v>15</v>
      </c>
      <c r="BK113" s="145">
        <f t="shared" si="29"/>
        <v>0</v>
      </c>
      <c r="BL113" s="18" t="s">
        <v>90</v>
      </c>
      <c r="BM113" s="144" t="s">
        <v>456</v>
      </c>
    </row>
    <row r="114" spans="2:65" s="1" customFormat="1" ht="16.5" customHeight="1">
      <c r="B114" s="132"/>
      <c r="C114" s="133" t="s">
        <v>310</v>
      </c>
      <c r="D114" s="133" t="s">
        <v>153</v>
      </c>
      <c r="E114" s="134" t="s">
        <v>2385</v>
      </c>
      <c r="F114" s="135" t="s">
        <v>2386</v>
      </c>
      <c r="G114" s="136" t="s">
        <v>332</v>
      </c>
      <c r="H114" s="137">
        <v>1</v>
      </c>
      <c r="I114" s="138"/>
      <c r="J114" s="139">
        <f t="shared" si="20"/>
        <v>0</v>
      </c>
      <c r="K114" s="135" t="s">
        <v>3</v>
      </c>
      <c r="L114" s="33"/>
      <c r="M114" s="140" t="s">
        <v>3</v>
      </c>
      <c r="N114" s="141" t="s">
        <v>42</v>
      </c>
      <c r="P114" s="142">
        <f t="shared" si="21"/>
        <v>0</v>
      </c>
      <c r="Q114" s="142">
        <v>0</v>
      </c>
      <c r="R114" s="142">
        <f t="shared" si="22"/>
        <v>0</v>
      </c>
      <c r="S114" s="142">
        <v>0</v>
      </c>
      <c r="T114" s="143">
        <f t="shared" si="23"/>
        <v>0</v>
      </c>
      <c r="AR114" s="144" t="s">
        <v>90</v>
      </c>
      <c r="AT114" s="144" t="s">
        <v>153</v>
      </c>
      <c r="AU114" s="144" t="s">
        <v>78</v>
      </c>
      <c r="AY114" s="18" t="s">
        <v>151</v>
      </c>
      <c r="BE114" s="145">
        <f t="shared" si="24"/>
        <v>0</v>
      </c>
      <c r="BF114" s="145">
        <f t="shared" si="25"/>
        <v>0</v>
      </c>
      <c r="BG114" s="145">
        <f t="shared" si="26"/>
        <v>0</v>
      </c>
      <c r="BH114" s="145">
        <f t="shared" si="27"/>
        <v>0</v>
      </c>
      <c r="BI114" s="145">
        <f t="shared" si="28"/>
        <v>0</v>
      </c>
      <c r="BJ114" s="18" t="s">
        <v>15</v>
      </c>
      <c r="BK114" s="145">
        <f t="shared" si="29"/>
        <v>0</v>
      </c>
      <c r="BL114" s="18" t="s">
        <v>90</v>
      </c>
      <c r="BM114" s="144" t="s">
        <v>469</v>
      </c>
    </row>
    <row r="115" spans="2:65" s="1" customFormat="1" ht="24.25" customHeight="1">
      <c r="B115" s="132"/>
      <c r="C115" s="133" t="s">
        <v>314</v>
      </c>
      <c r="D115" s="133" t="s">
        <v>153</v>
      </c>
      <c r="E115" s="134" t="s">
        <v>2387</v>
      </c>
      <c r="F115" s="135" t="s">
        <v>2388</v>
      </c>
      <c r="G115" s="136" t="s">
        <v>1861</v>
      </c>
      <c r="H115" s="137">
        <v>8</v>
      </c>
      <c r="I115" s="138"/>
      <c r="J115" s="139">
        <f t="shared" si="20"/>
        <v>0</v>
      </c>
      <c r="K115" s="135" t="s">
        <v>3</v>
      </c>
      <c r="L115" s="33"/>
      <c r="M115" s="140" t="s">
        <v>3</v>
      </c>
      <c r="N115" s="141" t="s">
        <v>42</v>
      </c>
      <c r="P115" s="142">
        <f t="shared" si="21"/>
        <v>0</v>
      </c>
      <c r="Q115" s="142">
        <v>0</v>
      </c>
      <c r="R115" s="142">
        <f t="shared" si="22"/>
        <v>0</v>
      </c>
      <c r="S115" s="142">
        <v>0</v>
      </c>
      <c r="T115" s="143">
        <f t="shared" si="23"/>
        <v>0</v>
      </c>
      <c r="AR115" s="144" t="s">
        <v>90</v>
      </c>
      <c r="AT115" s="144" t="s">
        <v>153</v>
      </c>
      <c r="AU115" s="144" t="s">
        <v>78</v>
      </c>
      <c r="AY115" s="18" t="s">
        <v>151</v>
      </c>
      <c r="BE115" s="145">
        <f t="shared" si="24"/>
        <v>0</v>
      </c>
      <c r="BF115" s="145">
        <f t="shared" si="25"/>
        <v>0</v>
      </c>
      <c r="BG115" s="145">
        <f t="shared" si="26"/>
        <v>0</v>
      </c>
      <c r="BH115" s="145">
        <f t="shared" si="27"/>
        <v>0</v>
      </c>
      <c r="BI115" s="145">
        <f t="shared" si="28"/>
        <v>0</v>
      </c>
      <c r="BJ115" s="18" t="s">
        <v>15</v>
      </c>
      <c r="BK115" s="145">
        <f t="shared" si="29"/>
        <v>0</v>
      </c>
      <c r="BL115" s="18" t="s">
        <v>90</v>
      </c>
      <c r="BM115" s="144" t="s">
        <v>485</v>
      </c>
    </row>
    <row r="116" spans="2:65" s="1" customFormat="1" ht="16.5" customHeight="1">
      <c r="B116" s="132"/>
      <c r="C116" s="133" t="s">
        <v>324</v>
      </c>
      <c r="D116" s="133" t="s">
        <v>153</v>
      </c>
      <c r="E116" s="134" t="s">
        <v>2389</v>
      </c>
      <c r="F116" s="135" t="s">
        <v>2390</v>
      </c>
      <c r="G116" s="136" t="s">
        <v>327</v>
      </c>
      <c r="H116" s="137">
        <v>4</v>
      </c>
      <c r="I116" s="138"/>
      <c r="J116" s="139">
        <f t="shared" si="20"/>
        <v>0</v>
      </c>
      <c r="K116" s="135" t="s">
        <v>3</v>
      </c>
      <c r="L116" s="33"/>
      <c r="M116" s="140" t="s">
        <v>3</v>
      </c>
      <c r="N116" s="141" t="s">
        <v>42</v>
      </c>
      <c r="P116" s="142">
        <f t="shared" si="21"/>
        <v>0</v>
      </c>
      <c r="Q116" s="142">
        <v>0</v>
      </c>
      <c r="R116" s="142">
        <f t="shared" si="22"/>
        <v>0</v>
      </c>
      <c r="S116" s="142">
        <v>0</v>
      </c>
      <c r="T116" s="143">
        <f t="shared" si="23"/>
        <v>0</v>
      </c>
      <c r="AR116" s="144" t="s">
        <v>90</v>
      </c>
      <c r="AT116" s="144" t="s">
        <v>153</v>
      </c>
      <c r="AU116" s="144" t="s">
        <v>78</v>
      </c>
      <c r="AY116" s="18" t="s">
        <v>151</v>
      </c>
      <c r="BE116" s="145">
        <f t="shared" si="24"/>
        <v>0</v>
      </c>
      <c r="BF116" s="145">
        <f t="shared" si="25"/>
        <v>0</v>
      </c>
      <c r="BG116" s="145">
        <f t="shared" si="26"/>
        <v>0</v>
      </c>
      <c r="BH116" s="145">
        <f t="shared" si="27"/>
        <v>0</v>
      </c>
      <c r="BI116" s="145">
        <f t="shared" si="28"/>
        <v>0</v>
      </c>
      <c r="BJ116" s="18" t="s">
        <v>15</v>
      </c>
      <c r="BK116" s="145">
        <f t="shared" si="29"/>
        <v>0</v>
      </c>
      <c r="BL116" s="18" t="s">
        <v>90</v>
      </c>
      <c r="BM116" s="144" t="s">
        <v>502</v>
      </c>
    </row>
    <row r="117" spans="2:65" s="1" customFormat="1" ht="24.25" customHeight="1">
      <c r="B117" s="132"/>
      <c r="C117" s="133" t="s">
        <v>329</v>
      </c>
      <c r="D117" s="133" t="s">
        <v>153</v>
      </c>
      <c r="E117" s="134" t="s">
        <v>2391</v>
      </c>
      <c r="F117" s="135" t="s">
        <v>2392</v>
      </c>
      <c r="G117" s="136" t="s">
        <v>332</v>
      </c>
      <c r="H117" s="137">
        <v>1</v>
      </c>
      <c r="I117" s="138"/>
      <c r="J117" s="139">
        <f t="shared" si="20"/>
        <v>0</v>
      </c>
      <c r="K117" s="135" t="s">
        <v>3</v>
      </c>
      <c r="L117" s="33"/>
      <c r="M117" s="140" t="s">
        <v>3</v>
      </c>
      <c r="N117" s="141" t="s">
        <v>42</v>
      </c>
      <c r="P117" s="142">
        <f t="shared" si="21"/>
        <v>0</v>
      </c>
      <c r="Q117" s="142">
        <v>0</v>
      </c>
      <c r="R117" s="142">
        <f t="shared" si="22"/>
        <v>0</v>
      </c>
      <c r="S117" s="142">
        <v>0</v>
      </c>
      <c r="T117" s="143">
        <f t="shared" si="23"/>
        <v>0</v>
      </c>
      <c r="AR117" s="144" t="s">
        <v>90</v>
      </c>
      <c r="AT117" s="144" t="s">
        <v>153</v>
      </c>
      <c r="AU117" s="144" t="s">
        <v>78</v>
      </c>
      <c r="AY117" s="18" t="s">
        <v>151</v>
      </c>
      <c r="BE117" s="145">
        <f t="shared" si="24"/>
        <v>0</v>
      </c>
      <c r="BF117" s="145">
        <f t="shared" si="25"/>
        <v>0</v>
      </c>
      <c r="BG117" s="145">
        <f t="shared" si="26"/>
        <v>0</v>
      </c>
      <c r="BH117" s="145">
        <f t="shared" si="27"/>
        <v>0</v>
      </c>
      <c r="BI117" s="145">
        <f t="shared" si="28"/>
        <v>0</v>
      </c>
      <c r="BJ117" s="18" t="s">
        <v>15</v>
      </c>
      <c r="BK117" s="145">
        <f t="shared" si="29"/>
        <v>0</v>
      </c>
      <c r="BL117" s="18" t="s">
        <v>90</v>
      </c>
      <c r="BM117" s="144" t="s">
        <v>883</v>
      </c>
    </row>
    <row r="118" spans="2:65" s="1" customFormat="1" ht="24.25" customHeight="1">
      <c r="B118" s="132"/>
      <c r="C118" s="133" t="s">
        <v>334</v>
      </c>
      <c r="D118" s="133" t="s">
        <v>153</v>
      </c>
      <c r="E118" s="134" t="s">
        <v>2393</v>
      </c>
      <c r="F118" s="135" t="s">
        <v>2394</v>
      </c>
      <c r="G118" s="136" t="s">
        <v>332</v>
      </c>
      <c r="H118" s="137">
        <v>1</v>
      </c>
      <c r="I118" s="138"/>
      <c r="J118" s="139">
        <f t="shared" si="20"/>
        <v>0</v>
      </c>
      <c r="K118" s="135" t="s">
        <v>3</v>
      </c>
      <c r="L118" s="33"/>
      <c r="M118" s="140" t="s">
        <v>3</v>
      </c>
      <c r="N118" s="141" t="s">
        <v>42</v>
      </c>
      <c r="P118" s="142">
        <f t="shared" si="21"/>
        <v>0</v>
      </c>
      <c r="Q118" s="142">
        <v>0</v>
      </c>
      <c r="R118" s="142">
        <f t="shared" si="22"/>
        <v>0</v>
      </c>
      <c r="S118" s="142">
        <v>0</v>
      </c>
      <c r="T118" s="143">
        <f t="shared" si="23"/>
        <v>0</v>
      </c>
      <c r="AR118" s="144" t="s">
        <v>90</v>
      </c>
      <c r="AT118" s="144" t="s">
        <v>153</v>
      </c>
      <c r="AU118" s="144" t="s">
        <v>78</v>
      </c>
      <c r="AY118" s="18" t="s">
        <v>151</v>
      </c>
      <c r="BE118" s="145">
        <f t="shared" si="24"/>
        <v>0</v>
      </c>
      <c r="BF118" s="145">
        <f t="shared" si="25"/>
        <v>0</v>
      </c>
      <c r="BG118" s="145">
        <f t="shared" si="26"/>
        <v>0</v>
      </c>
      <c r="BH118" s="145">
        <f t="shared" si="27"/>
        <v>0</v>
      </c>
      <c r="BI118" s="145">
        <f t="shared" si="28"/>
        <v>0</v>
      </c>
      <c r="BJ118" s="18" t="s">
        <v>15</v>
      </c>
      <c r="BK118" s="145">
        <f t="shared" si="29"/>
        <v>0</v>
      </c>
      <c r="BL118" s="18" t="s">
        <v>90</v>
      </c>
      <c r="BM118" s="144" t="s">
        <v>890</v>
      </c>
    </row>
    <row r="119" spans="2:65" s="1" customFormat="1" ht="16.5" customHeight="1">
      <c r="B119" s="132"/>
      <c r="C119" s="133" t="s">
        <v>339</v>
      </c>
      <c r="D119" s="133" t="s">
        <v>153</v>
      </c>
      <c r="E119" s="134" t="s">
        <v>2395</v>
      </c>
      <c r="F119" s="135" t="s">
        <v>2310</v>
      </c>
      <c r="G119" s="136" t="s">
        <v>332</v>
      </c>
      <c r="H119" s="137">
        <v>1</v>
      </c>
      <c r="I119" s="138"/>
      <c r="J119" s="139">
        <f t="shared" si="20"/>
        <v>0</v>
      </c>
      <c r="K119" s="135" t="s">
        <v>3</v>
      </c>
      <c r="L119" s="33"/>
      <c r="M119" s="140" t="s">
        <v>3</v>
      </c>
      <c r="N119" s="141" t="s">
        <v>42</v>
      </c>
      <c r="P119" s="142">
        <f t="shared" si="21"/>
        <v>0</v>
      </c>
      <c r="Q119" s="142">
        <v>0</v>
      </c>
      <c r="R119" s="142">
        <f t="shared" si="22"/>
        <v>0</v>
      </c>
      <c r="S119" s="142">
        <v>0</v>
      </c>
      <c r="T119" s="143">
        <f t="shared" si="23"/>
        <v>0</v>
      </c>
      <c r="AR119" s="144" t="s">
        <v>90</v>
      </c>
      <c r="AT119" s="144" t="s">
        <v>153</v>
      </c>
      <c r="AU119" s="144" t="s">
        <v>78</v>
      </c>
      <c r="AY119" s="18" t="s">
        <v>151</v>
      </c>
      <c r="BE119" s="145">
        <f t="shared" si="24"/>
        <v>0</v>
      </c>
      <c r="BF119" s="145">
        <f t="shared" si="25"/>
        <v>0</v>
      </c>
      <c r="BG119" s="145">
        <f t="shared" si="26"/>
        <v>0</v>
      </c>
      <c r="BH119" s="145">
        <f t="shared" si="27"/>
        <v>0</v>
      </c>
      <c r="BI119" s="145">
        <f t="shared" si="28"/>
        <v>0</v>
      </c>
      <c r="BJ119" s="18" t="s">
        <v>15</v>
      </c>
      <c r="BK119" s="145">
        <f t="shared" si="29"/>
        <v>0</v>
      </c>
      <c r="BL119" s="18" t="s">
        <v>90</v>
      </c>
      <c r="BM119" s="144" t="s">
        <v>901</v>
      </c>
    </row>
    <row r="120" spans="2:65" s="1" customFormat="1" ht="24.25" customHeight="1">
      <c r="B120" s="132"/>
      <c r="C120" s="133" t="s">
        <v>343</v>
      </c>
      <c r="D120" s="133" t="s">
        <v>153</v>
      </c>
      <c r="E120" s="134" t="s">
        <v>2396</v>
      </c>
      <c r="F120" s="135" t="s">
        <v>2397</v>
      </c>
      <c r="G120" s="136" t="s">
        <v>327</v>
      </c>
      <c r="H120" s="137">
        <v>10</v>
      </c>
      <c r="I120" s="138"/>
      <c r="J120" s="139">
        <f t="shared" si="20"/>
        <v>0</v>
      </c>
      <c r="K120" s="135" t="s">
        <v>3</v>
      </c>
      <c r="L120" s="33"/>
      <c r="M120" s="140" t="s">
        <v>3</v>
      </c>
      <c r="N120" s="141" t="s">
        <v>42</v>
      </c>
      <c r="P120" s="142">
        <f t="shared" si="21"/>
        <v>0</v>
      </c>
      <c r="Q120" s="142">
        <v>0</v>
      </c>
      <c r="R120" s="142">
        <f t="shared" si="22"/>
        <v>0</v>
      </c>
      <c r="S120" s="142">
        <v>0</v>
      </c>
      <c r="T120" s="143">
        <f t="shared" si="23"/>
        <v>0</v>
      </c>
      <c r="AR120" s="144" t="s">
        <v>90</v>
      </c>
      <c r="AT120" s="144" t="s">
        <v>153</v>
      </c>
      <c r="AU120" s="144" t="s">
        <v>78</v>
      </c>
      <c r="AY120" s="18" t="s">
        <v>151</v>
      </c>
      <c r="BE120" s="145">
        <f t="shared" si="24"/>
        <v>0</v>
      </c>
      <c r="BF120" s="145">
        <f t="shared" si="25"/>
        <v>0</v>
      </c>
      <c r="BG120" s="145">
        <f t="shared" si="26"/>
        <v>0</v>
      </c>
      <c r="BH120" s="145">
        <f t="shared" si="27"/>
        <v>0</v>
      </c>
      <c r="BI120" s="145">
        <f t="shared" si="28"/>
        <v>0</v>
      </c>
      <c r="BJ120" s="18" t="s">
        <v>15</v>
      </c>
      <c r="BK120" s="145">
        <f t="shared" si="29"/>
        <v>0</v>
      </c>
      <c r="BL120" s="18" t="s">
        <v>90</v>
      </c>
      <c r="BM120" s="144" t="s">
        <v>907</v>
      </c>
    </row>
    <row r="121" spans="2:65" s="1" customFormat="1" ht="24.25" customHeight="1">
      <c r="B121" s="132"/>
      <c r="C121" s="133" t="s">
        <v>353</v>
      </c>
      <c r="D121" s="133" t="s">
        <v>153</v>
      </c>
      <c r="E121" s="134" t="s">
        <v>2398</v>
      </c>
      <c r="F121" s="135" t="s">
        <v>2399</v>
      </c>
      <c r="G121" s="136" t="s">
        <v>332</v>
      </c>
      <c r="H121" s="137">
        <v>1</v>
      </c>
      <c r="I121" s="138"/>
      <c r="J121" s="139">
        <f t="shared" si="20"/>
        <v>0</v>
      </c>
      <c r="K121" s="135" t="s">
        <v>3</v>
      </c>
      <c r="L121" s="33"/>
      <c r="M121" s="140" t="s">
        <v>3</v>
      </c>
      <c r="N121" s="141" t="s">
        <v>42</v>
      </c>
      <c r="P121" s="142">
        <f t="shared" si="21"/>
        <v>0</v>
      </c>
      <c r="Q121" s="142">
        <v>0</v>
      </c>
      <c r="R121" s="142">
        <f t="shared" si="22"/>
        <v>0</v>
      </c>
      <c r="S121" s="142">
        <v>0</v>
      </c>
      <c r="T121" s="143">
        <f t="shared" si="23"/>
        <v>0</v>
      </c>
      <c r="AR121" s="144" t="s">
        <v>90</v>
      </c>
      <c r="AT121" s="144" t="s">
        <v>153</v>
      </c>
      <c r="AU121" s="144" t="s">
        <v>78</v>
      </c>
      <c r="AY121" s="18" t="s">
        <v>151</v>
      </c>
      <c r="BE121" s="145">
        <f t="shared" si="24"/>
        <v>0</v>
      </c>
      <c r="BF121" s="145">
        <f t="shared" si="25"/>
        <v>0</v>
      </c>
      <c r="BG121" s="145">
        <f t="shared" si="26"/>
        <v>0</v>
      </c>
      <c r="BH121" s="145">
        <f t="shared" si="27"/>
        <v>0</v>
      </c>
      <c r="BI121" s="145">
        <f t="shared" si="28"/>
        <v>0</v>
      </c>
      <c r="BJ121" s="18" t="s">
        <v>15</v>
      </c>
      <c r="BK121" s="145">
        <f t="shared" si="29"/>
        <v>0</v>
      </c>
      <c r="BL121" s="18" t="s">
        <v>90</v>
      </c>
      <c r="BM121" s="144" t="s">
        <v>931</v>
      </c>
    </row>
    <row r="122" spans="2:65" s="1" customFormat="1" ht="16.5" customHeight="1">
      <c r="B122" s="132"/>
      <c r="C122" s="133" t="s">
        <v>359</v>
      </c>
      <c r="D122" s="133" t="s">
        <v>153</v>
      </c>
      <c r="E122" s="134" t="s">
        <v>2400</v>
      </c>
      <c r="F122" s="135" t="s">
        <v>2401</v>
      </c>
      <c r="G122" s="136" t="s">
        <v>332</v>
      </c>
      <c r="H122" s="137">
        <v>1</v>
      </c>
      <c r="I122" s="138"/>
      <c r="J122" s="139">
        <f t="shared" si="20"/>
        <v>0</v>
      </c>
      <c r="K122" s="135" t="s">
        <v>3</v>
      </c>
      <c r="L122" s="33"/>
      <c r="M122" s="140" t="s">
        <v>3</v>
      </c>
      <c r="N122" s="141" t="s">
        <v>42</v>
      </c>
      <c r="P122" s="142">
        <f t="shared" si="21"/>
        <v>0</v>
      </c>
      <c r="Q122" s="142">
        <v>0</v>
      </c>
      <c r="R122" s="142">
        <f t="shared" si="22"/>
        <v>0</v>
      </c>
      <c r="S122" s="142">
        <v>0</v>
      </c>
      <c r="T122" s="143">
        <f t="shared" si="23"/>
        <v>0</v>
      </c>
      <c r="AR122" s="144" t="s">
        <v>90</v>
      </c>
      <c r="AT122" s="144" t="s">
        <v>153</v>
      </c>
      <c r="AU122" s="144" t="s">
        <v>78</v>
      </c>
      <c r="AY122" s="18" t="s">
        <v>151</v>
      </c>
      <c r="BE122" s="145">
        <f t="shared" si="24"/>
        <v>0</v>
      </c>
      <c r="BF122" s="145">
        <f t="shared" si="25"/>
        <v>0</v>
      </c>
      <c r="BG122" s="145">
        <f t="shared" si="26"/>
        <v>0</v>
      </c>
      <c r="BH122" s="145">
        <f t="shared" si="27"/>
        <v>0</v>
      </c>
      <c r="BI122" s="145">
        <f t="shared" si="28"/>
        <v>0</v>
      </c>
      <c r="BJ122" s="18" t="s">
        <v>15</v>
      </c>
      <c r="BK122" s="145">
        <f t="shared" si="29"/>
        <v>0</v>
      </c>
      <c r="BL122" s="18" t="s">
        <v>90</v>
      </c>
      <c r="BM122" s="144" t="s">
        <v>953</v>
      </c>
    </row>
    <row r="123" spans="2:65" s="1" customFormat="1" ht="21.75" customHeight="1">
      <c r="B123" s="132"/>
      <c r="C123" s="133" t="s">
        <v>365</v>
      </c>
      <c r="D123" s="133" t="s">
        <v>153</v>
      </c>
      <c r="E123" s="134" t="s">
        <v>2402</v>
      </c>
      <c r="F123" s="135" t="s">
        <v>2403</v>
      </c>
      <c r="G123" s="136" t="s">
        <v>332</v>
      </c>
      <c r="H123" s="137">
        <v>1</v>
      </c>
      <c r="I123" s="138"/>
      <c r="J123" s="139">
        <f t="shared" si="20"/>
        <v>0</v>
      </c>
      <c r="K123" s="135" t="s">
        <v>3</v>
      </c>
      <c r="L123" s="33"/>
      <c r="M123" s="140" t="s">
        <v>3</v>
      </c>
      <c r="N123" s="141" t="s">
        <v>42</v>
      </c>
      <c r="P123" s="142">
        <f t="shared" si="21"/>
        <v>0</v>
      </c>
      <c r="Q123" s="142">
        <v>0</v>
      </c>
      <c r="R123" s="142">
        <f t="shared" si="22"/>
        <v>0</v>
      </c>
      <c r="S123" s="142">
        <v>0</v>
      </c>
      <c r="T123" s="143">
        <f t="shared" si="23"/>
        <v>0</v>
      </c>
      <c r="AR123" s="144" t="s">
        <v>90</v>
      </c>
      <c r="AT123" s="144" t="s">
        <v>153</v>
      </c>
      <c r="AU123" s="144" t="s">
        <v>78</v>
      </c>
      <c r="AY123" s="18" t="s">
        <v>151</v>
      </c>
      <c r="BE123" s="145">
        <f t="shared" si="24"/>
        <v>0</v>
      </c>
      <c r="BF123" s="145">
        <f t="shared" si="25"/>
        <v>0</v>
      </c>
      <c r="BG123" s="145">
        <f t="shared" si="26"/>
        <v>0</v>
      </c>
      <c r="BH123" s="145">
        <f t="shared" si="27"/>
        <v>0</v>
      </c>
      <c r="BI123" s="145">
        <f t="shared" si="28"/>
        <v>0</v>
      </c>
      <c r="BJ123" s="18" t="s">
        <v>15</v>
      </c>
      <c r="BK123" s="145">
        <f t="shared" si="29"/>
        <v>0</v>
      </c>
      <c r="BL123" s="18" t="s">
        <v>90</v>
      </c>
      <c r="BM123" s="144" t="s">
        <v>963</v>
      </c>
    </row>
    <row r="124" spans="2:65" s="1" customFormat="1" ht="16.5" customHeight="1">
      <c r="B124" s="132"/>
      <c r="C124" s="133" t="s">
        <v>370</v>
      </c>
      <c r="D124" s="133" t="s">
        <v>153</v>
      </c>
      <c r="E124" s="134" t="s">
        <v>2404</v>
      </c>
      <c r="F124" s="135" t="s">
        <v>2405</v>
      </c>
      <c r="G124" s="136" t="s">
        <v>1861</v>
      </c>
      <c r="H124" s="137">
        <v>16</v>
      </c>
      <c r="I124" s="138"/>
      <c r="J124" s="139">
        <f t="shared" si="20"/>
        <v>0</v>
      </c>
      <c r="K124" s="135" t="s">
        <v>3</v>
      </c>
      <c r="L124" s="33"/>
      <c r="M124" s="140" t="s">
        <v>3</v>
      </c>
      <c r="N124" s="141" t="s">
        <v>42</v>
      </c>
      <c r="P124" s="142">
        <f t="shared" si="21"/>
        <v>0</v>
      </c>
      <c r="Q124" s="142">
        <v>0</v>
      </c>
      <c r="R124" s="142">
        <f t="shared" si="22"/>
        <v>0</v>
      </c>
      <c r="S124" s="142">
        <v>0</v>
      </c>
      <c r="T124" s="143">
        <f t="shared" si="23"/>
        <v>0</v>
      </c>
      <c r="AR124" s="144" t="s">
        <v>90</v>
      </c>
      <c r="AT124" s="144" t="s">
        <v>153</v>
      </c>
      <c r="AU124" s="144" t="s">
        <v>78</v>
      </c>
      <c r="AY124" s="18" t="s">
        <v>151</v>
      </c>
      <c r="BE124" s="145">
        <f t="shared" si="24"/>
        <v>0</v>
      </c>
      <c r="BF124" s="145">
        <f t="shared" si="25"/>
        <v>0</v>
      </c>
      <c r="BG124" s="145">
        <f t="shared" si="26"/>
        <v>0</v>
      </c>
      <c r="BH124" s="145">
        <f t="shared" si="27"/>
        <v>0</v>
      </c>
      <c r="BI124" s="145">
        <f t="shared" si="28"/>
        <v>0</v>
      </c>
      <c r="BJ124" s="18" t="s">
        <v>15</v>
      </c>
      <c r="BK124" s="145">
        <f t="shared" si="29"/>
        <v>0</v>
      </c>
      <c r="BL124" s="18" t="s">
        <v>90</v>
      </c>
      <c r="BM124" s="144" t="s">
        <v>973</v>
      </c>
    </row>
    <row r="125" spans="2:65" s="1" customFormat="1" ht="16.5" customHeight="1">
      <c r="B125" s="132"/>
      <c r="C125" s="133" t="s">
        <v>376</v>
      </c>
      <c r="D125" s="133" t="s">
        <v>153</v>
      </c>
      <c r="E125" s="134" t="s">
        <v>2406</v>
      </c>
      <c r="F125" s="135" t="s">
        <v>1917</v>
      </c>
      <c r="G125" s="136" t="s">
        <v>1323</v>
      </c>
      <c r="H125" s="191"/>
      <c r="I125" s="138"/>
      <c r="J125" s="139">
        <f t="shared" si="20"/>
        <v>0</v>
      </c>
      <c r="K125" s="135" t="s">
        <v>3</v>
      </c>
      <c r="L125" s="33"/>
      <c r="M125" s="140" t="s">
        <v>3</v>
      </c>
      <c r="N125" s="141" t="s">
        <v>42</v>
      </c>
      <c r="P125" s="142">
        <f t="shared" si="21"/>
        <v>0</v>
      </c>
      <c r="Q125" s="142">
        <v>0</v>
      </c>
      <c r="R125" s="142">
        <f t="shared" si="22"/>
        <v>0</v>
      </c>
      <c r="S125" s="142">
        <v>0</v>
      </c>
      <c r="T125" s="143">
        <f t="shared" si="23"/>
        <v>0</v>
      </c>
      <c r="AR125" s="144" t="s">
        <v>90</v>
      </c>
      <c r="AT125" s="144" t="s">
        <v>153</v>
      </c>
      <c r="AU125" s="144" t="s">
        <v>78</v>
      </c>
      <c r="AY125" s="18" t="s">
        <v>151</v>
      </c>
      <c r="BE125" s="145">
        <f t="shared" si="24"/>
        <v>0</v>
      </c>
      <c r="BF125" s="145">
        <f t="shared" si="25"/>
        <v>0</v>
      </c>
      <c r="BG125" s="145">
        <f t="shared" si="26"/>
        <v>0</v>
      </c>
      <c r="BH125" s="145">
        <f t="shared" si="27"/>
        <v>0</v>
      </c>
      <c r="BI125" s="145">
        <f t="shared" si="28"/>
        <v>0</v>
      </c>
      <c r="BJ125" s="18" t="s">
        <v>15</v>
      </c>
      <c r="BK125" s="145">
        <f t="shared" si="29"/>
        <v>0</v>
      </c>
      <c r="BL125" s="18" t="s">
        <v>90</v>
      </c>
      <c r="BM125" s="144" t="s">
        <v>986</v>
      </c>
    </row>
    <row r="126" spans="2:65" s="11" customFormat="1" ht="26" customHeight="1">
      <c r="B126" s="120"/>
      <c r="D126" s="121" t="s">
        <v>70</v>
      </c>
      <c r="E126" s="122" t="s">
        <v>2017</v>
      </c>
      <c r="F126" s="122" t="s">
        <v>2407</v>
      </c>
      <c r="I126" s="123"/>
      <c r="J126" s="124">
        <f>BK126</f>
        <v>0</v>
      </c>
      <c r="L126" s="120"/>
      <c r="M126" s="125"/>
      <c r="P126" s="126">
        <f>P127</f>
        <v>0</v>
      </c>
      <c r="R126" s="126">
        <f>R127</f>
        <v>0</v>
      </c>
      <c r="T126" s="127">
        <f>T127</f>
        <v>0</v>
      </c>
      <c r="AR126" s="121" t="s">
        <v>15</v>
      </c>
      <c r="AT126" s="128" t="s">
        <v>70</v>
      </c>
      <c r="AU126" s="128" t="s">
        <v>71</v>
      </c>
      <c r="AY126" s="121" t="s">
        <v>151</v>
      </c>
      <c r="BK126" s="129">
        <f>BK127</f>
        <v>0</v>
      </c>
    </row>
    <row r="127" spans="2:65" s="1" customFormat="1" ht="38" customHeight="1">
      <c r="B127" s="132"/>
      <c r="C127" s="133" t="s">
        <v>385</v>
      </c>
      <c r="D127" s="133" t="s">
        <v>153</v>
      </c>
      <c r="E127" s="134" t="s">
        <v>2408</v>
      </c>
      <c r="F127" s="135" t="s">
        <v>2275</v>
      </c>
      <c r="G127" s="136" t="s">
        <v>1323</v>
      </c>
      <c r="H127" s="191"/>
      <c r="I127" s="138"/>
      <c r="J127" s="139">
        <f>ROUND(I127*H127,2)</f>
        <v>0</v>
      </c>
      <c r="K127" s="135" t="s">
        <v>3</v>
      </c>
      <c r="L127" s="33"/>
      <c r="M127" s="195" t="s">
        <v>3</v>
      </c>
      <c r="N127" s="196" t="s">
        <v>42</v>
      </c>
      <c r="O127" s="193"/>
      <c r="P127" s="197">
        <f>O127*H127</f>
        <v>0</v>
      </c>
      <c r="Q127" s="197">
        <v>0</v>
      </c>
      <c r="R127" s="197">
        <f>Q127*H127</f>
        <v>0</v>
      </c>
      <c r="S127" s="197">
        <v>0</v>
      </c>
      <c r="T127" s="198">
        <f>S127*H127</f>
        <v>0</v>
      </c>
      <c r="AR127" s="144" t="s">
        <v>90</v>
      </c>
      <c r="AT127" s="144" t="s">
        <v>153</v>
      </c>
      <c r="AU127" s="144" t="s">
        <v>15</v>
      </c>
      <c r="AY127" s="18" t="s">
        <v>151</v>
      </c>
      <c r="BE127" s="145">
        <f>IF(N127="základní",J127,0)</f>
        <v>0</v>
      </c>
      <c r="BF127" s="145">
        <f>IF(N127="snížená",J127,0)</f>
        <v>0</v>
      </c>
      <c r="BG127" s="145">
        <f>IF(N127="zákl. přenesená",J127,0)</f>
        <v>0</v>
      </c>
      <c r="BH127" s="145">
        <f>IF(N127="sníž. přenesená",J127,0)</f>
        <v>0</v>
      </c>
      <c r="BI127" s="145">
        <f>IF(N127="nulová",J127,0)</f>
        <v>0</v>
      </c>
      <c r="BJ127" s="18" t="s">
        <v>15</v>
      </c>
      <c r="BK127" s="145">
        <f>ROUND(I127*H127,2)</f>
        <v>0</v>
      </c>
      <c r="BL127" s="18" t="s">
        <v>90</v>
      </c>
      <c r="BM127" s="144" t="s">
        <v>1000</v>
      </c>
    </row>
    <row r="128" spans="2:65" s="1" customFormat="1" ht="7" customHeight="1">
      <c r="B128" s="42"/>
      <c r="C128" s="43"/>
      <c r="D128" s="43"/>
      <c r="E128" s="43"/>
      <c r="F128" s="43"/>
      <c r="G128" s="43"/>
      <c r="H128" s="43"/>
      <c r="I128" s="43"/>
      <c r="J128" s="43"/>
      <c r="K128" s="43"/>
      <c r="L128" s="33"/>
    </row>
  </sheetData>
  <autoFilter ref="C84:K127" xr:uid="{00000000-0009-0000-0000-000004000000}"/>
  <mergeCells count="9">
    <mergeCell ref="E50:H50"/>
    <mergeCell ref="E75:H75"/>
    <mergeCell ref="E77:H77"/>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09"/>
  <sheetViews>
    <sheetView showGridLines="0" topLeftCell="A34"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92</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s="1" customFormat="1" ht="12" customHeight="1">
      <c r="B8" s="33"/>
      <c r="D8" s="28" t="s">
        <v>115</v>
      </c>
      <c r="L8" s="33"/>
    </row>
    <row r="9" spans="2:46" s="1" customFormat="1" ht="16.5" customHeight="1">
      <c r="B9" s="33"/>
      <c r="E9" s="293" t="s">
        <v>2409</v>
      </c>
      <c r="F9" s="330"/>
      <c r="G9" s="330"/>
      <c r="H9" s="330"/>
      <c r="L9" s="33"/>
    </row>
    <row r="10" spans="2:46" s="1" customFormat="1">
      <c r="B10" s="33"/>
      <c r="L10" s="33"/>
    </row>
    <row r="11" spans="2:46" s="1" customFormat="1" ht="12" customHeight="1">
      <c r="B11" s="33"/>
      <c r="D11" s="28" t="s">
        <v>19</v>
      </c>
      <c r="F11" s="26" t="s">
        <v>3</v>
      </c>
      <c r="I11" s="28" t="s">
        <v>20</v>
      </c>
      <c r="J11" s="26" t="s">
        <v>3</v>
      </c>
      <c r="L11" s="33"/>
    </row>
    <row r="12" spans="2:46" s="1" customFormat="1" ht="12" customHeight="1">
      <c r="B12" s="33"/>
      <c r="D12" s="28" t="s">
        <v>21</v>
      </c>
      <c r="F12" s="26" t="s">
        <v>22</v>
      </c>
      <c r="I12" s="28" t="s">
        <v>23</v>
      </c>
      <c r="J12" s="50" t="str">
        <f>'Rekapitulace stavby'!AN8</f>
        <v>10. 4. 2025</v>
      </c>
      <c r="L12" s="33"/>
    </row>
    <row r="13" spans="2:46" s="1" customFormat="1" ht="11" customHeight="1">
      <c r="B13" s="33"/>
      <c r="L13" s="33"/>
    </row>
    <row r="14" spans="2:46" s="1" customFormat="1" ht="12" customHeight="1">
      <c r="B14" s="33"/>
      <c r="D14" s="28" t="s">
        <v>25</v>
      </c>
      <c r="I14" s="28" t="s">
        <v>26</v>
      </c>
      <c r="J14" s="26" t="str">
        <f>IF('Rekapitulace stavby'!AN10="","",'Rekapitulace stavby'!AN10)</f>
        <v/>
      </c>
      <c r="L14" s="33"/>
    </row>
    <row r="15" spans="2:46" s="1" customFormat="1" ht="18" customHeight="1">
      <c r="B15" s="33"/>
      <c r="E15" s="26" t="str">
        <f>IF('Rekapitulace stavby'!E11="","",'Rekapitulace stavby'!E11)</f>
        <v>Město Dobříš</v>
      </c>
      <c r="I15" s="28" t="s">
        <v>28</v>
      </c>
      <c r="J15" s="26" t="str">
        <f>IF('Rekapitulace stavby'!AN11="","",'Rekapitulace stavby'!AN11)</f>
        <v/>
      </c>
      <c r="L15" s="33"/>
    </row>
    <row r="16" spans="2:46" s="1" customFormat="1" ht="7"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33" t="str">
        <f>'Rekapitulace stavby'!E14</f>
        <v>Vyplň údaj</v>
      </c>
      <c r="F18" s="303"/>
      <c r="G18" s="303"/>
      <c r="H18" s="303"/>
      <c r="I18" s="28" t="s">
        <v>28</v>
      </c>
      <c r="J18" s="29" t="str">
        <f>'Rekapitulace stavby'!AN14</f>
        <v>Vyplň údaj</v>
      </c>
      <c r="L18" s="33"/>
    </row>
    <row r="19" spans="2:12" s="1" customFormat="1" ht="7" customHeight="1">
      <c r="B19" s="33"/>
      <c r="L19" s="33"/>
    </row>
    <row r="20" spans="2:12" s="1" customFormat="1" ht="12" customHeight="1">
      <c r="B20" s="33"/>
      <c r="D20" s="28" t="s">
        <v>31</v>
      </c>
      <c r="I20" s="28" t="s">
        <v>26</v>
      </c>
      <c r="J20" s="26" t="str">
        <f>IF('Rekapitulace stavby'!AN16="","",'Rekapitulace stavby'!AN16)</f>
        <v/>
      </c>
      <c r="L20" s="33"/>
    </row>
    <row r="21" spans="2:12" s="1" customFormat="1" ht="18" customHeight="1">
      <c r="B21" s="33"/>
      <c r="E21" s="26" t="str">
        <f>IF('Rekapitulace stavby'!E17="","",'Rekapitulace stavby'!E17)</f>
        <v>Energy Benefit Centre a.s.</v>
      </c>
      <c r="I21" s="28" t="s">
        <v>28</v>
      </c>
      <c r="J21" s="26" t="str">
        <f>IF('Rekapitulace stavby'!AN17="","",'Rekapitulace stavby'!AN17)</f>
        <v/>
      </c>
      <c r="L21" s="33"/>
    </row>
    <row r="22" spans="2:12" s="1" customFormat="1" ht="7" customHeight="1">
      <c r="B22" s="33"/>
      <c r="L22" s="33"/>
    </row>
    <row r="23" spans="2:12" s="1" customFormat="1" ht="12" customHeight="1">
      <c r="B23" s="33"/>
      <c r="D23" s="28" t="s">
        <v>34</v>
      </c>
      <c r="I23" s="28" t="s">
        <v>26</v>
      </c>
      <c r="J23" s="26" t="str">
        <f>IF('Rekapitulace stavby'!AN19="","",'Rekapitulace stavby'!AN19)</f>
        <v/>
      </c>
      <c r="L23" s="33"/>
    </row>
    <row r="24" spans="2:12" s="1" customFormat="1" ht="18" customHeight="1">
      <c r="B24" s="33"/>
      <c r="E24" s="26" t="str">
        <f>IF('Rekapitulace stavby'!E20="","",'Rekapitulace stavby'!E20)</f>
        <v xml:space="preserve"> </v>
      </c>
      <c r="I24" s="28" t="s">
        <v>28</v>
      </c>
      <c r="J24" s="26" t="str">
        <f>IF('Rekapitulace stavby'!AN20="","",'Rekapitulace stavby'!AN20)</f>
        <v/>
      </c>
      <c r="L24" s="33"/>
    </row>
    <row r="25" spans="2:12" s="1" customFormat="1" ht="7" customHeight="1">
      <c r="B25" s="33"/>
      <c r="L25" s="33"/>
    </row>
    <row r="26" spans="2:12" s="1" customFormat="1" ht="12" customHeight="1">
      <c r="B26" s="33"/>
      <c r="D26" s="28" t="s">
        <v>35</v>
      </c>
      <c r="L26" s="33"/>
    </row>
    <row r="27" spans="2:12" s="7" customFormat="1" ht="23.25" customHeight="1">
      <c r="B27" s="92"/>
      <c r="E27" s="308" t="s">
        <v>2410</v>
      </c>
      <c r="F27" s="308"/>
      <c r="G27" s="308"/>
      <c r="H27" s="308"/>
      <c r="L27" s="92"/>
    </row>
    <row r="28" spans="2:12" s="1" customFormat="1" ht="7" customHeight="1">
      <c r="B28" s="33"/>
      <c r="L28" s="33"/>
    </row>
    <row r="29" spans="2:12" s="1" customFormat="1" ht="7" customHeight="1">
      <c r="B29" s="33"/>
      <c r="D29" s="51"/>
      <c r="E29" s="51"/>
      <c r="F29" s="51"/>
      <c r="G29" s="51"/>
      <c r="H29" s="51"/>
      <c r="I29" s="51"/>
      <c r="J29" s="51"/>
      <c r="K29" s="51"/>
      <c r="L29" s="33"/>
    </row>
    <row r="30" spans="2:12" s="1" customFormat="1" ht="25.25" customHeight="1">
      <c r="B30" s="33"/>
      <c r="D30" s="93" t="s">
        <v>37</v>
      </c>
      <c r="J30" s="64">
        <f>ROUND(J82, 2)</f>
        <v>0</v>
      </c>
      <c r="L30" s="33"/>
    </row>
    <row r="31" spans="2:12" s="1" customFormat="1" ht="7" customHeight="1">
      <c r="B31" s="33"/>
      <c r="D31" s="51"/>
      <c r="E31" s="51"/>
      <c r="F31" s="51"/>
      <c r="G31" s="51"/>
      <c r="H31" s="51"/>
      <c r="I31" s="51"/>
      <c r="J31" s="51"/>
      <c r="K31" s="51"/>
      <c r="L31" s="33"/>
    </row>
    <row r="32" spans="2:12" s="1" customFormat="1" ht="14.5" customHeight="1">
      <c r="B32" s="33"/>
      <c r="F32" s="36" t="s">
        <v>39</v>
      </c>
      <c r="I32" s="36" t="s">
        <v>38</v>
      </c>
      <c r="J32" s="36" t="s">
        <v>40</v>
      </c>
      <c r="L32" s="33"/>
    </row>
    <row r="33" spans="2:12" s="1" customFormat="1" ht="14.5" customHeight="1">
      <c r="B33" s="33"/>
      <c r="D33" s="53" t="s">
        <v>41</v>
      </c>
      <c r="E33" s="28" t="s">
        <v>42</v>
      </c>
      <c r="F33" s="84">
        <f>ROUND((SUM(BE82:BE108)),  2)</f>
        <v>0</v>
      </c>
      <c r="I33" s="94">
        <v>0.21</v>
      </c>
      <c r="J33" s="84">
        <f>ROUND(((SUM(BE82:BE108))*I33),  2)</f>
        <v>0</v>
      </c>
      <c r="L33" s="33"/>
    </row>
    <row r="34" spans="2:12" s="1" customFormat="1" ht="14.5" customHeight="1">
      <c r="B34" s="33"/>
      <c r="E34" s="28" t="s">
        <v>43</v>
      </c>
      <c r="F34" s="84">
        <f>ROUND((SUM(BF82:BF108)),  2)</f>
        <v>0</v>
      </c>
      <c r="I34" s="94">
        <v>0.12</v>
      </c>
      <c r="J34" s="84">
        <f>ROUND(((SUM(BF82:BF108))*I34),  2)</f>
        <v>0</v>
      </c>
      <c r="L34" s="33"/>
    </row>
    <row r="35" spans="2:12" s="1" customFormat="1" ht="14.5" hidden="1" customHeight="1">
      <c r="B35" s="33"/>
      <c r="E35" s="28" t="s">
        <v>44</v>
      </c>
      <c r="F35" s="84">
        <f>ROUND((SUM(BG82:BG108)),  2)</f>
        <v>0</v>
      </c>
      <c r="I35" s="94">
        <v>0.21</v>
      </c>
      <c r="J35" s="84">
        <f>0</f>
        <v>0</v>
      </c>
      <c r="L35" s="33"/>
    </row>
    <row r="36" spans="2:12" s="1" customFormat="1" ht="14.5" hidden="1" customHeight="1">
      <c r="B36" s="33"/>
      <c r="E36" s="28" t="s">
        <v>45</v>
      </c>
      <c r="F36" s="84">
        <f>ROUND((SUM(BH82:BH108)),  2)</f>
        <v>0</v>
      </c>
      <c r="I36" s="94">
        <v>0.12</v>
      </c>
      <c r="J36" s="84">
        <f>0</f>
        <v>0</v>
      </c>
      <c r="L36" s="33"/>
    </row>
    <row r="37" spans="2:12" s="1" customFormat="1" ht="14.5" hidden="1" customHeight="1">
      <c r="B37" s="33"/>
      <c r="E37" s="28" t="s">
        <v>46</v>
      </c>
      <c r="F37" s="84">
        <f>ROUND((SUM(BI82:BI108)),  2)</f>
        <v>0</v>
      </c>
      <c r="I37" s="94">
        <v>0</v>
      </c>
      <c r="J37" s="84">
        <f>0</f>
        <v>0</v>
      </c>
      <c r="L37" s="33"/>
    </row>
    <row r="38" spans="2:12" s="1" customFormat="1" ht="7" customHeight="1">
      <c r="B38" s="33"/>
      <c r="L38" s="33"/>
    </row>
    <row r="39" spans="2:12" s="1" customFormat="1" ht="25.25" customHeight="1">
      <c r="B39" s="33"/>
      <c r="C39" s="95"/>
      <c r="D39" s="96" t="s">
        <v>47</v>
      </c>
      <c r="E39" s="55"/>
      <c r="F39" s="55"/>
      <c r="G39" s="97" t="s">
        <v>48</v>
      </c>
      <c r="H39" s="98" t="s">
        <v>49</v>
      </c>
      <c r="I39" s="55"/>
      <c r="J39" s="99">
        <f>SUM(J30:J37)</f>
        <v>0</v>
      </c>
      <c r="K39" s="100"/>
      <c r="L39" s="33"/>
    </row>
    <row r="40" spans="2:12" s="1" customFormat="1" ht="14.5" customHeight="1">
      <c r="B40" s="42"/>
      <c r="C40" s="43"/>
      <c r="D40" s="43"/>
      <c r="E40" s="43"/>
      <c r="F40" s="43"/>
      <c r="G40" s="43"/>
      <c r="H40" s="43"/>
      <c r="I40" s="43"/>
      <c r="J40" s="43"/>
      <c r="K40" s="43"/>
      <c r="L40" s="33"/>
    </row>
    <row r="44" spans="2:12" s="1" customFormat="1" ht="7" customHeight="1">
      <c r="B44" s="44"/>
      <c r="C44" s="45"/>
      <c r="D44" s="45"/>
      <c r="E44" s="45"/>
      <c r="F44" s="45"/>
      <c r="G44" s="45"/>
      <c r="H44" s="45"/>
      <c r="I44" s="45"/>
      <c r="J44" s="45"/>
      <c r="K44" s="45"/>
      <c r="L44" s="33"/>
    </row>
    <row r="45" spans="2:12" s="1" customFormat="1" ht="25" customHeight="1">
      <c r="B45" s="33"/>
      <c r="C45" s="22" t="s">
        <v>119</v>
      </c>
      <c r="L45" s="33"/>
    </row>
    <row r="46" spans="2:12" s="1" customFormat="1" ht="7" customHeight="1">
      <c r="B46" s="33"/>
      <c r="L46" s="33"/>
    </row>
    <row r="47" spans="2:12" s="1" customFormat="1" ht="12" customHeight="1">
      <c r="B47" s="33"/>
      <c r="C47" s="28" t="s">
        <v>17</v>
      </c>
      <c r="L47" s="33"/>
    </row>
    <row r="48" spans="2:12" s="1" customFormat="1" ht="16.5" customHeight="1">
      <c r="B48" s="33"/>
      <c r="E48" s="331" t="str">
        <f>E7</f>
        <v>Snížení energetické náročnosti 5. MŠ Dobříš</v>
      </c>
      <c r="F48" s="332"/>
      <c r="G48" s="332"/>
      <c r="H48" s="332"/>
      <c r="L48" s="33"/>
    </row>
    <row r="49" spans="2:47" s="1" customFormat="1" ht="12" customHeight="1">
      <c r="B49" s="33"/>
      <c r="C49" s="28" t="s">
        <v>115</v>
      </c>
      <c r="L49" s="33"/>
    </row>
    <row r="50" spans="2:47" s="1" customFormat="1" ht="16.5" customHeight="1">
      <c r="B50" s="33"/>
      <c r="E50" s="293" t="str">
        <f>E9</f>
        <v>4 - ZTI</v>
      </c>
      <c r="F50" s="330"/>
      <c r="G50" s="330"/>
      <c r="H50" s="330"/>
      <c r="L50" s="33"/>
    </row>
    <row r="51" spans="2:47" s="1" customFormat="1" ht="7" customHeight="1">
      <c r="B51" s="33"/>
      <c r="L51" s="33"/>
    </row>
    <row r="52" spans="2:47" s="1" customFormat="1" ht="12" customHeight="1">
      <c r="B52" s="33"/>
      <c r="C52" s="28" t="s">
        <v>21</v>
      </c>
      <c r="F52" s="26" t="str">
        <f>F12</f>
        <v xml:space="preserve"> </v>
      </c>
      <c r="I52" s="28" t="s">
        <v>23</v>
      </c>
      <c r="J52" s="50" t="str">
        <f>IF(J12="","",J12)</f>
        <v>10. 4. 2025</v>
      </c>
      <c r="L52" s="33"/>
    </row>
    <row r="53" spans="2:47" s="1" customFormat="1" ht="7" customHeight="1">
      <c r="B53" s="33"/>
      <c r="L53" s="33"/>
    </row>
    <row r="54" spans="2:47" s="1" customFormat="1" ht="25.75" customHeight="1">
      <c r="B54" s="33"/>
      <c r="C54" s="28" t="s">
        <v>25</v>
      </c>
      <c r="F54" s="26" t="str">
        <f>E15</f>
        <v>Město Dobříš</v>
      </c>
      <c r="I54" s="28" t="s">
        <v>31</v>
      </c>
      <c r="J54" s="31" t="str">
        <f>E21</f>
        <v>Energy Benefit Centre a.s.</v>
      </c>
      <c r="L54" s="33"/>
    </row>
    <row r="55" spans="2:47" s="1" customFormat="1" ht="15.25" customHeight="1">
      <c r="B55" s="33"/>
      <c r="C55" s="28" t="s">
        <v>29</v>
      </c>
      <c r="F55" s="26" t="str">
        <f>IF(E18="","",E18)</f>
        <v>Vyplň údaj</v>
      </c>
      <c r="I55" s="28" t="s">
        <v>34</v>
      </c>
      <c r="J55" s="31" t="str">
        <f>E24</f>
        <v xml:space="preserve"> </v>
      </c>
      <c r="L55" s="33"/>
    </row>
    <row r="56" spans="2:47" s="1" customFormat="1" ht="10.25" customHeight="1">
      <c r="B56" s="33"/>
      <c r="L56" s="33"/>
    </row>
    <row r="57" spans="2:47" s="1" customFormat="1" ht="29.25" customHeight="1">
      <c r="B57" s="33"/>
      <c r="C57" s="101" t="s">
        <v>120</v>
      </c>
      <c r="D57" s="95"/>
      <c r="E57" s="95"/>
      <c r="F57" s="95"/>
      <c r="G57" s="95"/>
      <c r="H57" s="95"/>
      <c r="I57" s="95"/>
      <c r="J57" s="102" t="s">
        <v>121</v>
      </c>
      <c r="K57" s="95"/>
      <c r="L57" s="33"/>
    </row>
    <row r="58" spans="2:47" s="1" customFormat="1" ht="10.25" customHeight="1">
      <c r="B58" s="33"/>
      <c r="L58" s="33"/>
    </row>
    <row r="59" spans="2:47" s="1" customFormat="1" ht="23" customHeight="1">
      <c r="B59" s="33"/>
      <c r="C59" s="103" t="s">
        <v>69</v>
      </c>
      <c r="J59" s="64">
        <f>J82</f>
        <v>0</v>
      </c>
      <c r="L59" s="33"/>
      <c r="AU59" s="18" t="s">
        <v>122</v>
      </c>
    </row>
    <row r="60" spans="2:47" s="8" customFormat="1" ht="25" customHeight="1">
      <c r="B60" s="104"/>
      <c r="D60" s="105" t="s">
        <v>2411</v>
      </c>
      <c r="E60" s="106"/>
      <c r="F60" s="106"/>
      <c r="G60" s="106"/>
      <c r="H60" s="106"/>
      <c r="I60" s="106"/>
      <c r="J60" s="107">
        <f>J83</f>
        <v>0</v>
      </c>
      <c r="L60" s="104"/>
    </row>
    <row r="61" spans="2:47" s="8" customFormat="1" ht="25" customHeight="1">
      <c r="B61" s="104"/>
      <c r="D61" s="105" t="s">
        <v>2412</v>
      </c>
      <c r="E61" s="106"/>
      <c r="F61" s="106"/>
      <c r="G61" s="106"/>
      <c r="H61" s="106"/>
      <c r="I61" s="106"/>
      <c r="J61" s="107">
        <f>J90</f>
        <v>0</v>
      </c>
      <c r="L61" s="104"/>
    </row>
    <row r="62" spans="2:47" s="8" customFormat="1" ht="25" customHeight="1">
      <c r="B62" s="104"/>
      <c r="D62" s="105" t="s">
        <v>2413</v>
      </c>
      <c r="E62" s="106"/>
      <c r="F62" s="106"/>
      <c r="G62" s="106"/>
      <c r="H62" s="106"/>
      <c r="I62" s="106"/>
      <c r="J62" s="107">
        <f>J107</f>
        <v>0</v>
      </c>
      <c r="L62" s="104"/>
    </row>
    <row r="63" spans="2:47" s="1" customFormat="1" ht="21.75" customHeight="1">
      <c r="B63" s="33"/>
      <c r="L63" s="33"/>
    </row>
    <row r="64" spans="2:47" s="1" customFormat="1" ht="7" customHeight="1">
      <c r="B64" s="42"/>
      <c r="C64" s="43"/>
      <c r="D64" s="43"/>
      <c r="E64" s="43"/>
      <c r="F64" s="43"/>
      <c r="G64" s="43"/>
      <c r="H64" s="43"/>
      <c r="I64" s="43"/>
      <c r="J64" s="43"/>
      <c r="K64" s="43"/>
      <c r="L64" s="33"/>
    </row>
    <row r="68" spans="2:12" s="1" customFormat="1" ht="7" customHeight="1">
      <c r="B68" s="44"/>
      <c r="C68" s="45"/>
      <c r="D68" s="45"/>
      <c r="E68" s="45"/>
      <c r="F68" s="45"/>
      <c r="G68" s="45"/>
      <c r="H68" s="45"/>
      <c r="I68" s="45"/>
      <c r="J68" s="45"/>
      <c r="K68" s="45"/>
      <c r="L68" s="33"/>
    </row>
    <row r="69" spans="2:12" s="1" customFormat="1" ht="25" customHeight="1">
      <c r="B69" s="33"/>
      <c r="C69" s="22" t="s">
        <v>136</v>
      </c>
      <c r="L69" s="33"/>
    </row>
    <row r="70" spans="2:12" s="1" customFormat="1" ht="7" customHeight="1">
      <c r="B70" s="33"/>
      <c r="L70" s="33"/>
    </row>
    <row r="71" spans="2:12" s="1" customFormat="1" ht="12" customHeight="1">
      <c r="B71" s="33"/>
      <c r="C71" s="28" t="s">
        <v>17</v>
      </c>
      <c r="L71" s="33"/>
    </row>
    <row r="72" spans="2:12" s="1" customFormat="1" ht="16.5" customHeight="1">
      <c r="B72" s="33"/>
      <c r="E72" s="331" t="str">
        <f>E7</f>
        <v>Snížení energetické náročnosti 5. MŠ Dobříš</v>
      </c>
      <c r="F72" s="332"/>
      <c r="G72" s="332"/>
      <c r="H72" s="332"/>
      <c r="L72" s="33"/>
    </row>
    <row r="73" spans="2:12" s="1" customFormat="1" ht="12" customHeight="1">
      <c r="B73" s="33"/>
      <c r="C73" s="28" t="s">
        <v>115</v>
      </c>
      <c r="L73" s="33"/>
    </row>
    <row r="74" spans="2:12" s="1" customFormat="1" ht="16.5" customHeight="1">
      <c r="B74" s="33"/>
      <c r="E74" s="293" t="str">
        <f>E9</f>
        <v>4 - ZTI</v>
      </c>
      <c r="F74" s="330"/>
      <c r="G74" s="330"/>
      <c r="H74" s="330"/>
      <c r="L74" s="33"/>
    </row>
    <row r="75" spans="2:12" s="1" customFormat="1" ht="7" customHeight="1">
      <c r="B75" s="33"/>
      <c r="L75" s="33"/>
    </row>
    <row r="76" spans="2:12" s="1" customFormat="1" ht="12" customHeight="1">
      <c r="B76" s="33"/>
      <c r="C76" s="28" t="s">
        <v>21</v>
      </c>
      <c r="F76" s="26" t="str">
        <f>F12</f>
        <v xml:space="preserve"> </v>
      </c>
      <c r="I76" s="28" t="s">
        <v>23</v>
      </c>
      <c r="J76" s="50" t="str">
        <f>IF(J12="","",J12)</f>
        <v>10. 4. 2025</v>
      </c>
      <c r="L76" s="33"/>
    </row>
    <row r="77" spans="2:12" s="1" customFormat="1" ht="7" customHeight="1">
      <c r="B77" s="33"/>
      <c r="L77" s="33"/>
    </row>
    <row r="78" spans="2:12" s="1" customFormat="1" ht="25.75" customHeight="1">
      <c r="B78" s="33"/>
      <c r="C78" s="28" t="s">
        <v>25</v>
      </c>
      <c r="F78" s="26" t="str">
        <f>E15</f>
        <v>Město Dobříš</v>
      </c>
      <c r="I78" s="28" t="s">
        <v>31</v>
      </c>
      <c r="J78" s="31" t="str">
        <f>E21</f>
        <v>Energy Benefit Centre a.s.</v>
      </c>
      <c r="L78" s="33"/>
    </row>
    <row r="79" spans="2:12" s="1" customFormat="1" ht="15.25" customHeight="1">
      <c r="B79" s="33"/>
      <c r="C79" s="28" t="s">
        <v>29</v>
      </c>
      <c r="F79" s="26" t="str">
        <f>IF(E18="","",E18)</f>
        <v>Vyplň údaj</v>
      </c>
      <c r="I79" s="28" t="s">
        <v>34</v>
      </c>
      <c r="J79" s="31" t="str">
        <f>E24</f>
        <v xml:space="preserve"> </v>
      </c>
      <c r="L79" s="33"/>
    </row>
    <row r="80" spans="2:12" s="1" customFormat="1" ht="10.25" customHeight="1">
      <c r="B80" s="33"/>
      <c r="L80" s="33"/>
    </row>
    <row r="81" spans="2:65" s="10" customFormat="1" ht="29.25" customHeight="1">
      <c r="B81" s="112"/>
      <c r="C81" s="113" t="s">
        <v>137</v>
      </c>
      <c r="D81" s="114" t="s">
        <v>56</v>
      </c>
      <c r="E81" s="114" t="s">
        <v>52</v>
      </c>
      <c r="F81" s="114" t="s">
        <v>53</v>
      </c>
      <c r="G81" s="114" t="s">
        <v>138</v>
      </c>
      <c r="H81" s="114" t="s">
        <v>139</v>
      </c>
      <c r="I81" s="114" t="s">
        <v>140</v>
      </c>
      <c r="J81" s="114" t="s">
        <v>121</v>
      </c>
      <c r="K81" s="115" t="s">
        <v>141</v>
      </c>
      <c r="L81" s="112"/>
      <c r="M81" s="57" t="s">
        <v>3</v>
      </c>
      <c r="N81" s="58" t="s">
        <v>41</v>
      </c>
      <c r="O81" s="58" t="s">
        <v>142</v>
      </c>
      <c r="P81" s="58" t="s">
        <v>143</v>
      </c>
      <c r="Q81" s="58" t="s">
        <v>144</v>
      </c>
      <c r="R81" s="58" t="s">
        <v>145</v>
      </c>
      <c r="S81" s="58" t="s">
        <v>146</v>
      </c>
      <c r="T81" s="59" t="s">
        <v>147</v>
      </c>
    </row>
    <row r="82" spans="2:65" s="1" customFormat="1" ht="23" customHeight="1">
      <c r="B82" s="33"/>
      <c r="C82" s="62" t="s">
        <v>148</v>
      </c>
      <c r="J82" s="116">
        <f>BK82</f>
        <v>0</v>
      </c>
      <c r="L82" s="33"/>
      <c r="M82" s="60"/>
      <c r="N82" s="51"/>
      <c r="O82" s="51"/>
      <c r="P82" s="117">
        <f>P83+P90+P107</f>
        <v>0</v>
      </c>
      <c r="Q82" s="51"/>
      <c r="R82" s="117">
        <f>R83+R90+R107</f>
        <v>0</v>
      </c>
      <c r="S82" s="51"/>
      <c r="T82" s="118">
        <f>T83+T90+T107</f>
        <v>0</v>
      </c>
      <c r="AT82" s="18" t="s">
        <v>70</v>
      </c>
      <c r="AU82" s="18" t="s">
        <v>122</v>
      </c>
      <c r="BK82" s="119">
        <f>BK83+BK90+BK107</f>
        <v>0</v>
      </c>
    </row>
    <row r="83" spans="2:65" s="11" customFormat="1" ht="26" customHeight="1">
      <c r="B83" s="120"/>
      <c r="D83" s="121" t="s">
        <v>70</v>
      </c>
      <c r="E83" s="122" t="s">
        <v>2414</v>
      </c>
      <c r="F83" s="122" t="s">
        <v>2415</v>
      </c>
      <c r="I83" s="123"/>
      <c r="J83" s="124">
        <f>BK83</f>
        <v>0</v>
      </c>
      <c r="L83" s="120"/>
      <c r="M83" s="125"/>
      <c r="P83" s="126">
        <f>SUM(P84:P89)</f>
        <v>0</v>
      </c>
      <c r="R83" s="126">
        <f>SUM(R84:R89)</f>
        <v>0</v>
      </c>
      <c r="T83" s="127">
        <f>SUM(T84:T89)</f>
        <v>0</v>
      </c>
      <c r="AR83" s="121" t="s">
        <v>15</v>
      </c>
      <c r="AT83" s="128" t="s">
        <v>70</v>
      </c>
      <c r="AU83" s="128" t="s">
        <v>71</v>
      </c>
      <c r="AY83" s="121" t="s">
        <v>151</v>
      </c>
      <c r="BK83" s="129">
        <f>SUM(BK84:BK89)</f>
        <v>0</v>
      </c>
    </row>
    <row r="84" spans="2:65" s="1" customFormat="1" ht="33" customHeight="1">
      <c r="B84" s="132"/>
      <c r="C84" s="133" t="s">
        <v>15</v>
      </c>
      <c r="D84" s="133" t="s">
        <v>153</v>
      </c>
      <c r="E84" s="134" t="s">
        <v>2416</v>
      </c>
      <c r="F84" s="135" t="s">
        <v>2417</v>
      </c>
      <c r="G84" s="136" t="s">
        <v>229</v>
      </c>
      <c r="H84" s="137">
        <v>15</v>
      </c>
      <c r="I84" s="138"/>
      <c r="J84" s="139">
        <f t="shared" ref="J84:J89" si="0">ROUND(I84*H84,2)</f>
        <v>0</v>
      </c>
      <c r="K84" s="135" t="s">
        <v>3</v>
      </c>
      <c r="L84" s="33"/>
      <c r="M84" s="140" t="s">
        <v>3</v>
      </c>
      <c r="N84" s="141" t="s">
        <v>42</v>
      </c>
      <c r="P84" s="142">
        <f t="shared" ref="P84:P89" si="1">O84*H84</f>
        <v>0</v>
      </c>
      <c r="Q84" s="142">
        <v>0</v>
      </c>
      <c r="R84" s="142">
        <f t="shared" ref="R84:R89" si="2">Q84*H84</f>
        <v>0</v>
      </c>
      <c r="S84" s="142">
        <v>0</v>
      </c>
      <c r="T84" s="143">
        <f t="shared" ref="T84:T89" si="3">S84*H84</f>
        <v>0</v>
      </c>
      <c r="AR84" s="144" t="s">
        <v>90</v>
      </c>
      <c r="AT84" s="144" t="s">
        <v>153</v>
      </c>
      <c r="AU84" s="144" t="s">
        <v>15</v>
      </c>
      <c r="AY84" s="18" t="s">
        <v>151</v>
      </c>
      <c r="BE84" s="145">
        <f t="shared" ref="BE84:BE89" si="4">IF(N84="základní",J84,0)</f>
        <v>0</v>
      </c>
      <c r="BF84" s="145">
        <f t="shared" ref="BF84:BF89" si="5">IF(N84="snížená",J84,0)</f>
        <v>0</v>
      </c>
      <c r="BG84" s="145">
        <f t="shared" ref="BG84:BG89" si="6">IF(N84="zákl. přenesená",J84,0)</f>
        <v>0</v>
      </c>
      <c r="BH84" s="145">
        <f t="shared" ref="BH84:BH89" si="7">IF(N84="sníž. přenesená",J84,0)</f>
        <v>0</v>
      </c>
      <c r="BI84" s="145">
        <f t="shared" ref="BI84:BI89" si="8">IF(N84="nulová",J84,0)</f>
        <v>0</v>
      </c>
      <c r="BJ84" s="18" t="s">
        <v>15</v>
      </c>
      <c r="BK84" s="145">
        <f t="shared" ref="BK84:BK89" si="9">ROUND(I84*H84,2)</f>
        <v>0</v>
      </c>
      <c r="BL84" s="18" t="s">
        <v>90</v>
      </c>
      <c r="BM84" s="144" t="s">
        <v>78</v>
      </c>
    </row>
    <row r="85" spans="2:65" s="1" customFormat="1" ht="16.5" customHeight="1">
      <c r="B85" s="132"/>
      <c r="C85" s="133" t="s">
        <v>78</v>
      </c>
      <c r="D85" s="133" t="s">
        <v>153</v>
      </c>
      <c r="E85" s="134" t="s">
        <v>2418</v>
      </c>
      <c r="F85" s="135" t="s">
        <v>2419</v>
      </c>
      <c r="G85" s="136" t="s">
        <v>1861</v>
      </c>
      <c r="H85" s="137">
        <v>4</v>
      </c>
      <c r="I85" s="138"/>
      <c r="J85" s="139">
        <f t="shared" si="0"/>
        <v>0</v>
      </c>
      <c r="K85" s="135" t="s">
        <v>3</v>
      </c>
      <c r="L85" s="33"/>
      <c r="M85" s="140" t="s">
        <v>3</v>
      </c>
      <c r="N85" s="141" t="s">
        <v>42</v>
      </c>
      <c r="P85" s="142">
        <f t="shared" si="1"/>
        <v>0</v>
      </c>
      <c r="Q85" s="142">
        <v>0</v>
      </c>
      <c r="R85" s="142">
        <f t="shared" si="2"/>
        <v>0</v>
      </c>
      <c r="S85" s="142">
        <v>0</v>
      </c>
      <c r="T85" s="143">
        <f t="shared" si="3"/>
        <v>0</v>
      </c>
      <c r="AR85" s="144" t="s">
        <v>90</v>
      </c>
      <c r="AT85" s="144" t="s">
        <v>153</v>
      </c>
      <c r="AU85" s="144" t="s">
        <v>15</v>
      </c>
      <c r="AY85" s="18" t="s">
        <v>151</v>
      </c>
      <c r="BE85" s="145">
        <f t="shared" si="4"/>
        <v>0</v>
      </c>
      <c r="BF85" s="145">
        <f t="shared" si="5"/>
        <v>0</v>
      </c>
      <c r="BG85" s="145">
        <f t="shared" si="6"/>
        <v>0</v>
      </c>
      <c r="BH85" s="145">
        <f t="shared" si="7"/>
        <v>0</v>
      </c>
      <c r="BI85" s="145">
        <f t="shared" si="8"/>
        <v>0</v>
      </c>
      <c r="BJ85" s="18" t="s">
        <v>15</v>
      </c>
      <c r="BK85" s="145">
        <f t="shared" si="9"/>
        <v>0</v>
      </c>
      <c r="BL85" s="18" t="s">
        <v>90</v>
      </c>
      <c r="BM85" s="144" t="s">
        <v>90</v>
      </c>
    </row>
    <row r="86" spans="2:65" s="1" customFormat="1" ht="16.5" customHeight="1">
      <c r="B86" s="132"/>
      <c r="C86" s="133" t="s">
        <v>87</v>
      </c>
      <c r="D86" s="133" t="s">
        <v>153</v>
      </c>
      <c r="E86" s="134" t="s">
        <v>2420</v>
      </c>
      <c r="F86" s="135" t="s">
        <v>2421</v>
      </c>
      <c r="G86" s="136" t="s">
        <v>1861</v>
      </c>
      <c r="H86" s="137">
        <v>4</v>
      </c>
      <c r="I86" s="138"/>
      <c r="J86" s="139">
        <f t="shared" si="0"/>
        <v>0</v>
      </c>
      <c r="K86" s="135" t="s">
        <v>3</v>
      </c>
      <c r="L86" s="33"/>
      <c r="M86" s="140" t="s">
        <v>3</v>
      </c>
      <c r="N86" s="141" t="s">
        <v>42</v>
      </c>
      <c r="P86" s="142">
        <f t="shared" si="1"/>
        <v>0</v>
      </c>
      <c r="Q86" s="142">
        <v>0</v>
      </c>
      <c r="R86" s="142">
        <f t="shared" si="2"/>
        <v>0</v>
      </c>
      <c r="S86" s="142">
        <v>0</v>
      </c>
      <c r="T86" s="143">
        <f t="shared" si="3"/>
        <v>0</v>
      </c>
      <c r="AR86" s="144" t="s">
        <v>90</v>
      </c>
      <c r="AT86" s="144" t="s">
        <v>153</v>
      </c>
      <c r="AU86" s="144" t="s">
        <v>15</v>
      </c>
      <c r="AY86" s="18" t="s">
        <v>151</v>
      </c>
      <c r="BE86" s="145">
        <f t="shared" si="4"/>
        <v>0</v>
      </c>
      <c r="BF86" s="145">
        <f t="shared" si="5"/>
        <v>0</v>
      </c>
      <c r="BG86" s="145">
        <f t="shared" si="6"/>
        <v>0</v>
      </c>
      <c r="BH86" s="145">
        <f t="shared" si="7"/>
        <v>0</v>
      </c>
      <c r="BI86" s="145">
        <f t="shared" si="8"/>
        <v>0</v>
      </c>
      <c r="BJ86" s="18" t="s">
        <v>15</v>
      </c>
      <c r="BK86" s="145">
        <f t="shared" si="9"/>
        <v>0</v>
      </c>
      <c r="BL86" s="18" t="s">
        <v>90</v>
      </c>
      <c r="BM86" s="144" t="s">
        <v>96</v>
      </c>
    </row>
    <row r="87" spans="2:65" s="1" customFormat="1" ht="16.5" customHeight="1">
      <c r="B87" s="132"/>
      <c r="C87" s="133" t="s">
        <v>90</v>
      </c>
      <c r="D87" s="133" t="s">
        <v>153</v>
      </c>
      <c r="E87" s="134" t="s">
        <v>2422</v>
      </c>
      <c r="F87" s="135" t="s">
        <v>2423</v>
      </c>
      <c r="G87" s="136" t="s">
        <v>332</v>
      </c>
      <c r="H87" s="137">
        <v>1</v>
      </c>
      <c r="I87" s="138"/>
      <c r="J87" s="139">
        <f t="shared" si="0"/>
        <v>0</v>
      </c>
      <c r="K87" s="135" t="s">
        <v>3</v>
      </c>
      <c r="L87" s="33"/>
      <c r="M87" s="140" t="s">
        <v>3</v>
      </c>
      <c r="N87" s="141" t="s">
        <v>42</v>
      </c>
      <c r="P87" s="142">
        <f t="shared" si="1"/>
        <v>0</v>
      </c>
      <c r="Q87" s="142">
        <v>0</v>
      </c>
      <c r="R87" s="142">
        <f t="shared" si="2"/>
        <v>0</v>
      </c>
      <c r="S87" s="142">
        <v>0</v>
      </c>
      <c r="T87" s="143">
        <f t="shared" si="3"/>
        <v>0</v>
      </c>
      <c r="AR87" s="144" t="s">
        <v>90</v>
      </c>
      <c r="AT87" s="144" t="s">
        <v>153</v>
      </c>
      <c r="AU87" s="144" t="s">
        <v>15</v>
      </c>
      <c r="AY87" s="18" t="s">
        <v>151</v>
      </c>
      <c r="BE87" s="145">
        <f t="shared" si="4"/>
        <v>0</v>
      </c>
      <c r="BF87" s="145">
        <f t="shared" si="5"/>
        <v>0</v>
      </c>
      <c r="BG87" s="145">
        <f t="shared" si="6"/>
        <v>0</v>
      </c>
      <c r="BH87" s="145">
        <f t="shared" si="7"/>
        <v>0</v>
      </c>
      <c r="BI87" s="145">
        <f t="shared" si="8"/>
        <v>0</v>
      </c>
      <c r="BJ87" s="18" t="s">
        <v>15</v>
      </c>
      <c r="BK87" s="145">
        <f t="shared" si="9"/>
        <v>0</v>
      </c>
      <c r="BL87" s="18" t="s">
        <v>90</v>
      </c>
      <c r="BM87" s="144" t="s">
        <v>210</v>
      </c>
    </row>
    <row r="88" spans="2:65" s="1" customFormat="1" ht="16.5" customHeight="1">
      <c r="B88" s="132"/>
      <c r="C88" s="133" t="s">
        <v>93</v>
      </c>
      <c r="D88" s="133" t="s">
        <v>153</v>
      </c>
      <c r="E88" s="134" t="s">
        <v>2424</v>
      </c>
      <c r="F88" s="135" t="s">
        <v>2425</v>
      </c>
      <c r="G88" s="136" t="s">
        <v>1861</v>
      </c>
      <c r="H88" s="137">
        <v>1</v>
      </c>
      <c r="I88" s="138"/>
      <c r="J88" s="139">
        <f t="shared" si="0"/>
        <v>0</v>
      </c>
      <c r="K88" s="135" t="s">
        <v>3</v>
      </c>
      <c r="L88" s="33"/>
      <c r="M88" s="140" t="s">
        <v>3</v>
      </c>
      <c r="N88" s="141" t="s">
        <v>42</v>
      </c>
      <c r="P88" s="142">
        <f t="shared" si="1"/>
        <v>0</v>
      </c>
      <c r="Q88" s="142">
        <v>0</v>
      </c>
      <c r="R88" s="142">
        <f t="shared" si="2"/>
        <v>0</v>
      </c>
      <c r="S88" s="142">
        <v>0</v>
      </c>
      <c r="T88" s="143">
        <f t="shared" si="3"/>
        <v>0</v>
      </c>
      <c r="AR88" s="144" t="s">
        <v>90</v>
      </c>
      <c r="AT88" s="144" t="s">
        <v>153</v>
      </c>
      <c r="AU88" s="144" t="s">
        <v>15</v>
      </c>
      <c r="AY88" s="18" t="s">
        <v>151</v>
      </c>
      <c r="BE88" s="145">
        <f t="shared" si="4"/>
        <v>0</v>
      </c>
      <c r="BF88" s="145">
        <f t="shared" si="5"/>
        <v>0</v>
      </c>
      <c r="BG88" s="145">
        <f t="shared" si="6"/>
        <v>0</v>
      </c>
      <c r="BH88" s="145">
        <f t="shared" si="7"/>
        <v>0</v>
      </c>
      <c r="BI88" s="145">
        <f t="shared" si="8"/>
        <v>0</v>
      </c>
      <c r="BJ88" s="18" t="s">
        <v>15</v>
      </c>
      <c r="BK88" s="145">
        <f t="shared" si="9"/>
        <v>0</v>
      </c>
      <c r="BL88" s="18" t="s">
        <v>90</v>
      </c>
      <c r="BM88" s="144" t="s">
        <v>219</v>
      </c>
    </row>
    <row r="89" spans="2:65" s="1" customFormat="1" ht="16.5" customHeight="1">
      <c r="B89" s="132"/>
      <c r="C89" s="133" t="s">
        <v>96</v>
      </c>
      <c r="D89" s="133" t="s">
        <v>153</v>
      </c>
      <c r="E89" s="134" t="s">
        <v>2426</v>
      </c>
      <c r="F89" s="135" t="s">
        <v>1049</v>
      </c>
      <c r="G89" s="136" t="s">
        <v>332</v>
      </c>
      <c r="H89" s="137">
        <v>1</v>
      </c>
      <c r="I89" s="138"/>
      <c r="J89" s="139">
        <f t="shared" si="0"/>
        <v>0</v>
      </c>
      <c r="K89" s="135" t="s">
        <v>3</v>
      </c>
      <c r="L89" s="33"/>
      <c r="M89" s="140" t="s">
        <v>3</v>
      </c>
      <c r="N89" s="141" t="s">
        <v>42</v>
      </c>
      <c r="P89" s="142">
        <f t="shared" si="1"/>
        <v>0</v>
      </c>
      <c r="Q89" s="142">
        <v>0</v>
      </c>
      <c r="R89" s="142">
        <f t="shared" si="2"/>
        <v>0</v>
      </c>
      <c r="S89" s="142">
        <v>0</v>
      </c>
      <c r="T89" s="143">
        <f t="shared" si="3"/>
        <v>0</v>
      </c>
      <c r="AR89" s="144" t="s">
        <v>90</v>
      </c>
      <c r="AT89" s="144" t="s">
        <v>153</v>
      </c>
      <c r="AU89" s="144" t="s">
        <v>15</v>
      </c>
      <c r="AY89" s="18" t="s">
        <v>151</v>
      </c>
      <c r="BE89" s="145">
        <f t="shared" si="4"/>
        <v>0</v>
      </c>
      <c r="BF89" s="145">
        <f t="shared" si="5"/>
        <v>0</v>
      </c>
      <c r="BG89" s="145">
        <f t="shared" si="6"/>
        <v>0</v>
      </c>
      <c r="BH89" s="145">
        <f t="shared" si="7"/>
        <v>0</v>
      </c>
      <c r="BI89" s="145">
        <f t="shared" si="8"/>
        <v>0</v>
      </c>
      <c r="BJ89" s="18" t="s">
        <v>15</v>
      </c>
      <c r="BK89" s="145">
        <f t="shared" si="9"/>
        <v>0</v>
      </c>
      <c r="BL89" s="18" t="s">
        <v>90</v>
      </c>
      <c r="BM89" s="144" t="s">
        <v>9</v>
      </c>
    </row>
    <row r="90" spans="2:65" s="11" customFormat="1" ht="26" customHeight="1">
      <c r="B90" s="120"/>
      <c r="D90" s="121" t="s">
        <v>70</v>
      </c>
      <c r="E90" s="122" t="s">
        <v>1809</v>
      </c>
      <c r="F90" s="122" t="s">
        <v>2427</v>
      </c>
      <c r="I90" s="123"/>
      <c r="J90" s="124">
        <f>BK90</f>
        <v>0</v>
      </c>
      <c r="L90" s="120"/>
      <c r="M90" s="125"/>
      <c r="P90" s="126">
        <f>SUM(P91:P106)</f>
        <v>0</v>
      </c>
      <c r="R90" s="126">
        <f>SUM(R91:R106)</f>
        <v>0</v>
      </c>
      <c r="T90" s="127">
        <f>SUM(T91:T106)</f>
        <v>0</v>
      </c>
      <c r="AR90" s="121" t="s">
        <v>15</v>
      </c>
      <c r="AT90" s="128" t="s">
        <v>70</v>
      </c>
      <c r="AU90" s="128" t="s">
        <v>71</v>
      </c>
      <c r="AY90" s="121" t="s">
        <v>151</v>
      </c>
      <c r="BK90" s="129">
        <f>SUM(BK91:BK106)</f>
        <v>0</v>
      </c>
    </row>
    <row r="91" spans="2:65" s="1" customFormat="1" ht="16.5" customHeight="1">
      <c r="B91" s="132"/>
      <c r="C91" s="133" t="s">
        <v>201</v>
      </c>
      <c r="D91" s="133" t="s">
        <v>153</v>
      </c>
      <c r="E91" s="134" t="s">
        <v>2428</v>
      </c>
      <c r="F91" s="135" t="s">
        <v>2429</v>
      </c>
      <c r="G91" s="136" t="s">
        <v>1861</v>
      </c>
      <c r="H91" s="137">
        <v>6</v>
      </c>
      <c r="I91" s="138"/>
      <c r="J91" s="139">
        <f t="shared" ref="J91:J106" si="10">ROUND(I91*H91,2)</f>
        <v>0</v>
      </c>
      <c r="K91" s="135" t="s">
        <v>3</v>
      </c>
      <c r="L91" s="33"/>
      <c r="M91" s="140" t="s">
        <v>3</v>
      </c>
      <c r="N91" s="141" t="s">
        <v>42</v>
      </c>
      <c r="P91" s="142">
        <f t="shared" ref="P91:P106" si="11">O91*H91</f>
        <v>0</v>
      </c>
      <c r="Q91" s="142">
        <v>0</v>
      </c>
      <c r="R91" s="142">
        <f t="shared" ref="R91:R106" si="12">Q91*H91</f>
        <v>0</v>
      </c>
      <c r="S91" s="142">
        <v>0</v>
      </c>
      <c r="T91" s="143">
        <f t="shared" ref="T91:T106" si="13">S91*H91</f>
        <v>0</v>
      </c>
      <c r="AR91" s="144" t="s">
        <v>90</v>
      </c>
      <c r="AT91" s="144" t="s">
        <v>153</v>
      </c>
      <c r="AU91" s="144" t="s">
        <v>15</v>
      </c>
      <c r="AY91" s="18" t="s">
        <v>151</v>
      </c>
      <c r="BE91" s="145">
        <f t="shared" ref="BE91:BE106" si="14">IF(N91="základní",J91,0)</f>
        <v>0</v>
      </c>
      <c r="BF91" s="145">
        <f t="shared" ref="BF91:BF106" si="15">IF(N91="snížená",J91,0)</f>
        <v>0</v>
      </c>
      <c r="BG91" s="145">
        <f t="shared" ref="BG91:BG106" si="16">IF(N91="zákl. přenesená",J91,0)</f>
        <v>0</v>
      </c>
      <c r="BH91" s="145">
        <f t="shared" ref="BH91:BH106" si="17">IF(N91="sníž. přenesená",J91,0)</f>
        <v>0</v>
      </c>
      <c r="BI91" s="145">
        <f t="shared" ref="BI91:BI106" si="18">IF(N91="nulová",J91,0)</f>
        <v>0</v>
      </c>
      <c r="BJ91" s="18" t="s">
        <v>15</v>
      </c>
      <c r="BK91" s="145">
        <f t="shared" ref="BK91:BK106" si="19">ROUND(I91*H91,2)</f>
        <v>0</v>
      </c>
      <c r="BL91" s="18" t="s">
        <v>90</v>
      </c>
      <c r="BM91" s="144" t="s">
        <v>224</v>
      </c>
    </row>
    <row r="92" spans="2:65" s="1" customFormat="1" ht="16.5" customHeight="1">
      <c r="B92" s="132"/>
      <c r="C92" s="133" t="s">
        <v>210</v>
      </c>
      <c r="D92" s="133" t="s">
        <v>153</v>
      </c>
      <c r="E92" s="134" t="s">
        <v>2430</v>
      </c>
      <c r="F92" s="135" t="s">
        <v>2431</v>
      </c>
      <c r="G92" s="136" t="s">
        <v>1861</v>
      </c>
      <c r="H92" s="137">
        <v>2</v>
      </c>
      <c r="I92" s="138"/>
      <c r="J92" s="139">
        <f t="shared" si="10"/>
        <v>0</v>
      </c>
      <c r="K92" s="135" t="s">
        <v>3</v>
      </c>
      <c r="L92" s="33"/>
      <c r="M92" s="140" t="s">
        <v>3</v>
      </c>
      <c r="N92" s="141" t="s">
        <v>42</v>
      </c>
      <c r="P92" s="142">
        <f t="shared" si="11"/>
        <v>0</v>
      </c>
      <c r="Q92" s="142">
        <v>0</v>
      </c>
      <c r="R92" s="142">
        <f t="shared" si="12"/>
        <v>0</v>
      </c>
      <c r="S92" s="142">
        <v>0</v>
      </c>
      <c r="T92" s="143">
        <f t="shared" si="13"/>
        <v>0</v>
      </c>
      <c r="AR92" s="144" t="s">
        <v>90</v>
      </c>
      <c r="AT92" s="144" t="s">
        <v>153</v>
      </c>
      <c r="AU92" s="144" t="s">
        <v>15</v>
      </c>
      <c r="AY92" s="18" t="s">
        <v>151</v>
      </c>
      <c r="BE92" s="145">
        <f t="shared" si="14"/>
        <v>0</v>
      </c>
      <c r="BF92" s="145">
        <f t="shared" si="15"/>
        <v>0</v>
      </c>
      <c r="BG92" s="145">
        <f t="shared" si="16"/>
        <v>0</v>
      </c>
      <c r="BH92" s="145">
        <f t="shared" si="17"/>
        <v>0</v>
      </c>
      <c r="BI92" s="145">
        <f t="shared" si="18"/>
        <v>0</v>
      </c>
      <c r="BJ92" s="18" t="s">
        <v>15</v>
      </c>
      <c r="BK92" s="145">
        <f t="shared" si="19"/>
        <v>0</v>
      </c>
      <c r="BL92" s="18" t="s">
        <v>90</v>
      </c>
      <c r="BM92" s="144" t="s">
        <v>257</v>
      </c>
    </row>
    <row r="93" spans="2:65" s="1" customFormat="1" ht="16.5" customHeight="1">
      <c r="B93" s="132"/>
      <c r="C93" s="133" t="s">
        <v>167</v>
      </c>
      <c r="D93" s="133" t="s">
        <v>153</v>
      </c>
      <c r="E93" s="134" t="s">
        <v>2432</v>
      </c>
      <c r="F93" s="135" t="s">
        <v>2433</v>
      </c>
      <c r="G93" s="136" t="s">
        <v>1861</v>
      </c>
      <c r="H93" s="137">
        <v>3</v>
      </c>
      <c r="I93" s="138"/>
      <c r="J93" s="139">
        <f t="shared" si="10"/>
        <v>0</v>
      </c>
      <c r="K93" s="135" t="s">
        <v>3</v>
      </c>
      <c r="L93" s="33"/>
      <c r="M93" s="140" t="s">
        <v>3</v>
      </c>
      <c r="N93" s="141" t="s">
        <v>42</v>
      </c>
      <c r="P93" s="142">
        <f t="shared" si="11"/>
        <v>0</v>
      </c>
      <c r="Q93" s="142">
        <v>0</v>
      </c>
      <c r="R93" s="142">
        <f t="shared" si="12"/>
        <v>0</v>
      </c>
      <c r="S93" s="142">
        <v>0</v>
      </c>
      <c r="T93" s="143">
        <f t="shared" si="13"/>
        <v>0</v>
      </c>
      <c r="AR93" s="144" t="s">
        <v>90</v>
      </c>
      <c r="AT93" s="144" t="s">
        <v>153</v>
      </c>
      <c r="AU93" s="144" t="s">
        <v>15</v>
      </c>
      <c r="AY93" s="18" t="s">
        <v>151</v>
      </c>
      <c r="BE93" s="145">
        <f t="shared" si="14"/>
        <v>0</v>
      </c>
      <c r="BF93" s="145">
        <f t="shared" si="15"/>
        <v>0</v>
      </c>
      <c r="BG93" s="145">
        <f t="shared" si="16"/>
        <v>0</v>
      </c>
      <c r="BH93" s="145">
        <f t="shared" si="17"/>
        <v>0</v>
      </c>
      <c r="BI93" s="145">
        <f t="shared" si="18"/>
        <v>0</v>
      </c>
      <c r="BJ93" s="18" t="s">
        <v>15</v>
      </c>
      <c r="BK93" s="145">
        <f t="shared" si="19"/>
        <v>0</v>
      </c>
      <c r="BL93" s="18" t="s">
        <v>90</v>
      </c>
      <c r="BM93" s="144" t="s">
        <v>269</v>
      </c>
    </row>
    <row r="94" spans="2:65" s="1" customFormat="1" ht="24.25" customHeight="1">
      <c r="B94" s="132"/>
      <c r="C94" s="133" t="s">
        <v>219</v>
      </c>
      <c r="D94" s="133" t="s">
        <v>153</v>
      </c>
      <c r="E94" s="134" t="s">
        <v>2434</v>
      </c>
      <c r="F94" s="135" t="s">
        <v>2435</v>
      </c>
      <c r="G94" s="136" t="s">
        <v>229</v>
      </c>
      <c r="H94" s="137">
        <v>20</v>
      </c>
      <c r="I94" s="138"/>
      <c r="J94" s="139">
        <f t="shared" si="10"/>
        <v>0</v>
      </c>
      <c r="K94" s="135" t="s">
        <v>3</v>
      </c>
      <c r="L94" s="33"/>
      <c r="M94" s="140" t="s">
        <v>3</v>
      </c>
      <c r="N94" s="141" t="s">
        <v>42</v>
      </c>
      <c r="P94" s="142">
        <f t="shared" si="11"/>
        <v>0</v>
      </c>
      <c r="Q94" s="142">
        <v>0</v>
      </c>
      <c r="R94" s="142">
        <f t="shared" si="12"/>
        <v>0</v>
      </c>
      <c r="S94" s="142">
        <v>0</v>
      </c>
      <c r="T94" s="143">
        <f t="shared" si="13"/>
        <v>0</v>
      </c>
      <c r="AR94" s="144" t="s">
        <v>90</v>
      </c>
      <c r="AT94" s="144" t="s">
        <v>153</v>
      </c>
      <c r="AU94" s="144" t="s">
        <v>15</v>
      </c>
      <c r="AY94" s="18" t="s">
        <v>151</v>
      </c>
      <c r="BE94" s="145">
        <f t="shared" si="14"/>
        <v>0</v>
      </c>
      <c r="BF94" s="145">
        <f t="shared" si="15"/>
        <v>0</v>
      </c>
      <c r="BG94" s="145">
        <f t="shared" si="16"/>
        <v>0</v>
      </c>
      <c r="BH94" s="145">
        <f t="shared" si="17"/>
        <v>0</v>
      </c>
      <c r="BI94" s="145">
        <f t="shared" si="18"/>
        <v>0</v>
      </c>
      <c r="BJ94" s="18" t="s">
        <v>15</v>
      </c>
      <c r="BK94" s="145">
        <f t="shared" si="19"/>
        <v>0</v>
      </c>
      <c r="BL94" s="18" t="s">
        <v>90</v>
      </c>
      <c r="BM94" s="144" t="s">
        <v>281</v>
      </c>
    </row>
    <row r="95" spans="2:65" s="1" customFormat="1" ht="24.25" customHeight="1">
      <c r="B95" s="132"/>
      <c r="C95" s="133" t="s">
        <v>226</v>
      </c>
      <c r="D95" s="133" t="s">
        <v>153</v>
      </c>
      <c r="E95" s="134" t="s">
        <v>2436</v>
      </c>
      <c r="F95" s="135" t="s">
        <v>2437</v>
      </c>
      <c r="G95" s="136" t="s">
        <v>229</v>
      </c>
      <c r="H95" s="137">
        <v>10</v>
      </c>
      <c r="I95" s="138"/>
      <c r="J95" s="139">
        <f t="shared" si="10"/>
        <v>0</v>
      </c>
      <c r="K95" s="135" t="s">
        <v>3</v>
      </c>
      <c r="L95" s="33"/>
      <c r="M95" s="140" t="s">
        <v>3</v>
      </c>
      <c r="N95" s="141" t="s">
        <v>42</v>
      </c>
      <c r="P95" s="142">
        <f t="shared" si="11"/>
        <v>0</v>
      </c>
      <c r="Q95" s="142">
        <v>0</v>
      </c>
      <c r="R95" s="142">
        <f t="shared" si="12"/>
        <v>0</v>
      </c>
      <c r="S95" s="142">
        <v>0</v>
      </c>
      <c r="T95" s="143">
        <f t="shared" si="13"/>
        <v>0</v>
      </c>
      <c r="AR95" s="144" t="s">
        <v>90</v>
      </c>
      <c r="AT95" s="144" t="s">
        <v>153</v>
      </c>
      <c r="AU95" s="144" t="s">
        <v>15</v>
      </c>
      <c r="AY95" s="18" t="s">
        <v>151</v>
      </c>
      <c r="BE95" s="145">
        <f t="shared" si="14"/>
        <v>0</v>
      </c>
      <c r="BF95" s="145">
        <f t="shared" si="15"/>
        <v>0</v>
      </c>
      <c r="BG95" s="145">
        <f t="shared" si="16"/>
        <v>0</v>
      </c>
      <c r="BH95" s="145">
        <f t="shared" si="17"/>
        <v>0</v>
      </c>
      <c r="BI95" s="145">
        <f t="shared" si="18"/>
        <v>0</v>
      </c>
      <c r="BJ95" s="18" t="s">
        <v>15</v>
      </c>
      <c r="BK95" s="145">
        <f t="shared" si="19"/>
        <v>0</v>
      </c>
      <c r="BL95" s="18" t="s">
        <v>90</v>
      </c>
      <c r="BM95" s="144" t="s">
        <v>294</v>
      </c>
    </row>
    <row r="96" spans="2:65" s="1" customFormat="1" ht="24.25" customHeight="1">
      <c r="B96" s="132"/>
      <c r="C96" s="133" t="s">
        <v>9</v>
      </c>
      <c r="D96" s="133" t="s">
        <v>153</v>
      </c>
      <c r="E96" s="134" t="s">
        <v>2438</v>
      </c>
      <c r="F96" s="135" t="s">
        <v>2439</v>
      </c>
      <c r="G96" s="136" t="s">
        <v>229</v>
      </c>
      <c r="H96" s="137">
        <v>60</v>
      </c>
      <c r="I96" s="138"/>
      <c r="J96" s="139">
        <f t="shared" si="10"/>
        <v>0</v>
      </c>
      <c r="K96" s="135" t="s">
        <v>3</v>
      </c>
      <c r="L96" s="33"/>
      <c r="M96" s="140" t="s">
        <v>3</v>
      </c>
      <c r="N96" s="141" t="s">
        <v>42</v>
      </c>
      <c r="P96" s="142">
        <f t="shared" si="11"/>
        <v>0</v>
      </c>
      <c r="Q96" s="142">
        <v>0</v>
      </c>
      <c r="R96" s="142">
        <f t="shared" si="12"/>
        <v>0</v>
      </c>
      <c r="S96" s="142">
        <v>0</v>
      </c>
      <c r="T96" s="143">
        <f t="shared" si="13"/>
        <v>0</v>
      </c>
      <c r="AR96" s="144" t="s">
        <v>90</v>
      </c>
      <c r="AT96" s="144" t="s">
        <v>153</v>
      </c>
      <c r="AU96" s="144" t="s">
        <v>15</v>
      </c>
      <c r="AY96" s="18" t="s">
        <v>151</v>
      </c>
      <c r="BE96" s="145">
        <f t="shared" si="14"/>
        <v>0</v>
      </c>
      <c r="BF96" s="145">
        <f t="shared" si="15"/>
        <v>0</v>
      </c>
      <c r="BG96" s="145">
        <f t="shared" si="16"/>
        <v>0</v>
      </c>
      <c r="BH96" s="145">
        <f t="shared" si="17"/>
        <v>0</v>
      </c>
      <c r="BI96" s="145">
        <f t="shared" si="18"/>
        <v>0</v>
      </c>
      <c r="BJ96" s="18" t="s">
        <v>15</v>
      </c>
      <c r="BK96" s="145">
        <f t="shared" si="19"/>
        <v>0</v>
      </c>
      <c r="BL96" s="18" t="s">
        <v>90</v>
      </c>
      <c r="BM96" s="144" t="s">
        <v>310</v>
      </c>
    </row>
    <row r="97" spans="2:65" s="1" customFormat="1" ht="24.25" customHeight="1">
      <c r="B97" s="132"/>
      <c r="C97" s="133" t="s">
        <v>240</v>
      </c>
      <c r="D97" s="133" t="s">
        <v>153</v>
      </c>
      <c r="E97" s="134" t="s">
        <v>2440</v>
      </c>
      <c r="F97" s="135" t="s">
        <v>2441</v>
      </c>
      <c r="G97" s="136" t="s">
        <v>229</v>
      </c>
      <c r="H97" s="137">
        <v>40</v>
      </c>
      <c r="I97" s="138"/>
      <c r="J97" s="139">
        <f t="shared" si="10"/>
        <v>0</v>
      </c>
      <c r="K97" s="135" t="s">
        <v>3</v>
      </c>
      <c r="L97" s="33"/>
      <c r="M97" s="140" t="s">
        <v>3</v>
      </c>
      <c r="N97" s="141" t="s">
        <v>42</v>
      </c>
      <c r="P97" s="142">
        <f t="shared" si="11"/>
        <v>0</v>
      </c>
      <c r="Q97" s="142">
        <v>0</v>
      </c>
      <c r="R97" s="142">
        <f t="shared" si="12"/>
        <v>0</v>
      </c>
      <c r="S97" s="142">
        <v>0</v>
      </c>
      <c r="T97" s="143">
        <f t="shared" si="13"/>
        <v>0</v>
      </c>
      <c r="AR97" s="144" t="s">
        <v>90</v>
      </c>
      <c r="AT97" s="144" t="s">
        <v>153</v>
      </c>
      <c r="AU97" s="144" t="s">
        <v>15</v>
      </c>
      <c r="AY97" s="18" t="s">
        <v>151</v>
      </c>
      <c r="BE97" s="145">
        <f t="shared" si="14"/>
        <v>0</v>
      </c>
      <c r="BF97" s="145">
        <f t="shared" si="15"/>
        <v>0</v>
      </c>
      <c r="BG97" s="145">
        <f t="shared" si="16"/>
        <v>0</v>
      </c>
      <c r="BH97" s="145">
        <f t="shared" si="17"/>
        <v>0</v>
      </c>
      <c r="BI97" s="145">
        <f t="shared" si="18"/>
        <v>0</v>
      </c>
      <c r="BJ97" s="18" t="s">
        <v>15</v>
      </c>
      <c r="BK97" s="145">
        <f t="shared" si="19"/>
        <v>0</v>
      </c>
      <c r="BL97" s="18" t="s">
        <v>90</v>
      </c>
      <c r="BM97" s="144" t="s">
        <v>324</v>
      </c>
    </row>
    <row r="98" spans="2:65" s="1" customFormat="1" ht="16.5" customHeight="1">
      <c r="B98" s="132"/>
      <c r="C98" s="133" t="s">
        <v>224</v>
      </c>
      <c r="D98" s="133" t="s">
        <v>153</v>
      </c>
      <c r="E98" s="134" t="s">
        <v>2442</v>
      </c>
      <c r="F98" s="135" t="s">
        <v>2443</v>
      </c>
      <c r="G98" s="136" t="s">
        <v>1861</v>
      </c>
      <c r="H98" s="137">
        <v>4</v>
      </c>
      <c r="I98" s="138"/>
      <c r="J98" s="139">
        <f t="shared" si="10"/>
        <v>0</v>
      </c>
      <c r="K98" s="135" t="s">
        <v>3</v>
      </c>
      <c r="L98" s="33"/>
      <c r="M98" s="140" t="s">
        <v>3</v>
      </c>
      <c r="N98" s="141" t="s">
        <v>42</v>
      </c>
      <c r="P98" s="142">
        <f t="shared" si="11"/>
        <v>0</v>
      </c>
      <c r="Q98" s="142">
        <v>0</v>
      </c>
      <c r="R98" s="142">
        <f t="shared" si="12"/>
        <v>0</v>
      </c>
      <c r="S98" s="142">
        <v>0</v>
      </c>
      <c r="T98" s="143">
        <f t="shared" si="13"/>
        <v>0</v>
      </c>
      <c r="AR98" s="144" t="s">
        <v>90</v>
      </c>
      <c r="AT98" s="144" t="s">
        <v>153</v>
      </c>
      <c r="AU98" s="144" t="s">
        <v>15</v>
      </c>
      <c r="AY98" s="18" t="s">
        <v>151</v>
      </c>
      <c r="BE98" s="145">
        <f t="shared" si="14"/>
        <v>0</v>
      </c>
      <c r="BF98" s="145">
        <f t="shared" si="15"/>
        <v>0</v>
      </c>
      <c r="BG98" s="145">
        <f t="shared" si="16"/>
        <v>0</v>
      </c>
      <c r="BH98" s="145">
        <f t="shared" si="17"/>
        <v>0</v>
      </c>
      <c r="BI98" s="145">
        <f t="shared" si="18"/>
        <v>0</v>
      </c>
      <c r="BJ98" s="18" t="s">
        <v>15</v>
      </c>
      <c r="BK98" s="145">
        <f t="shared" si="19"/>
        <v>0</v>
      </c>
      <c r="BL98" s="18" t="s">
        <v>90</v>
      </c>
      <c r="BM98" s="144" t="s">
        <v>334</v>
      </c>
    </row>
    <row r="99" spans="2:65" s="1" customFormat="1" ht="24.25" customHeight="1">
      <c r="B99" s="132"/>
      <c r="C99" s="133" t="s">
        <v>250</v>
      </c>
      <c r="D99" s="133" t="s">
        <v>153</v>
      </c>
      <c r="E99" s="134" t="s">
        <v>2444</v>
      </c>
      <c r="F99" s="135" t="s">
        <v>2445</v>
      </c>
      <c r="G99" s="136" t="s">
        <v>229</v>
      </c>
      <c r="H99" s="137">
        <v>35</v>
      </c>
      <c r="I99" s="138"/>
      <c r="J99" s="139">
        <f t="shared" si="10"/>
        <v>0</v>
      </c>
      <c r="K99" s="135" t="s">
        <v>3</v>
      </c>
      <c r="L99" s="33"/>
      <c r="M99" s="140" t="s">
        <v>3</v>
      </c>
      <c r="N99" s="141" t="s">
        <v>42</v>
      </c>
      <c r="P99" s="142">
        <f t="shared" si="11"/>
        <v>0</v>
      </c>
      <c r="Q99" s="142">
        <v>0</v>
      </c>
      <c r="R99" s="142">
        <f t="shared" si="12"/>
        <v>0</v>
      </c>
      <c r="S99" s="142">
        <v>0</v>
      </c>
      <c r="T99" s="143">
        <f t="shared" si="13"/>
        <v>0</v>
      </c>
      <c r="AR99" s="144" t="s">
        <v>90</v>
      </c>
      <c r="AT99" s="144" t="s">
        <v>153</v>
      </c>
      <c r="AU99" s="144" t="s">
        <v>15</v>
      </c>
      <c r="AY99" s="18" t="s">
        <v>151</v>
      </c>
      <c r="BE99" s="145">
        <f t="shared" si="14"/>
        <v>0</v>
      </c>
      <c r="BF99" s="145">
        <f t="shared" si="15"/>
        <v>0</v>
      </c>
      <c r="BG99" s="145">
        <f t="shared" si="16"/>
        <v>0</v>
      </c>
      <c r="BH99" s="145">
        <f t="shared" si="17"/>
        <v>0</v>
      </c>
      <c r="BI99" s="145">
        <f t="shared" si="18"/>
        <v>0</v>
      </c>
      <c r="BJ99" s="18" t="s">
        <v>15</v>
      </c>
      <c r="BK99" s="145">
        <f t="shared" si="19"/>
        <v>0</v>
      </c>
      <c r="BL99" s="18" t="s">
        <v>90</v>
      </c>
      <c r="BM99" s="144" t="s">
        <v>343</v>
      </c>
    </row>
    <row r="100" spans="2:65" s="1" customFormat="1" ht="44.25" customHeight="1">
      <c r="B100" s="132"/>
      <c r="C100" s="133" t="s">
        <v>257</v>
      </c>
      <c r="D100" s="133" t="s">
        <v>153</v>
      </c>
      <c r="E100" s="134" t="s">
        <v>2446</v>
      </c>
      <c r="F100" s="135" t="s">
        <v>2447</v>
      </c>
      <c r="G100" s="136" t="s">
        <v>229</v>
      </c>
      <c r="H100" s="137">
        <v>4</v>
      </c>
      <c r="I100" s="138"/>
      <c r="J100" s="139">
        <f t="shared" si="10"/>
        <v>0</v>
      </c>
      <c r="K100" s="135" t="s">
        <v>3</v>
      </c>
      <c r="L100" s="33"/>
      <c r="M100" s="140" t="s">
        <v>3</v>
      </c>
      <c r="N100" s="141" t="s">
        <v>42</v>
      </c>
      <c r="P100" s="142">
        <f t="shared" si="11"/>
        <v>0</v>
      </c>
      <c r="Q100" s="142">
        <v>0</v>
      </c>
      <c r="R100" s="142">
        <f t="shared" si="12"/>
        <v>0</v>
      </c>
      <c r="S100" s="142">
        <v>0</v>
      </c>
      <c r="T100" s="143">
        <f t="shared" si="13"/>
        <v>0</v>
      </c>
      <c r="AR100" s="144" t="s">
        <v>90</v>
      </c>
      <c r="AT100" s="144" t="s">
        <v>153</v>
      </c>
      <c r="AU100" s="144" t="s">
        <v>15</v>
      </c>
      <c r="AY100" s="18" t="s">
        <v>151</v>
      </c>
      <c r="BE100" s="145">
        <f t="shared" si="14"/>
        <v>0</v>
      </c>
      <c r="BF100" s="145">
        <f t="shared" si="15"/>
        <v>0</v>
      </c>
      <c r="BG100" s="145">
        <f t="shared" si="16"/>
        <v>0</v>
      </c>
      <c r="BH100" s="145">
        <f t="shared" si="17"/>
        <v>0</v>
      </c>
      <c r="BI100" s="145">
        <f t="shared" si="18"/>
        <v>0</v>
      </c>
      <c r="BJ100" s="18" t="s">
        <v>15</v>
      </c>
      <c r="BK100" s="145">
        <f t="shared" si="19"/>
        <v>0</v>
      </c>
      <c r="BL100" s="18" t="s">
        <v>90</v>
      </c>
      <c r="BM100" s="144" t="s">
        <v>353</v>
      </c>
    </row>
    <row r="101" spans="2:65" s="1" customFormat="1" ht="44.25" customHeight="1">
      <c r="B101" s="132"/>
      <c r="C101" s="133" t="s">
        <v>264</v>
      </c>
      <c r="D101" s="133" t="s">
        <v>153</v>
      </c>
      <c r="E101" s="134" t="s">
        <v>2448</v>
      </c>
      <c r="F101" s="135" t="s">
        <v>2449</v>
      </c>
      <c r="G101" s="136" t="s">
        <v>229</v>
      </c>
      <c r="H101" s="137">
        <v>4</v>
      </c>
      <c r="I101" s="138"/>
      <c r="J101" s="139">
        <f t="shared" si="10"/>
        <v>0</v>
      </c>
      <c r="K101" s="135" t="s">
        <v>3</v>
      </c>
      <c r="L101" s="33"/>
      <c r="M101" s="140" t="s">
        <v>3</v>
      </c>
      <c r="N101" s="141" t="s">
        <v>42</v>
      </c>
      <c r="P101" s="142">
        <f t="shared" si="11"/>
        <v>0</v>
      </c>
      <c r="Q101" s="142">
        <v>0</v>
      </c>
      <c r="R101" s="142">
        <f t="shared" si="12"/>
        <v>0</v>
      </c>
      <c r="S101" s="142">
        <v>0</v>
      </c>
      <c r="T101" s="143">
        <f t="shared" si="13"/>
        <v>0</v>
      </c>
      <c r="AR101" s="144" t="s">
        <v>90</v>
      </c>
      <c r="AT101" s="144" t="s">
        <v>153</v>
      </c>
      <c r="AU101" s="144" t="s">
        <v>15</v>
      </c>
      <c r="AY101" s="18" t="s">
        <v>151</v>
      </c>
      <c r="BE101" s="145">
        <f t="shared" si="14"/>
        <v>0</v>
      </c>
      <c r="BF101" s="145">
        <f t="shared" si="15"/>
        <v>0</v>
      </c>
      <c r="BG101" s="145">
        <f t="shared" si="16"/>
        <v>0</v>
      </c>
      <c r="BH101" s="145">
        <f t="shared" si="17"/>
        <v>0</v>
      </c>
      <c r="BI101" s="145">
        <f t="shared" si="18"/>
        <v>0</v>
      </c>
      <c r="BJ101" s="18" t="s">
        <v>15</v>
      </c>
      <c r="BK101" s="145">
        <f t="shared" si="19"/>
        <v>0</v>
      </c>
      <c r="BL101" s="18" t="s">
        <v>90</v>
      </c>
      <c r="BM101" s="144" t="s">
        <v>365</v>
      </c>
    </row>
    <row r="102" spans="2:65" s="1" customFormat="1" ht="44.25" customHeight="1">
      <c r="B102" s="132"/>
      <c r="C102" s="133" t="s">
        <v>269</v>
      </c>
      <c r="D102" s="133" t="s">
        <v>153</v>
      </c>
      <c r="E102" s="134" t="s">
        <v>2450</v>
      </c>
      <c r="F102" s="135" t="s">
        <v>2451</v>
      </c>
      <c r="G102" s="136" t="s">
        <v>229</v>
      </c>
      <c r="H102" s="137">
        <v>4</v>
      </c>
      <c r="I102" s="138"/>
      <c r="J102" s="139">
        <f t="shared" si="10"/>
        <v>0</v>
      </c>
      <c r="K102" s="135" t="s">
        <v>3</v>
      </c>
      <c r="L102" s="33"/>
      <c r="M102" s="140" t="s">
        <v>3</v>
      </c>
      <c r="N102" s="141" t="s">
        <v>42</v>
      </c>
      <c r="P102" s="142">
        <f t="shared" si="11"/>
        <v>0</v>
      </c>
      <c r="Q102" s="142">
        <v>0</v>
      </c>
      <c r="R102" s="142">
        <f t="shared" si="12"/>
        <v>0</v>
      </c>
      <c r="S102" s="142">
        <v>0</v>
      </c>
      <c r="T102" s="143">
        <f t="shared" si="13"/>
        <v>0</v>
      </c>
      <c r="AR102" s="144" t="s">
        <v>90</v>
      </c>
      <c r="AT102" s="144" t="s">
        <v>153</v>
      </c>
      <c r="AU102" s="144" t="s">
        <v>15</v>
      </c>
      <c r="AY102" s="18" t="s">
        <v>151</v>
      </c>
      <c r="BE102" s="145">
        <f t="shared" si="14"/>
        <v>0</v>
      </c>
      <c r="BF102" s="145">
        <f t="shared" si="15"/>
        <v>0</v>
      </c>
      <c r="BG102" s="145">
        <f t="shared" si="16"/>
        <v>0</v>
      </c>
      <c r="BH102" s="145">
        <f t="shared" si="17"/>
        <v>0</v>
      </c>
      <c r="BI102" s="145">
        <f t="shared" si="18"/>
        <v>0</v>
      </c>
      <c r="BJ102" s="18" t="s">
        <v>15</v>
      </c>
      <c r="BK102" s="145">
        <f t="shared" si="19"/>
        <v>0</v>
      </c>
      <c r="BL102" s="18" t="s">
        <v>90</v>
      </c>
      <c r="BM102" s="144" t="s">
        <v>376</v>
      </c>
    </row>
    <row r="103" spans="2:65" s="1" customFormat="1" ht="44.25" customHeight="1">
      <c r="B103" s="132"/>
      <c r="C103" s="133" t="s">
        <v>276</v>
      </c>
      <c r="D103" s="133" t="s">
        <v>153</v>
      </c>
      <c r="E103" s="134" t="s">
        <v>2452</v>
      </c>
      <c r="F103" s="135" t="s">
        <v>2453</v>
      </c>
      <c r="G103" s="136" t="s">
        <v>229</v>
      </c>
      <c r="H103" s="137">
        <v>75</v>
      </c>
      <c r="I103" s="138"/>
      <c r="J103" s="139">
        <f t="shared" si="10"/>
        <v>0</v>
      </c>
      <c r="K103" s="135" t="s">
        <v>3</v>
      </c>
      <c r="L103" s="33"/>
      <c r="M103" s="140" t="s">
        <v>3</v>
      </c>
      <c r="N103" s="141" t="s">
        <v>42</v>
      </c>
      <c r="P103" s="142">
        <f t="shared" si="11"/>
        <v>0</v>
      </c>
      <c r="Q103" s="142">
        <v>0</v>
      </c>
      <c r="R103" s="142">
        <f t="shared" si="12"/>
        <v>0</v>
      </c>
      <c r="S103" s="142">
        <v>0</v>
      </c>
      <c r="T103" s="143">
        <f t="shared" si="13"/>
        <v>0</v>
      </c>
      <c r="AR103" s="144" t="s">
        <v>90</v>
      </c>
      <c r="AT103" s="144" t="s">
        <v>153</v>
      </c>
      <c r="AU103" s="144" t="s">
        <v>15</v>
      </c>
      <c r="AY103" s="18" t="s">
        <v>151</v>
      </c>
      <c r="BE103" s="145">
        <f t="shared" si="14"/>
        <v>0</v>
      </c>
      <c r="BF103" s="145">
        <f t="shared" si="15"/>
        <v>0</v>
      </c>
      <c r="BG103" s="145">
        <f t="shared" si="16"/>
        <v>0</v>
      </c>
      <c r="BH103" s="145">
        <f t="shared" si="17"/>
        <v>0</v>
      </c>
      <c r="BI103" s="145">
        <f t="shared" si="18"/>
        <v>0</v>
      </c>
      <c r="BJ103" s="18" t="s">
        <v>15</v>
      </c>
      <c r="BK103" s="145">
        <f t="shared" si="19"/>
        <v>0</v>
      </c>
      <c r="BL103" s="18" t="s">
        <v>90</v>
      </c>
      <c r="BM103" s="144" t="s">
        <v>394</v>
      </c>
    </row>
    <row r="104" spans="2:65" s="1" customFormat="1" ht="16.5" customHeight="1">
      <c r="B104" s="132"/>
      <c r="C104" s="133" t="s">
        <v>281</v>
      </c>
      <c r="D104" s="133" t="s">
        <v>153</v>
      </c>
      <c r="E104" s="134" t="s">
        <v>2454</v>
      </c>
      <c r="F104" s="135" t="s">
        <v>2455</v>
      </c>
      <c r="G104" s="136" t="s">
        <v>1861</v>
      </c>
      <c r="H104" s="137">
        <v>3</v>
      </c>
      <c r="I104" s="138"/>
      <c r="J104" s="139">
        <f t="shared" si="10"/>
        <v>0</v>
      </c>
      <c r="K104" s="135" t="s">
        <v>3</v>
      </c>
      <c r="L104" s="33"/>
      <c r="M104" s="140" t="s">
        <v>3</v>
      </c>
      <c r="N104" s="141" t="s">
        <v>42</v>
      </c>
      <c r="P104" s="142">
        <f t="shared" si="11"/>
        <v>0</v>
      </c>
      <c r="Q104" s="142">
        <v>0</v>
      </c>
      <c r="R104" s="142">
        <f t="shared" si="12"/>
        <v>0</v>
      </c>
      <c r="S104" s="142">
        <v>0</v>
      </c>
      <c r="T104" s="143">
        <f t="shared" si="13"/>
        <v>0</v>
      </c>
      <c r="AR104" s="144" t="s">
        <v>90</v>
      </c>
      <c r="AT104" s="144" t="s">
        <v>153</v>
      </c>
      <c r="AU104" s="144" t="s">
        <v>15</v>
      </c>
      <c r="AY104" s="18" t="s">
        <v>151</v>
      </c>
      <c r="BE104" s="145">
        <f t="shared" si="14"/>
        <v>0</v>
      </c>
      <c r="BF104" s="145">
        <f t="shared" si="15"/>
        <v>0</v>
      </c>
      <c r="BG104" s="145">
        <f t="shared" si="16"/>
        <v>0</v>
      </c>
      <c r="BH104" s="145">
        <f t="shared" si="17"/>
        <v>0</v>
      </c>
      <c r="BI104" s="145">
        <f t="shared" si="18"/>
        <v>0</v>
      </c>
      <c r="BJ104" s="18" t="s">
        <v>15</v>
      </c>
      <c r="BK104" s="145">
        <f t="shared" si="19"/>
        <v>0</v>
      </c>
      <c r="BL104" s="18" t="s">
        <v>90</v>
      </c>
      <c r="BM104" s="144" t="s">
        <v>405</v>
      </c>
    </row>
    <row r="105" spans="2:65" s="1" customFormat="1" ht="16.5" customHeight="1">
      <c r="B105" s="132"/>
      <c r="C105" s="133" t="s">
        <v>8</v>
      </c>
      <c r="D105" s="133" t="s">
        <v>153</v>
      </c>
      <c r="E105" s="134" t="s">
        <v>2456</v>
      </c>
      <c r="F105" s="135" t="s">
        <v>2457</v>
      </c>
      <c r="G105" s="136" t="s">
        <v>332</v>
      </c>
      <c r="H105" s="137">
        <v>1</v>
      </c>
      <c r="I105" s="138"/>
      <c r="J105" s="139">
        <f t="shared" si="10"/>
        <v>0</v>
      </c>
      <c r="K105" s="135" t="s">
        <v>3</v>
      </c>
      <c r="L105" s="33"/>
      <c r="M105" s="140" t="s">
        <v>3</v>
      </c>
      <c r="N105" s="141" t="s">
        <v>42</v>
      </c>
      <c r="P105" s="142">
        <f t="shared" si="11"/>
        <v>0</v>
      </c>
      <c r="Q105" s="142">
        <v>0</v>
      </c>
      <c r="R105" s="142">
        <f t="shared" si="12"/>
        <v>0</v>
      </c>
      <c r="S105" s="142">
        <v>0</v>
      </c>
      <c r="T105" s="143">
        <f t="shared" si="13"/>
        <v>0</v>
      </c>
      <c r="AR105" s="144" t="s">
        <v>90</v>
      </c>
      <c r="AT105" s="144" t="s">
        <v>153</v>
      </c>
      <c r="AU105" s="144" t="s">
        <v>15</v>
      </c>
      <c r="AY105" s="18" t="s">
        <v>151</v>
      </c>
      <c r="BE105" s="145">
        <f t="shared" si="14"/>
        <v>0</v>
      </c>
      <c r="BF105" s="145">
        <f t="shared" si="15"/>
        <v>0</v>
      </c>
      <c r="BG105" s="145">
        <f t="shared" si="16"/>
        <v>0</v>
      </c>
      <c r="BH105" s="145">
        <f t="shared" si="17"/>
        <v>0</v>
      </c>
      <c r="BI105" s="145">
        <f t="shared" si="18"/>
        <v>0</v>
      </c>
      <c r="BJ105" s="18" t="s">
        <v>15</v>
      </c>
      <c r="BK105" s="145">
        <f t="shared" si="19"/>
        <v>0</v>
      </c>
      <c r="BL105" s="18" t="s">
        <v>90</v>
      </c>
      <c r="BM105" s="144" t="s">
        <v>425</v>
      </c>
    </row>
    <row r="106" spans="2:65" s="1" customFormat="1" ht="16.5" customHeight="1">
      <c r="B106" s="132"/>
      <c r="C106" s="133" t="s">
        <v>294</v>
      </c>
      <c r="D106" s="133" t="s">
        <v>153</v>
      </c>
      <c r="E106" s="134" t="s">
        <v>2458</v>
      </c>
      <c r="F106" s="135" t="s">
        <v>1049</v>
      </c>
      <c r="G106" s="136" t="s">
        <v>332</v>
      </c>
      <c r="H106" s="137">
        <v>1</v>
      </c>
      <c r="I106" s="138"/>
      <c r="J106" s="139">
        <f t="shared" si="10"/>
        <v>0</v>
      </c>
      <c r="K106" s="135" t="s">
        <v>3</v>
      </c>
      <c r="L106" s="33"/>
      <c r="M106" s="140" t="s">
        <v>3</v>
      </c>
      <c r="N106" s="141" t="s">
        <v>42</v>
      </c>
      <c r="P106" s="142">
        <f t="shared" si="11"/>
        <v>0</v>
      </c>
      <c r="Q106" s="142">
        <v>0</v>
      </c>
      <c r="R106" s="142">
        <f t="shared" si="12"/>
        <v>0</v>
      </c>
      <c r="S106" s="142">
        <v>0</v>
      </c>
      <c r="T106" s="143">
        <f t="shared" si="13"/>
        <v>0</v>
      </c>
      <c r="AR106" s="144" t="s">
        <v>90</v>
      </c>
      <c r="AT106" s="144" t="s">
        <v>153</v>
      </c>
      <c r="AU106" s="144" t="s">
        <v>15</v>
      </c>
      <c r="AY106" s="18" t="s">
        <v>151</v>
      </c>
      <c r="BE106" s="145">
        <f t="shared" si="14"/>
        <v>0</v>
      </c>
      <c r="BF106" s="145">
        <f t="shared" si="15"/>
        <v>0</v>
      </c>
      <c r="BG106" s="145">
        <f t="shared" si="16"/>
        <v>0</v>
      </c>
      <c r="BH106" s="145">
        <f t="shared" si="17"/>
        <v>0</v>
      </c>
      <c r="BI106" s="145">
        <f t="shared" si="18"/>
        <v>0</v>
      </c>
      <c r="BJ106" s="18" t="s">
        <v>15</v>
      </c>
      <c r="BK106" s="145">
        <f t="shared" si="19"/>
        <v>0</v>
      </c>
      <c r="BL106" s="18" t="s">
        <v>90</v>
      </c>
      <c r="BM106" s="144" t="s">
        <v>439</v>
      </c>
    </row>
    <row r="107" spans="2:65" s="11" customFormat="1" ht="26" customHeight="1">
      <c r="B107" s="120"/>
      <c r="D107" s="121" t="s">
        <v>70</v>
      </c>
      <c r="E107" s="122" t="s">
        <v>1918</v>
      </c>
      <c r="F107" s="122" t="s">
        <v>2459</v>
      </c>
      <c r="I107" s="123"/>
      <c r="J107" s="124">
        <f>BK107</f>
        <v>0</v>
      </c>
      <c r="L107" s="120"/>
      <c r="M107" s="125"/>
      <c r="P107" s="126">
        <f>P108</f>
        <v>0</v>
      </c>
      <c r="R107" s="126">
        <f>R108</f>
        <v>0</v>
      </c>
      <c r="T107" s="127">
        <f>T108</f>
        <v>0</v>
      </c>
      <c r="AR107" s="121" t="s">
        <v>15</v>
      </c>
      <c r="AT107" s="128" t="s">
        <v>70</v>
      </c>
      <c r="AU107" s="128" t="s">
        <v>71</v>
      </c>
      <c r="AY107" s="121" t="s">
        <v>151</v>
      </c>
      <c r="BK107" s="129">
        <f>BK108</f>
        <v>0</v>
      </c>
    </row>
    <row r="108" spans="2:65" s="1" customFormat="1" ht="24.25" customHeight="1">
      <c r="B108" s="132"/>
      <c r="C108" s="133" t="s">
        <v>306</v>
      </c>
      <c r="D108" s="133" t="s">
        <v>153</v>
      </c>
      <c r="E108" s="134" t="s">
        <v>2460</v>
      </c>
      <c r="F108" s="135" t="s">
        <v>2461</v>
      </c>
      <c r="G108" s="136" t="s">
        <v>2462</v>
      </c>
      <c r="H108" s="137">
        <v>5</v>
      </c>
      <c r="I108" s="138"/>
      <c r="J108" s="139">
        <f>ROUND(I108*H108,2)</f>
        <v>0</v>
      </c>
      <c r="K108" s="135" t="s">
        <v>3</v>
      </c>
      <c r="L108" s="33"/>
      <c r="M108" s="195" t="s">
        <v>3</v>
      </c>
      <c r="N108" s="196" t="s">
        <v>42</v>
      </c>
      <c r="O108" s="193"/>
      <c r="P108" s="197">
        <f>O108*H108</f>
        <v>0</v>
      </c>
      <c r="Q108" s="197">
        <v>0</v>
      </c>
      <c r="R108" s="197">
        <f>Q108*H108</f>
        <v>0</v>
      </c>
      <c r="S108" s="197">
        <v>0</v>
      </c>
      <c r="T108" s="198">
        <f>S108*H108</f>
        <v>0</v>
      </c>
      <c r="AR108" s="144" t="s">
        <v>90</v>
      </c>
      <c r="AT108" s="144" t="s">
        <v>153</v>
      </c>
      <c r="AU108" s="144" t="s">
        <v>15</v>
      </c>
      <c r="AY108" s="18" t="s">
        <v>151</v>
      </c>
      <c r="BE108" s="145">
        <f>IF(N108="základní",J108,0)</f>
        <v>0</v>
      </c>
      <c r="BF108" s="145">
        <f>IF(N108="snížená",J108,0)</f>
        <v>0</v>
      </c>
      <c r="BG108" s="145">
        <f>IF(N108="zákl. přenesená",J108,0)</f>
        <v>0</v>
      </c>
      <c r="BH108" s="145">
        <f>IF(N108="sníž. přenesená",J108,0)</f>
        <v>0</v>
      </c>
      <c r="BI108" s="145">
        <f>IF(N108="nulová",J108,0)</f>
        <v>0</v>
      </c>
      <c r="BJ108" s="18" t="s">
        <v>15</v>
      </c>
      <c r="BK108" s="145">
        <f>ROUND(I108*H108,2)</f>
        <v>0</v>
      </c>
      <c r="BL108" s="18" t="s">
        <v>90</v>
      </c>
      <c r="BM108" s="144" t="s">
        <v>456</v>
      </c>
    </row>
    <row r="109" spans="2:65" s="1" customFormat="1" ht="7" customHeight="1">
      <c r="B109" s="42"/>
      <c r="C109" s="43"/>
      <c r="D109" s="43"/>
      <c r="E109" s="43"/>
      <c r="F109" s="43"/>
      <c r="G109" s="43"/>
      <c r="H109" s="43"/>
      <c r="I109" s="43"/>
      <c r="J109" s="43"/>
      <c r="K109" s="43"/>
      <c r="L109" s="33"/>
    </row>
  </sheetData>
  <autoFilter ref="C81:K108" xr:uid="{00000000-0009-0000-0000-000005000000}"/>
  <mergeCells count="9">
    <mergeCell ref="E50:H50"/>
    <mergeCell ref="E72:H72"/>
    <mergeCell ref="E74:H74"/>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93"/>
  <sheetViews>
    <sheetView showGridLines="0" topLeftCell="A179" workbookViewId="0">
      <selection activeCell="Z186" sqref="Z186"/>
    </sheetView>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95</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s="1" customFormat="1" ht="12" customHeight="1">
      <c r="B8" s="33"/>
      <c r="D8" s="28" t="s">
        <v>115</v>
      </c>
      <c r="L8" s="33"/>
    </row>
    <row r="9" spans="2:46" s="1" customFormat="1" ht="16.5" customHeight="1">
      <c r="B9" s="33"/>
      <c r="E9" s="293" t="s">
        <v>2463</v>
      </c>
      <c r="F9" s="330"/>
      <c r="G9" s="330"/>
      <c r="H9" s="330"/>
      <c r="L9" s="33"/>
    </row>
    <row r="10" spans="2:46" s="1" customFormat="1">
      <c r="B10" s="33"/>
      <c r="L10" s="33"/>
    </row>
    <row r="11" spans="2:46" s="1" customFormat="1" ht="12" customHeight="1">
      <c r="B11" s="33"/>
      <c r="D11" s="28" t="s">
        <v>19</v>
      </c>
      <c r="F11" s="26" t="s">
        <v>3</v>
      </c>
      <c r="I11" s="28" t="s">
        <v>20</v>
      </c>
      <c r="J11" s="26" t="s">
        <v>3</v>
      </c>
      <c r="L11" s="33"/>
    </row>
    <row r="12" spans="2:46" s="1" customFormat="1" ht="12" customHeight="1">
      <c r="B12" s="33"/>
      <c r="D12" s="28" t="s">
        <v>21</v>
      </c>
      <c r="F12" s="26" t="s">
        <v>22</v>
      </c>
      <c r="I12" s="28" t="s">
        <v>23</v>
      </c>
      <c r="J12" s="50" t="str">
        <f>'Rekapitulace stavby'!AN8</f>
        <v>10. 4. 2025</v>
      </c>
      <c r="L12" s="33"/>
    </row>
    <row r="13" spans="2:46" s="1" customFormat="1" ht="11" customHeight="1">
      <c r="B13" s="33"/>
      <c r="L13" s="33"/>
    </row>
    <row r="14" spans="2:46" s="1" customFormat="1" ht="12" customHeight="1">
      <c r="B14" s="33"/>
      <c r="D14" s="28" t="s">
        <v>25</v>
      </c>
      <c r="I14" s="28" t="s">
        <v>26</v>
      </c>
      <c r="J14" s="26" t="str">
        <f>IF('Rekapitulace stavby'!AN10="","",'Rekapitulace stavby'!AN10)</f>
        <v/>
      </c>
      <c r="L14" s="33"/>
    </row>
    <row r="15" spans="2:46" s="1" customFormat="1" ht="18" customHeight="1">
      <c r="B15" s="33"/>
      <c r="E15" s="26" t="str">
        <f>IF('Rekapitulace stavby'!E11="","",'Rekapitulace stavby'!E11)</f>
        <v>Město Dobříš</v>
      </c>
      <c r="I15" s="28" t="s">
        <v>28</v>
      </c>
      <c r="J15" s="26" t="str">
        <f>IF('Rekapitulace stavby'!AN11="","",'Rekapitulace stavby'!AN11)</f>
        <v/>
      </c>
      <c r="L15" s="33"/>
    </row>
    <row r="16" spans="2:46" s="1" customFormat="1" ht="7" customHeight="1">
      <c r="B16" s="33"/>
      <c r="L16" s="33"/>
    </row>
    <row r="17" spans="2:12" s="1" customFormat="1" ht="12" customHeight="1">
      <c r="B17" s="33"/>
      <c r="D17" s="28" t="s">
        <v>29</v>
      </c>
      <c r="I17" s="28" t="s">
        <v>26</v>
      </c>
      <c r="J17" s="29" t="str">
        <f>'Rekapitulace stavby'!AN13</f>
        <v>Vyplň údaj</v>
      </c>
      <c r="L17" s="33"/>
    </row>
    <row r="18" spans="2:12" s="1" customFormat="1" ht="18" customHeight="1">
      <c r="B18" s="33"/>
      <c r="E18" s="333" t="str">
        <f>'Rekapitulace stavby'!E14</f>
        <v>Vyplň údaj</v>
      </c>
      <c r="F18" s="303"/>
      <c r="G18" s="303"/>
      <c r="H18" s="303"/>
      <c r="I18" s="28" t="s">
        <v>28</v>
      </c>
      <c r="J18" s="29" t="str">
        <f>'Rekapitulace stavby'!AN14</f>
        <v>Vyplň údaj</v>
      </c>
      <c r="L18" s="33"/>
    </row>
    <row r="19" spans="2:12" s="1" customFormat="1" ht="7" customHeight="1">
      <c r="B19" s="33"/>
      <c r="L19" s="33"/>
    </row>
    <row r="20" spans="2:12" s="1" customFormat="1" ht="12" customHeight="1">
      <c r="B20" s="33"/>
      <c r="D20" s="28" t="s">
        <v>31</v>
      </c>
      <c r="I20" s="28" t="s">
        <v>26</v>
      </c>
      <c r="J20" s="26" t="str">
        <f>IF('Rekapitulace stavby'!AN16="","",'Rekapitulace stavby'!AN16)</f>
        <v/>
      </c>
      <c r="L20" s="33"/>
    </row>
    <row r="21" spans="2:12" s="1" customFormat="1" ht="18" customHeight="1">
      <c r="B21" s="33"/>
      <c r="E21" s="26" t="str">
        <f>IF('Rekapitulace stavby'!E17="","",'Rekapitulace stavby'!E17)</f>
        <v>Energy Benefit Centre a.s.</v>
      </c>
      <c r="I21" s="28" t="s">
        <v>28</v>
      </c>
      <c r="J21" s="26" t="str">
        <f>IF('Rekapitulace stavby'!AN17="","",'Rekapitulace stavby'!AN17)</f>
        <v/>
      </c>
      <c r="L21" s="33"/>
    </row>
    <row r="22" spans="2:12" s="1" customFormat="1" ht="7" customHeight="1">
      <c r="B22" s="33"/>
      <c r="L22" s="33"/>
    </row>
    <row r="23" spans="2:12" s="1" customFormat="1" ht="12" customHeight="1">
      <c r="B23" s="33"/>
      <c r="D23" s="28" t="s">
        <v>34</v>
      </c>
      <c r="I23" s="28" t="s">
        <v>26</v>
      </c>
      <c r="J23" s="26" t="str">
        <f>IF('Rekapitulace stavby'!AN19="","",'Rekapitulace stavby'!AN19)</f>
        <v/>
      </c>
      <c r="L23" s="33"/>
    </row>
    <row r="24" spans="2:12" s="1" customFormat="1" ht="18" customHeight="1">
      <c r="B24" s="33"/>
      <c r="E24" s="26" t="str">
        <f>IF('Rekapitulace stavby'!E20="","",'Rekapitulace stavby'!E20)</f>
        <v xml:space="preserve"> </v>
      </c>
      <c r="I24" s="28" t="s">
        <v>28</v>
      </c>
      <c r="J24" s="26" t="str">
        <f>IF('Rekapitulace stavby'!AN20="","",'Rekapitulace stavby'!AN20)</f>
        <v/>
      </c>
      <c r="L24" s="33"/>
    </row>
    <row r="25" spans="2:12" s="1" customFormat="1" ht="7" customHeight="1">
      <c r="B25" s="33"/>
      <c r="L25" s="33"/>
    </row>
    <row r="26" spans="2:12" s="1" customFormat="1" ht="12" customHeight="1">
      <c r="B26" s="33"/>
      <c r="D26" s="28" t="s">
        <v>35</v>
      </c>
      <c r="L26" s="33"/>
    </row>
    <row r="27" spans="2:12" s="7" customFormat="1" ht="16.5" customHeight="1">
      <c r="B27" s="92"/>
      <c r="E27" s="308" t="s">
        <v>3</v>
      </c>
      <c r="F27" s="308"/>
      <c r="G27" s="308"/>
      <c r="H27" s="308"/>
      <c r="L27" s="92"/>
    </row>
    <row r="28" spans="2:12" s="1" customFormat="1" ht="7" customHeight="1">
      <c r="B28" s="33"/>
      <c r="L28" s="33"/>
    </row>
    <row r="29" spans="2:12" s="1" customFormat="1" ht="7" customHeight="1">
      <c r="B29" s="33"/>
      <c r="D29" s="51"/>
      <c r="E29" s="51"/>
      <c r="F29" s="51"/>
      <c r="G29" s="51"/>
      <c r="H29" s="51"/>
      <c r="I29" s="51"/>
      <c r="J29" s="51"/>
      <c r="K29" s="51"/>
      <c r="L29" s="33"/>
    </row>
    <row r="30" spans="2:12" s="1" customFormat="1" ht="25.25" customHeight="1">
      <c r="B30" s="33"/>
      <c r="D30" s="93" t="s">
        <v>37</v>
      </c>
      <c r="J30" s="64" t="e">
        <f>ROUND(J91, 2)</f>
        <v>#REF!</v>
      </c>
      <c r="L30" s="33"/>
    </row>
    <row r="31" spans="2:12" s="1" customFormat="1" ht="7" customHeight="1">
      <c r="B31" s="33"/>
      <c r="D31" s="51"/>
      <c r="E31" s="51"/>
      <c r="F31" s="51"/>
      <c r="G31" s="51"/>
      <c r="H31" s="51"/>
      <c r="I31" s="51"/>
      <c r="J31" s="51"/>
      <c r="K31" s="51"/>
      <c r="L31" s="33"/>
    </row>
    <row r="32" spans="2:12" s="1" customFormat="1" ht="14.5" customHeight="1">
      <c r="B32" s="33"/>
      <c r="F32" s="36" t="s">
        <v>39</v>
      </c>
      <c r="I32" s="36" t="s">
        <v>38</v>
      </c>
      <c r="J32" s="36" t="s">
        <v>40</v>
      </c>
      <c r="L32" s="33"/>
    </row>
    <row r="33" spans="2:12" s="1" customFormat="1" ht="14.5" customHeight="1">
      <c r="B33" s="33"/>
      <c r="D33" s="53" t="s">
        <v>41</v>
      </c>
      <c r="E33" s="28" t="s">
        <v>42</v>
      </c>
      <c r="F33" s="84">
        <f>ROUND((SUM(BE91:BE192)),  2)</f>
        <v>2889.6</v>
      </c>
      <c r="I33" s="94">
        <v>0.21</v>
      </c>
      <c r="J33" s="84">
        <f>ROUND(((SUM(BE91:BE192))*I33),  2)</f>
        <v>606.82000000000005</v>
      </c>
      <c r="L33" s="33"/>
    </row>
    <row r="34" spans="2:12" s="1" customFormat="1" ht="14.5" customHeight="1">
      <c r="B34" s="33"/>
      <c r="E34" s="28" t="s">
        <v>43</v>
      </c>
      <c r="F34" s="84">
        <f>ROUND((SUM(BF91:BF192)),  2)</f>
        <v>0</v>
      </c>
      <c r="I34" s="94">
        <v>0.12</v>
      </c>
      <c r="J34" s="84">
        <f>ROUND(((SUM(BF91:BF192))*I34),  2)</f>
        <v>0</v>
      </c>
      <c r="L34" s="33"/>
    </row>
    <row r="35" spans="2:12" s="1" customFormat="1" ht="14.5" hidden="1" customHeight="1">
      <c r="B35" s="33"/>
      <c r="E35" s="28" t="s">
        <v>44</v>
      </c>
      <c r="F35" s="84">
        <f>ROUND((SUM(BG91:BG192)),  2)</f>
        <v>0</v>
      </c>
      <c r="I35" s="94">
        <v>0.21</v>
      </c>
      <c r="J35" s="84">
        <f>0</f>
        <v>0</v>
      </c>
      <c r="L35" s="33"/>
    </row>
    <row r="36" spans="2:12" s="1" customFormat="1" ht="14.5" hidden="1" customHeight="1">
      <c r="B36" s="33"/>
      <c r="E36" s="28" t="s">
        <v>45</v>
      </c>
      <c r="F36" s="84">
        <f>ROUND((SUM(BH91:BH192)),  2)</f>
        <v>0</v>
      </c>
      <c r="I36" s="94">
        <v>0.12</v>
      </c>
      <c r="J36" s="84">
        <f>0</f>
        <v>0</v>
      </c>
      <c r="L36" s="33"/>
    </row>
    <row r="37" spans="2:12" s="1" customFormat="1" ht="14.5" hidden="1" customHeight="1">
      <c r="B37" s="33"/>
      <c r="E37" s="28" t="s">
        <v>46</v>
      </c>
      <c r="F37" s="84">
        <f>ROUND((SUM(BI91:BI192)),  2)</f>
        <v>0</v>
      </c>
      <c r="I37" s="94">
        <v>0</v>
      </c>
      <c r="J37" s="84">
        <f>0</f>
        <v>0</v>
      </c>
      <c r="L37" s="33"/>
    </row>
    <row r="38" spans="2:12" s="1" customFormat="1" ht="7" customHeight="1">
      <c r="B38" s="33"/>
      <c r="L38" s="33"/>
    </row>
    <row r="39" spans="2:12" s="1" customFormat="1" ht="25.25" customHeight="1">
      <c r="B39" s="33"/>
      <c r="C39" s="95"/>
      <c r="D39" s="96" t="s">
        <v>47</v>
      </c>
      <c r="E39" s="55"/>
      <c r="F39" s="55"/>
      <c r="G39" s="97" t="s">
        <v>48</v>
      </c>
      <c r="H39" s="98" t="s">
        <v>49</v>
      </c>
      <c r="I39" s="55"/>
      <c r="J39" s="99" t="e">
        <f>SUM(J30:J37)</f>
        <v>#REF!</v>
      </c>
      <c r="K39" s="100"/>
      <c r="L39" s="33"/>
    </row>
    <row r="40" spans="2:12" s="1" customFormat="1" ht="14.5" customHeight="1">
      <c r="B40" s="42"/>
      <c r="C40" s="43"/>
      <c r="D40" s="43"/>
      <c r="E40" s="43"/>
      <c r="F40" s="43"/>
      <c r="G40" s="43"/>
      <c r="H40" s="43"/>
      <c r="I40" s="43"/>
      <c r="J40" s="43"/>
      <c r="K40" s="43"/>
      <c r="L40" s="33"/>
    </row>
    <row r="44" spans="2:12" s="1" customFormat="1" ht="7" customHeight="1">
      <c r="B44" s="44"/>
      <c r="C44" s="45"/>
      <c r="D44" s="45"/>
      <c r="E44" s="45"/>
      <c r="F44" s="45"/>
      <c r="G44" s="45"/>
      <c r="H44" s="45"/>
      <c r="I44" s="45"/>
      <c r="J44" s="45"/>
      <c r="K44" s="45"/>
      <c r="L44" s="33"/>
    </row>
    <row r="45" spans="2:12" s="1" customFormat="1" ht="25" customHeight="1">
      <c r="B45" s="33"/>
      <c r="C45" s="22" t="s">
        <v>119</v>
      </c>
      <c r="L45" s="33"/>
    </row>
    <row r="46" spans="2:12" s="1" customFormat="1" ht="7" customHeight="1">
      <c r="B46" s="33"/>
      <c r="L46" s="33"/>
    </row>
    <row r="47" spans="2:12" s="1" customFormat="1" ht="12" customHeight="1">
      <c r="B47" s="33"/>
      <c r="C47" s="28" t="s">
        <v>17</v>
      </c>
      <c r="L47" s="33"/>
    </row>
    <row r="48" spans="2:12" s="1" customFormat="1" ht="16.5" customHeight="1">
      <c r="B48" s="33"/>
      <c r="E48" s="331" t="str">
        <f>E7</f>
        <v>Snížení energetické náročnosti 5. MŠ Dobříš</v>
      </c>
      <c r="F48" s="332"/>
      <c r="G48" s="332"/>
      <c r="H48" s="332"/>
      <c r="L48" s="33"/>
    </row>
    <row r="49" spans="2:47" s="1" customFormat="1" ht="12" customHeight="1">
      <c r="B49" s="33"/>
      <c r="C49" s="28" t="s">
        <v>115</v>
      </c>
      <c r="L49" s="33"/>
    </row>
    <row r="50" spans="2:47" s="1" customFormat="1" ht="16.5" customHeight="1">
      <c r="B50" s="33"/>
      <c r="E50" s="293" t="str">
        <f>E9</f>
        <v>5 - Vytápění</v>
      </c>
      <c r="F50" s="330"/>
      <c r="G50" s="330"/>
      <c r="H50" s="330"/>
      <c r="L50" s="33"/>
    </row>
    <row r="51" spans="2:47" s="1" customFormat="1" ht="7" customHeight="1">
      <c r="B51" s="33"/>
      <c r="L51" s="33"/>
    </row>
    <row r="52" spans="2:47" s="1" customFormat="1" ht="12" customHeight="1">
      <c r="B52" s="33"/>
      <c r="C52" s="28" t="s">
        <v>21</v>
      </c>
      <c r="F52" s="26" t="str">
        <f>F12</f>
        <v xml:space="preserve"> </v>
      </c>
      <c r="I52" s="28" t="s">
        <v>23</v>
      </c>
      <c r="J52" s="50" t="str">
        <f>IF(J12="","",J12)</f>
        <v>10. 4. 2025</v>
      </c>
      <c r="L52" s="33"/>
    </row>
    <row r="53" spans="2:47" s="1" customFormat="1" ht="7" customHeight="1">
      <c r="B53" s="33"/>
      <c r="L53" s="33"/>
    </row>
    <row r="54" spans="2:47" s="1" customFormat="1" ht="25.75" customHeight="1">
      <c r="B54" s="33"/>
      <c r="C54" s="28" t="s">
        <v>25</v>
      </c>
      <c r="F54" s="26" t="str">
        <f>E15</f>
        <v>Město Dobříš</v>
      </c>
      <c r="I54" s="28" t="s">
        <v>31</v>
      </c>
      <c r="J54" s="31" t="str">
        <f>E21</f>
        <v>Energy Benefit Centre a.s.</v>
      </c>
      <c r="L54" s="33"/>
    </row>
    <row r="55" spans="2:47" s="1" customFormat="1" ht="15.25" customHeight="1">
      <c r="B55" s="33"/>
      <c r="C55" s="28" t="s">
        <v>29</v>
      </c>
      <c r="F55" s="26" t="str">
        <f>IF(E18="","",E18)</f>
        <v>Vyplň údaj</v>
      </c>
      <c r="I55" s="28" t="s">
        <v>34</v>
      </c>
      <c r="J55" s="31" t="str">
        <f>E24</f>
        <v xml:space="preserve"> </v>
      </c>
      <c r="L55" s="33"/>
    </row>
    <row r="56" spans="2:47" s="1" customFormat="1" ht="10.25" customHeight="1">
      <c r="B56" s="33"/>
      <c r="L56" s="33"/>
    </row>
    <row r="57" spans="2:47" s="1" customFormat="1" ht="29.25" customHeight="1">
      <c r="B57" s="33"/>
      <c r="C57" s="101" t="s">
        <v>120</v>
      </c>
      <c r="D57" s="95"/>
      <c r="E57" s="95"/>
      <c r="F57" s="95"/>
      <c r="G57" s="95"/>
      <c r="H57" s="95"/>
      <c r="I57" s="95"/>
      <c r="J57" s="102" t="s">
        <v>121</v>
      </c>
      <c r="K57" s="95"/>
      <c r="L57" s="33"/>
    </row>
    <row r="58" spans="2:47" s="1" customFormat="1" ht="10.25" customHeight="1">
      <c r="B58" s="33"/>
      <c r="L58" s="33"/>
    </row>
    <row r="59" spans="2:47" s="1" customFormat="1" ht="23" customHeight="1">
      <c r="B59" s="33"/>
      <c r="C59" s="103" t="s">
        <v>69</v>
      </c>
      <c r="J59" s="64" t="e">
        <f>J91</f>
        <v>#REF!</v>
      </c>
      <c r="L59" s="33"/>
      <c r="AU59" s="18" t="s">
        <v>122</v>
      </c>
    </row>
    <row r="60" spans="2:47" s="8" customFormat="1" ht="25" customHeight="1">
      <c r="B60" s="104"/>
      <c r="D60" s="105" t="s">
        <v>2464</v>
      </c>
      <c r="E60" s="106"/>
      <c r="F60" s="106"/>
      <c r="G60" s="106"/>
      <c r="H60" s="106"/>
      <c r="I60" s="106"/>
      <c r="J60" s="107">
        <f>J92</f>
        <v>0</v>
      </c>
      <c r="L60" s="104"/>
    </row>
    <row r="61" spans="2:47" s="8" customFormat="1" ht="25" customHeight="1">
      <c r="B61" s="104"/>
      <c r="D61" s="105" t="s">
        <v>2465</v>
      </c>
      <c r="E61" s="106"/>
      <c r="F61" s="106"/>
      <c r="G61" s="106"/>
      <c r="H61" s="106"/>
      <c r="I61" s="106"/>
      <c r="J61" s="107">
        <f>J111</f>
        <v>0</v>
      </c>
      <c r="L61" s="104"/>
    </row>
    <row r="62" spans="2:47" s="8" customFormat="1" ht="25" customHeight="1">
      <c r="B62" s="104"/>
      <c r="D62" s="105" t="s">
        <v>2466</v>
      </c>
      <c r="E62" s="106"/>
      <c r="F62" s="106"/>
      <c r="G62" s="106"/>
      <c r="H62" s="106"/>
      <c r="I62" s="106"/>
      <c r="J62" s="107">
        <f>J113</f>
        <v>0</v>
      </c>
      <c r="L62" s="104"/>
    </row>
    <row r="63" spans="2:47" s="8" customFormat="1" ht="25" customHeight="1">
      <c r="B63" s="104"/>
      <c r="D63" s="105" t="s">
        <v>2467</v>
      </c>
      <c r="E63" s="106"/>
      <c r="F63" s="106"/>
      <c r="G63" s="106"/>
      <c r="H63" s="106"/>
      <c r="I63" s="106"/>
      <c r="J63" s="107">
        <f>J116</f>
        <v>0</v>
      </c>
      <c r="L63" s="104"/>
    </row>
    <row r="64" spans="2:47" s="8" customFormat="1" ht="25" customHeight="1">
      <c r="B64" s="104"/>
      <c r="D64" s="105" t="s">
        <v>2468</v>
      </c>
      <c r="E64" s="106"/>
      <c r="F64" s="106"/>
      <c r="G64" s="106"/>
      <c r="H64" s="106"/>
      <c r="I64" s="106"/>
      <c r="J64" s="107">
        <f>J118</f>
        <v>0</v>
      </c>
      <c r="L64" s="104"/>
    </row>
    <row r="65" spans="2:12" s="8" customFormat="1" ht="25" customHeight="1">
      <c r="B65" s="104"/>
      <c r="D65" s="105" t="s">
        <v>2469</v>
      </c>
      <c r="E65" s="106"/>
      <c r="F65" s="106"/>
      <c r="G65" s="106"/>
      <c r="H65" s="106"/>
      <c r="I65" s="106"/>
      <c r="J65" s="107">
        <f>J131</f>
        <v>0</v>
      </c>
      <c r="L65" s="104"/>
    </row>
    <row r="66" spans="2:12" s="8" customFormat="1" ht="25" customHeight="1">
      <c r="B66" s="104"/>
      <c r="D66" s="105" t="s">
        <v>2470</v>
      </c>
      <c r="E66" s="106"/>
      <c r="F66" s="106"/>
      <c r="G66" s="106"/>
      <c r="H66" s="106"/>
      <c r="I66" s="106"/>
      <c r="J66" s="107">
        <f>J142</f>
        <v>0</v>
      </c>
      <c r="L66" s="104"/>
    </row>
    <row r="67" spans="2:12" s="8" customFormat="1" ht="25" customHeight="1">
      <c r="B67" s="104"/>
      <c r="D67" s="105" t="s">
        <v>2471</v>
      </c>
      <c r="E67" s="106"/>
      <c r="F67" s="106"/>
      <c r="G67" s="106"/>
      <c r="H67" s="106"/>
      <c r="I67" s="106"/>
      <c r="J67" s="107">
        <f>J179</f>
        <v>0</v>
      </c>
      <c r="L67" s="104"/>
    </row>
    <row r="68" spans="2:12" s="8" customFormat="1" ht="25" customHeight="1">
      <c r="B68" s="104"/>
      <c r="D68" s="105" t="s">
        <v>2471</v>
      </c>
      <c r="E68" s="106"/>
      <c r="F68" s="106"/>
      <c r="G68" s="106"/>
      <c r="H68" s="106"/>
      <c r="I68" s="106"/>
      <c r="J68" s="107">
        <f>J181</f>
        <v>2889.6</v>
      </c>
      <c r="L68" s="104"/>
    </row>
    <row r="69" spans="2:12" s="8" customFormat="1" ht="25" customHeight="1">
      <c r="B69" s="104"/>
      <c r="D69" s="105" t="s">
        <v>2472</v>
      </c>
      <c r="E69" s="106"/>
      <c r="F69" s="106"/>
      <c r="G69" s="106"/>
      <c r="H69" s="106"/>
      <c r="I69" s="106"/>
      <c r="J69" s="107">
        <f>J188</f>
        <v>0</v>
      </c>
      <c r="L69" s="104"/>
    </row>
    <row r="70" spans="2:12" s="8" customFormat="1" ht="25" customHeight="1">
      <c r="B70" s="104"/>
      <c r="D70" s="105" t="s">
        <v>2473</v>
      </c>
      <c r="E70" s="106"/>
      <c r="F70" s="106"/>
      <c r="G70" s="106"/>
      <c r="H70" s="106"/>
      <c r="I70" s="106"/>
      <c r="J70" s="107">
        <f>J191</f>
        <v>0</v>
      </c>
      <c r="L70" s="104"/>
    </row>
    <row r="71" spans="2:12" s="8" customFormat="1" ht="25" customHeight="1">
      <c r="B71" s="104"/>
      <c r="D71" s="105" t="s">
        <v>2474</v>
      </c>
      <c r="E71" s="106"/>
      <c r="F71" s="106"/>
      <c r="G71" s="106"/>
      <c r="H71" s="106"/>
      <c r="I71" s="106"/>
      <c r="J71" s="107">
        <f>J192</f>
        <v>0</v>
      </c>
      <c r="L71" s="104"/>
    </row>
    <row r="72" spans="2:12" s="1" customFormat="1" ht="21.75" customHeight="1">
      <c r="B72" s="33"/>
      <c r="L72" s="33"/>
    </row>
    <row r="73" spans="2:12" s="1" customFormat="1" ht="7" customHeight="1">
      <c r="B73" s="42"/>
      <c r="C73" s="43"/>
      <c r="D73" s="43"/>
      <c r="E73" s="43"/>
      <c r="F73" s="43"/>
      <c r="G73" s="43"/>
      <c r="H73" s="43"/>
      <c r="I73" s="43"/>
      <c r="J73" s="43"/>
      <c r="K73" s="43"/>
      <c r="L73" s="33"/>
    </row>
    <row r="77" spans="2:12" s="1" customFormat="1" ht="7" customHeight="1">
      <c r="B77" s="44"/>
      <c r="C77" s="45"/>
      <c r="D77" s="45"/>
      <c r="E77" s="45"/>
      <c r="F77" s="45"/>
      <c r="G77" s="45"/>
      <c r="H77" s="45"/>
      <c r="I77" s="45"/>
      <c r="J77" s="45"/>
      <c r="K77" s="45"/>
      <c r="L77" s="33"/>
    </row>
    <row r="78" spans="2:12" s="1" customFormat="1" ht="25" customHeight="1">
      <c r="B78" s="33"/>
      <c r="C78" s="22" t="s">
        <v>136</v>
      </c>
      <c r="L78" s="33"/>
    </row>
    <row r="79" spans="2:12" s="1" customFormat="1" ht="7" customHeight="1">
      <c r="B79" s="33"/>
      <c r="L79" s="33"/>
    </row>
    <row r="80" spans="2:12" s="1" customFormat="1" ht="12" customHeight="1">
      <c r="B80" s="33"/>
      <c r="C80" s="28" t="s">
        <v>17</v>
      </c>
      <c r="L80" s="33"/>
    </row>
    <row r="81" spans="2:65" s="1" customFormat="1" ht="16.5" customHeight="1">
      <c r="B81" s="33"/>
      <c r="E81" s="331" t="str">
        <f>E7</f>
        <v>Snížení energetické náročnosti 5. MŠ Dobříš</v>
      </c>
      <c r="F81" s="332"/>
      <c r="G81" s="332"/>
      <c r="H81" s="332"/>
      <c r="L81" s="33"/>
    </row>
    <row r="82" spans="2:65" s="1" customFormat="1" ht="12" customHeight="1">
      <c r="B82" s="33"/>
      <c r="C82" s="28" t="s">
        <v>115</v>
      </c>
      <c r="L82" s="33"/>
    </row>
    <row r="83" spans="2:65" s="1" customFormat="1" ht="16.5" customHeight="1">
      <c r="B83" s="33"/>
      <c r="E83" s="293" t="str">
        <f>E9</f>
        <v>5 - Vytápění</v>
      </c>
      <c r="F83" s="330"/>
      <c r="G83" s="330"/>
      <c r="H83" s="330"/>
      <c r="L83" s="33"/>
    </row>
    <row r="84" spans="2:65" s="1" customFormat="1" ht="7" customHeight="1">
      <c r="B84" s="33"/>
      <c r="L84" s="33"/>
    </row>
    <row r="85" spans="2:65" s="1" customFormat="1" ht="12" customHeight="1">
      <c r="B85" s="33"/>
      <c r="C85" s="28" t="s">
        <v>21</v>
      </c>
      <c r="F85" s="26" t="str">
        <f>F12</f>
        <v xml:space="preserve"> </v>
      </c>
      <c r="I85" s="28" t="s">
        <v>23</v>
      </c>
      <c r="J85" s="50" t="str">
        <f>IF(J12="","",J12)</f>
        <v>10. 4. 2025</v>
      </c>
      <c r="L85" s="33"/>
    </row>
    <row r="86" spans="2:65" s="1" customFormat="1" ht="7" customHeight="1">
      <c r="B86" s="33"/>
      <c r="L86" s="33"/>
    </row>
    <row r="87" spans="2:65" s="1" customFormat="1" ht="25.75" customHeight="1">
      <c r="B87" s="33"/>
      <c r="C87" s="28" t="s">
        <v>25</v>
      </c>
      <c r="F87" s="26" t="str">
        <f>E15</f>
        <v>Město Dobříš</v>
      </c>
      <c r="I87" s="28" t="s">
        <v>31</v>
      </c>
      <c r="J87" s="31" t="str">
        <f>E21</f>
        <v>Energy Benefit Centre a.s.</v>
      </c>
      <c r="L87" s="33"/>
    </row>
    <row r="88" spans="2:65" s="1" customFormat="1" ht="15.25" customHeight="1">
      <c r="B88" s="33"/>
      <c r="C88" s="28" t="s">
        <v>29</v>
      </c>
      <c r="F88" s="26" t="str">
        <f>IF(E18="","",E18)</f>
        <v>Vyplň údaj</v>
      </c>
      <c r="I88" s="28" t="s">
        <v>34</v>
      </c>
      <c r="J88" s="31" t="str">
        <f>E24</f>
        <v xml:space="preserve"> </v>
      </c>
      <c r="L88" s="33"/>
    </row>
    <row r="89" spans="2:65" s="1" customFormat="1" ht="10.25" customHeight="1">
      <c r="B89" s="33"/>
      <c r="L89" s="33"/>
    </row>
    <row r="90" spans="2:65" s="10" customFormat="1" ht="29.25" customHeight="1">
      <c r="B90" s="112"/>
      <c r="C90" s="113" t="s">
        <v>137</v>
      </c>
      <c r="D90" s="114" t="s">
        <v>56</v>
      </c>
      <c r="E90" s="114" t="s">
        <v>52</v>
      </c>
      <c r="F90" s="114" t="s">
        <v>53</v>
      </c>
      <c r="G90" s="114" t="s">
        <v>138</v>
      </c>
      <c r="H90" s="114" t="s">
        <v>139</v>
      </c>
      <c r="I90" s="114" t="s">
        <v>140</v>
      </c>
      <c r="J90" s="114" t="s">
        <v>121</v>
      </c>
      <c r="K90" s="115" t="s">
        <v>141</v>
      </c>
      <c r="L90" s="112"/>
      <c r="M90" s="57" t="s">
        <v>3</v>
      </c>
      <c r="N90" s="58" t="s">
        <v>41</v>
      </c>
      <c r="O90" s="58" t="s">
        <v>142</v>
      </c>
      <c r="P90" s="58" t="s">
        <v>143</v>
      </c>
      <c r="Q90" s="58" t="s">
        <v>144</v>
      </c>
      <c r="R90" s="58" t="s">
        <v>145</v>
      </c>
      <c r="S90" s="58" t="s">
        <v>146</v>
      </c>
      <c r="T90" s="59" t="s">
        <v>147</v>
      </c>
    </row>
    <row r="91" spans="2:65" s="1" customFormat="1" ht="23" customHeight="1">
      <c r="B91" s="33"/>
      <c r="C91" s="62" t="s">
        <v>148</v>
      </c>
      <c r="J91" s="116" t="e">
        <f>BK91</f>
        <v>#REF!</v>
      </c>
      <c r="L91" s="33"/>
      <c r="M91" s="60"/>
      <c r="N91" s="51"/>
      <c r="O91" s="51"/>
      <c r="P91" s="117" t="e">
        <f>P92+P111+P113+P116+P118+P131+P142+P179+P181+P188+P191+P192</f>
        <v>#REF!</v>
      </c>
      <c r="Q91" s="51"/>
      <c r="R91" s="117" t="e">
        <f>R92+R111+R113+R116+R118+R131+R142+R179+R181+R188+R191+R192</f>
        <v>#REF!</v>
      </c>
      <c r="S91" s="51"/>
      <c r="T91" s="118" t="e">
        <f>T92+T111+T113+T116+T118+T131+T142+T179+T181+T188+T191+T192</f>
        <v>#REF!</v>
      </c>
      <c r="AT91" s="18" t="s">
        <v>70</v>
      </c>
      <c r="AU91" s="18" t="s">
        <v>122</v>
      </c>
      <c r="BK91" s="119" t="e">
        <f>BK92+BK111+BK113+BK116+BK118+BK131+BK142+BK179+BK181+BK188+BK191+BK192</f>
        <v>#REF!</v>
      </c>
    </row>
    <row r="92" spans="2:65" s="11" customFormat="1" ht="26" customHeight="1">
      <c r="B92" s="120"/>
      <c r="D92" s="121" t="s">
        <v>70</v>
      </c>
      <c r="E92" s="122" t="s">
        <v>2414</v>
      </c>
      <c r="F92" s="122" t="s">
        <v>2475</v>
      </c>
      <c r="I92" s="123"/>
      <c r="J92" s="124">
        <f>BK92</f>
        <v>0</v>
      </c>
      <c r="L92" s="120"/>
      <c r="M92" s="125"/>
      <c r="P92" s="126">
        <f>SUM(P93:P110)</f>
        <v>0</v>
      </c>
      <c r="R92" s="126">
        <f>SUM(R93:R110)</f>
        <v>0</v>
      </c>
      <c r="T92" s="127">
        <f>SUM(T93:T110)</f>
        <v>0</v>
      </c>
      <c r="AR92" s="121" t="s">
        <v>15</v>
      </c>
      <c r="AT92" s="128" t="s">
        <v>70</v>
      </c>
      <c r="AU92" s="128" t="s">
        <v>71</v>
      </c>
      <c r="AY92" s="121" t="s">
        <v>151</v>
      </c>
      <c r="BK92" s="129">
        <f>SUM(BK93:BK110)</f>
        <v>0</v>
      </c>
    </row>
    <row r="93" spans="2:65" s="1" customFormat="1" ht="16.5" customHeight="1">
      <c r="B93" s="132"/>
      <c r="C93" s="133" t="s">
        <v>15</v>
      </c>
      <c r="D93" s="133" t="s">
        <v>153</v>
      </c>
      <c r="E93" s="134" t="s">
        <v>2476</v>
      </c>
      <c r="F93" s="135" t="s">
        <v>2477</v>
      </c>
      <c r="G93" s="136" t="s">
        <v>229</v>
      </c>
      <c r="H93" s="137">
        <v>721.84400000000005</v>
      </c>
      <c r="I93" s="138"/>
      <c r="J93" s="139">
        <f t="shared" ref="J93:J110" si="0">ROUND(I93*H93,2)</f>
        <v>0</v>
      </c>
      <c r="K93" s="135" t="s">
        <v>3</v>
      </c>
      <c r="L93" s="33"/>
      <c r="M93" s="140" t="s">
        <v>3</v>
      </c>
      <c r="N93" s="141" t="s">
        <v>42</v>
      </c>
      <c r="P93" s="142">
        <f t="shared" ref="P93:P110" si="1">O93*H93</f>
        <v>0</v>
      </c>
      <c r="Q93" s="142">
        <v>0</v>
      </c>
      <c r="R93" s="142">
        <f t="shared" ref="R93:R110" si="2">Q93*H93</f>
        <v>0</v>
      </c>
      <c r="S93" s="142">
        <v>0</v>
      </c>
      <c r="T93" s="143">
        <f t="shared" ref="T93:T110" si="3">S93*H93</f>
        <v>0</v>
      </c>
      <c r="AR93" s="144" t="s">
        <v>90</v>
      </c>
      <c r="AT93" s="144" t="s">
        <v>153</v>
      </c>
      <c r="AU93" s="144" t="s">
        <v>15</v>
      </c>
      <c r="AY93" s="18" t="s">
        <v>151</v>
      </c>
      <c r="BE93" s="145">
        <f t="shared" ref="BE93:BE110" si="4">IF(N93="základní",J93,0)</f>
        <v>0</v>
      </c>
      <c r="BF93" s="145">
        <f t="shared" ref="BF93:BF110" si="5">IF(N93="snížená",J93,0)</f>
        <v>0</v>
      </c>
      <c r="BG93" s="145">
        <f t="shared" ref="BG93:BG110" si="6">IF(N93="zákl. přenesená",J93,0)</f>
        <v>0</v>
      </c>
      <c r="BH93" s="145">
        <f t="shared" ref="BH93:BH110" si="7">IF(N93="sníž. přenesená",J93,0)</f>
        <v>0</v>
      </c>
      <c r="BI93" s="145">
        <f t="shared" ref="BI93:BI110" si="8">IF(N93="nulová",J93,0)</f>
        <v>0</v>
      </c>
      <c r="BJ93" s="18" t="s">
        <v>15</v>
      </c>
      <c r="BK93" s="145">
        <f t="shared" ref="BK93:BK110" si="9">ROUND(I93*H93,2)</f>
        <v>0</v>
      </c>
      <c r="BL93" s="18" t="s">
        <v>90</v>
      </c>
      <c r="BM93" s="144" t="s">
        <v>78</v>
      </c>
    </row>
    <row r="94" spans="2:65" s="1" customFormat="1" ht="16.5" customHeight="1">
      <c r="B94" s="132"/>
      <c r="C94" s="133" t="s">
        <v>78</v>
      </c>
      <c r="D94" s="133" t="s">
        <v>153</v>
      </c>
      <c r="E94" s="134" t="s">
        <v>2478</v>
      </c>
      <c r="F94" s="135" t="s">
        <v>2479</v>
      </c>
      <c r="G94" s="136" t="s">
        <v>229</v>
      </c>
      <c r="H94" s="137">
        <v>135.99600000000001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15</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90</v>
      </c>
    </row>
    <row r="95" spans="2:65" s="1" customFormat="1" ht="16.5" customHeight="1">
      <c r="B95" s="132"/>
      <c r="C95" s="133" t="s">
        <v>87</v>
      </c>
      <c r="D95" s="133" t="s">
        <v>153</v>
      </c>
      <c r="E95" s="134" t="s">
        <v>2480</v>
      </c>
      <c r="F95" s="135" t="s">
        <v>2481</v>
      </c>
      <c r="G95" s="136" t="s">
        <v>229</v>
      </c>
      <c r="H95" s="137">
        <v>38.42</v>
      </c>
      <c r="I95" s="138"/>
      <c r="J95" s="139">
        <f t="shared" si="0"/>
        <v>0</v>
      </c>
      <c r="K95" s="135" t="s">
        <v>3</v>
      </c>
      <c r="L95" s="33"/>
      <c r="M95" s="140" t="s">
        <v>3</v>
      </c>
      <c r="N95" s="141" t="s">
        <v>42</v>
      </c>
      <c r="P95" s="142">
        <f t="shared" si="1"/>
        <v>0</v>
      </c>
      <c r="Q95" s="142">
        <v>0</v>
      </c>
      <c r="R95" s="142">
        <f t="shared" si="2"/>
        <v>0</v>
      </c>
      <c r="S95" s="142">
        <v>0</v>
      </c>
      <c r="T95" s="143">
        <f t="shared" si="3"/>
        <v>0</v>
      </c>
      <c r="AR95" s="144" t="s">
        <v>90</v>
      </c>
      <c r="AT95" s="144" t="s">
        <v>153</v>
      </c>
      <c r="AU95" s="144" t="s">
        <v>15</v>
      </c>
      <c r="AY95" s="18" t="s">
        <v>151</v>
      </c>
      <c r="BE95" s="145">
        <f t="shared" si="4"/>
        <v>0</v>
      </c>
      <c r="BF95" s="145">
        <f t="shared" si="5"/>
        <v>0</v>
      </c>
      <c r="BG95" s="145">
        <f t="shared" si="6"/>
        <v>0</v>
      </c>
      <c r="BH95" s="145">
        <f t="shared" si="7"/>
        <v>0</v>
      </c>
      <c r="BI95" s="145">
        <f t="shared" si="8"/>
        <v>0</v>
      </c>
      <c r="BJ95" s="18" t="s">
        <v>15</v>
      </c>
      <c r="BK95" s="145">
        <f t="shared" si="9"/>
        <v>0</v>
      </c>
      <c r="BL95" s="18" t="s">
        <v>90</v>
      </c>
      <c r="BM95" s="144" t="s">
        <v>96</v>
      </c>
    </row>
    <row r="96" spans="2:65" s="1" customFormat="1" ht="16.5" customHeight="1">
      <c r="B96" s="132"/>
      <c r="C96" s="133" t="s">
        <v>90</v>
      </c>
      <c r="D96" s="133" t="s">
        <v>153</v>
      </c>
      <c r="E96" s="134" t="s">
        <v>2482</v>
      </c>
      <c r="F96" s="135" t="s">
        <v>2483</v>
      </c>
      <c r="G96" s="136" t="s">
        <v>229</v>
      </c>
      <c r="H96" s="137">
        <v>15.603</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210</v>
      </c>
    </row>
    <row r="97" spans="2:65" s="1" customFormat="1" ht="16.5" customHeight="1">
      <c r="B97" s="132"/>
      <c r="C97" s="133" t="s">
        <v>93</v>
      </c>
      <c r="D97" s="133" t="s">
        <v>153</v>
      </c>
      <c r="E97" s="134" t="s">
        <v>2484</v>
      </c>
      <c r="F97" s="135" t="s">
        <v>2485</v>
      </c>
      <c r="G97" s="136" t="s">
        <v>229</v>
      </c>
      <c r="H97" s="137">
        <v>29.222000000000001</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219</v>
      </c>
    </row>
    <row r="98" spans="2:65" s="1" customFormat="1" ht="16.5" customHeight="1">
      <c r="B98" s="132"/>
      <c r="C98" s="133" t="s">
        <v>96</v>
      </c>
      <c r="D98" s="133" t="s">
        <v>153</v>
      </c>
      <c r="E98" s="134" t="s">
        <v>2486</v>
      </c>
      <c r="F98" s="135" t="s">
        <v>2487</v>
      </c>
      <c r="G98" s="136" t="s">
        <v>213</v>
      </c>
      <c r="H98" s="137">
        <v>4</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9</v>
      </c>
    </row>
    <row r="99" spans="2:65" s="1" customFormat="1" ht="16.5" customHeight="1">
      <c r="B99" s="132"/>
      <c r="C99" s="133" t="s">
        <v>201</v>
      </c>
      <c r="D99" s="133" t="s">
        <v>153</v>
      </c>
      <c r="E99" s="134" t="s">
        <v>2488</v>
      </c>
      <c r="F99" s="135" t="s">
        <v>2489</v>
      </c>
      <c r="G99" s="136" t="s">
        <v>213</v>
      </c>
      <c r="H99" s="137">
        <v>2</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224</v>
      </c>
    </row>
    <row r="100" spans="2:65" s="1" customFormat="1" ht="16.5" customHeight="1">
      <c r="B100" s="132"/>
      <c r="C100" s="133" t="s">
        <v>210</v>
      </c>
      <c r="D100" s="133" t="s">
        <v>153</v>
      </c>
      <c r="E100" s="134" t="s">
        <v>2490</v>
      </c>
      <c r="F100" s="135" t="s">
        <v>2491</v>
      </c>
      <c r="G100" s="136" t="s">
        <v>213</v>
      </c>
      <c r="H100" s="137">
        <v>2</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257</v>
      </c>
    </row>
    <row r="101" spans="2:65" s="1" customFormat="1" ht="24.25" customHeight="1">
      <c r="B101" s="132"/>
      <c r="C101" s="133" t="s">
        <v>167</v>
      </c>
      <c r="D101" s="133" t="s">
        <v>153</v>
      </c>
      <c r="E101" s="134" t="s">
        <v>2492</v>
      </c>
      <c r="F101" s="135" t="s">
        <v>2493</v>
      </c>
      <c r="G101" s="136" t="s">
        <v>229</v>
      </c>
      <c r="H101" s="137">
        <v>622.47</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269</v>
      </c>
    </row>
    <row r="102" spans="2:65" s="1" customFormat="1" ht="24.25" customHeight="1">
      <c r="B102" s="132"/>
      <c r="C102" s="133" t="s">
        <v>219</v>
      </c>
      <c r="D102" s="133" t="s">
        <v>153</v>
      </c>
      <c r="E102" s="134" t="s">
        <v>2494</v>
      </c>
      <c r="F102" s="135" t="s">
        <v>2495</v>
      </c>
      <c r="G102" s="136" t="s">
        <v>229</v>
      </c>
      <c r="H102" s="137">
        <v>166.11</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281</v>
      </c>
    </row>
    <row r="103" spans="2:65" s="1" customFormat="1" ht="24.25" customHeight="1">
      <c r="B103" s="132"/>
      <c r="C103" s="133" t="s">
        <v>226</v>
      </c>
      <c r="D103" s="133" t="s">
        <v>153</v>
      </c>
      <c r="E103" s="134" t="s">
        <v>2496</v>
      </c>
      <c r="F103" s="135" t="s">
        <v>2497</v>
      </c>
      <c r="G103" s="136" t="s">
        <v>229</v>
      </c>
      <c r="H103" s="137">
        <v>42.69</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294</v>
      </c>
    </row>
    <row r="104" spans="2:65" s="1" customFormat="1" ht="21.75" customHeight="1">
      <c r="B104" s="132"/>
      <c r="C104" s="133" t="s">
        <v>9</v>
      </c>
      <c r="D104" s="133" t="s">
        <v>153</v>
      </c>
      <c r="E104" s="134" t="s">
        <v>2498</v>
      </c>
      <c r="F104" s="135" t="s">
        <v>2499</v>
      </c>
      <c r="G104" s="136" t="s">
        <v>213</v>
      </c>
      <c r="H104" s="137">
        <v>6</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310</v>
      </c>
    </row>
    <row r="105" spans="2:65" s="1" customFormat="1" ht="21.75" customHeight="1">
      <c r="B105" s="132"/>
      <c r="C105" s="133" t="s">
        <v>240</v>
      </c>
      <c r="D105" s="133" t="s">
        <v>153</v>
      </c>
      <c r="E105" s="134" t="s">
        <v>2500</v>
      </c>
      <c r="F105" s="135" t="s">
        <v>2501</v>
      </c>
      <c r="G105" s="136" t="s">
        <v>213</v>
      </c>
      <c r="H105" s="137">
        <v>4</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324</v>
      </c>
    </row>
    <row r="106" spans="2:65" s="1" customFormat="1" ht="21.75" customHeight="1">
      <c r="B106" s="132"/>
      <c r="C106" s="133" t="s">
        <v>224</v>
      </c>
      <c r="D106" s="133" t="s">
        <v>153</v>
      </c>
      <c r="E106" s="134" t="s">
        <v>2502</v>
      </c>
      <c r="F106" s="135" t="s">
        <v>2503</v>
      </c>
      <c r="G106" s="136" t="s">
        <v>213</v>
      </c>
      <c r="H106" s="137">
        <v>6</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334</v>
      </c>
    </row>
    <row r="107" spans="2:65" s="1" customFormat="1" ht="24.25" customHeight="1">
      <c r="B107" s="132"/>
      <c r="C107" s="133" t="s">
        <v>250</v>
      </c>
      <c r="D107" s="133" t="s">
        <v>153</v>
      </c>
      <c r="E107" s="134" t="s">
        <v>2504</v>
      </c>
      <c r="F107" s="135" t="s">
        <v>2505</v>
      </c>
      <c r="G107" s="136" t="s">
        <v>213</v>
      </c>
      <c r="H107" s="137">
        <v>2</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343</v>
      </c>
    </row>
    <row r="108" spans="2:65" s="1" customFormat="1" ht="24.25" customHeight="1">
      <c r="B108" s="132"/>
      <c r="C108" s="133" t="s">
        <v>257</v>
      </c>
      <c r="D108" s="133" t="s">
        <v>153</v>
      </c>
      <c r="E108" s="134" t="s">
        <v>2506</v>
      </c>
      <c r="F108" s="135" t="s">
        <v>2507</v>
      </c>
      <c r="G108" s="136" t="s">
        <v>213</v>
      </c>
      <c r="H108" s="137">
        <v>2</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353</v>
      </c>
    </row>
    <row r="109" spans="2:65" s="1" customFormat="1" ht="24.25" customHeight="1">
      <c r="B109" s="132"/>
      <c r="C109" s="133" t="s">
        <v>264</v>
      </c>
      <c r="D109" s="133" t="s">
        <v>153</v>
      </c>
      <c r="E109" s="134" t="s">
        <v>2508</v>
      </c>
      <c r="F109" s="135" t="s">
        <v>2509</v>
      </c>
      <c r="G109" s="136" t="s">
        <v>213</v>
      </c>
      <c r="H109" s="137">
        <v>4</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365</v>
      </c>
    </row>
    <row r="110" spans="2:65" s="1" customFormat="1" ht="21.75" customHeight="1">
      <c r="B110" s="132"/>
      <c r="C110" s="133" t="s">
        <v>269</v>
      </c>
      <c r="D110" s="133" t="s">
        <v>153</v>
      </c>
      <c r="E110" s="134" t="s">
        <v>2510</v>
      </c>
      <c r="F110" s="135" t="s">
        <v>2511</v>
      </c>
      <c r="G110" s="136" t="s">
        <v>362</v>
      </c>
      <c r="H110" s="137">
        <v>0.17799999999999999</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376</v>
      </c>
    </row>
    <row r="111" spans="2:65" s="11" customFormat="1" ht="26" customHeight="1">
      <c r="B111" s="120"/>
      <c r="D111" s="121" t="s">
        <v>70</v>
      </c>
      <c r="E111" s="122" t="s">
        <v>1809</v>
      </c>
      <c r="F111" s="122" t="s">
        <v>2512</v>
      </c>
      <c r="I111" s="123"/>
      <c r="J111" s="124">
        <f>BK111</f>
        <v>0</v>
      </c>
      <c r="L111" s="120"/>
      <c r="M111" s="125"/>
      <c r="P111" s="126">
        <f>P112</f>
        <v>0</v>
      </c>
      <c r="R111" s="126">
        <f>R112</f>
        <v>0</v>
      </c>
      <c r="T111" s="127">
        <f>T112</f>
        <v>0</v>
      </c>
      <c r="AR111" s="121" t="s">
        <v>15</v>
      </c>
      <c r="AT111" s="128" t="s">
        <v>70</v>
      </c>
      <c r="AU111" s="128" t="s">
        <v>71</v>
      </c>
      <c r="AY111" s="121" t="s">
        <v>151</v>
      </c>
      <c r="BK111" s="129">
        <f>BK112</f>
        <v>0</v>
      </c>
    </row>
    <row r="112" spans="2:65" s="1" customFormat="1" ht="16.5" customHeight="1">
      <c r="B112" s="132"/>
      <c r="C112" s="133" t="s">
        <v>276</v>
      </c>
      <c r="D112" s="133" t="s">
        <v>153</v>
      </c>
      <c r="E112" s="134" t="s">
        <v>2513</v>
      </c>
      <c r="F112" s="135" t="s">
        <v>2514</v>
      </c>
      <c r="G112" s="136" t="s">
        <v>2515</v>
      </c>
      <c r="H112" s="137">
        <v>2</v>
      </c>
      <c r="I112" s="138"/>
      <c r="J112" s="139">
        <f>ROUND(I112*H112,2)</f>
        <v>0</v>
      </c>
      <c r="K112" s="135" t="s">
        <v>3</v>
      </c>
      <c r="L112" s="33"/>
      <c r="M112" s="140" t="s">
        <v>3</v>
      </c>
      <c r="N112" s="141" t="s">
        <v>42</v>
      </c>
      <c r="P112" s="142">
        <f>O112*H112</f>
        <v>0</v>
      </c>
      <c r="Q112" s="142">
        <v>0</v>
      </c>
      <c r="R112" s="142">
        <f>Q112*H112</f>
        <v>0</v>
      </c>
      <c r="S112" s="142">
        <v>0</v>
      </c>
      <c r="T112" s="143">
        <f>S112*H112</f>
        <v>0</v>
      </c>
      <c r="AR112" s="144" t="s">
        <v>90</v>
      </c>
      <c r="AT112" s="144" t="s">
        <v>153</v>
      </c>
      <c r="AU112" s="144" t="s">
        <v>15</v>
      </c>
      <c r="AY112" s="18" t="s">
        <v>151</v>
      </c>
      <c r="BE112" s="145">
        <f>IF(N112="základní",J112,0)</f>
        <v>0</v>
      </c>
      <c r="BF112" s="145">
        <f>IF(N112="snížená",J112,0)</f>
        <v>0</v>
      </c>
      <c r="BG112" s="145">
        <f>IF(N112="zákl. přenesená",J112,0)</f>
        <v>0</v>
      </c>
      <c r="BH112" s="145">
        <f>IF(N112="sníž. přenesená",J112,0)</f>
        <v>0</v>
      </c>
      <c r="BI112" s="145">
        <f>IF(N112="nulová",J112,0)</f>
        <v>0</v>
      </c>
      <c r="BJ112" s="18" t="s">
        <v>15</v>
      </c>
      <c r="BK112" s="145">
        <f>ROUND(I112*H112,2)</f>
        <v>0</v>
      </c>
      <c r="BL112" s="18" t="s">
        <v>90</v>
      </c>
      <c r="BM112" s="144" t="s">
        <v>394</v>
      </c>
    </row>
    <row r="113" spans="2:65" s="11" customFormat="1" ht="26" customHeight="1">
      <c r="B113" s="120"/>
      <c r="D113" s="121" t="s">
        <v>70</v>
      </c>
      <c r="E113" s="122" t="s">
        <v>1918</v>
      </c>
      <c r="F113" s="122" t="s">
        <v>2516</v>
      </c>
      <c r="I113" s="123"/>
      <c r="J113" s="124">
        <f>BK113</f>
        <v>0</v>
      </c>
      <c r="L113" s="120"/>
      <c r="M113" s="125"/>
      <c r="P113" s="126">
        <f>SUM(P114:P115)</f>
        <v>0</v>
      </c>
      <c r="R113" s="126">
        <f>SUM(R114:R115)</f>
        <v>0</v>
      </c>
      <c r="T113" s="127">
        <f>SUM(T114:T115)</f>
        <v>0</v>
      </c>
      <c r="AR113" s="121" t="s">
        <v>15</v>
      </c>
      <c r="AT113" s="128" t="s">
        <v>70</v>
      </c>
      <c r="AU113" s="128" t="s">
        <v>71</v>
      </c>
      <c r="AY113" s="121" t="s">
        <v>151</v>
      </c>
      <c r="BK113" s="129">
        <f>SUM(BK114:BK115)</f>
        <v>0</v>
      </c>
    </row>
    <row r="114" spans="2:65" s="1" customFormat="1" ht="56.25" customHeight="1">
      <c r="B114" s="132"/>
      <c r="C114" s="133" t="s">
        <v>281</v>
      </c>
      <c r="D114" s="133" t="s">
        <v>153</v>
      </c>
      <c r="E114" s="134" t="s">
        <v>2517</v>
      </c>
      <c r="F114" s="135" t="s">
        <v>2518</v>
      </c>
      <c r="G114" s="136" t="s">
        <v>213</v>
      </c>
      <c r="H114" s="137">
        <v>4</v>
      </c>
      <c r="I114" s="138"/>
      <c r="J114" s="139">
        <f>ROUND(I114*H114,2)</f>
        <v>0</v>
      </c>
      <c r="K114" s="135" t="s">
        <v>3</v>
      </c>
      <c r="L114" s="33"/>
      <c r="M114" s="140" t="s">
        <v>3</v>
      </c>
      <c r="N114" s="141" t="s">
        <v>42</v>
      </c>
      <c r="P114" s="142">
        <f>O114*H114</f>
        <v>0</v>
      </c>
      <c r="Q114" s="142">
        <v>0</v>
      </c>
      <c r="R114" s="142">
        <f>Q114*H114</f>
        <v>0</v>
      </c>
      <c r="S114" s="142">
        <v>0</v>
      </c>
      <c r="T114" s="143">
        <f>S114*H114</f>
        <v>0</v>
      </c>
      <c r="AR114" s="144" t="s">
        <v>90</v>
      </c>
      <c r="AT114" s="144" t="s">
        <v>153</v>
      </c>
      <c r="AU114" s="144" t="s">
        <v>15</v>
      </c>
      <c r="AY114" s="18" t="s">
        <v>151</v>
      </c>
      <c r="BE114" s="145">
        <f>IF(N114="základní",J114,0)</f>
        <v>0</v>
      </c>
      <c r="BF114" s="145">
        <f>IF(N114="snížená",J114,0)</f>
        <v>0</v>
      </c>
      <c r="BG114" s="145">
        <f>IF(N114="zákl. přenesená",J114,0)</f>
        <v>0</v>
      </c>
      <c r="BH114" s="145">
        <f>IF(N114="sníž. přenesená",J114,0)</f>
        <v>0</v>
      </c>
      <c r="BI114" s="145">
        <f>IF(N114="nulová",J114,0)</f>
        <v>0</v>
      </c>
      <c r="BJ114" s="18" t="s">
        <v>15</v>
      </c>
      <c r="BK114" s="145">
        <f>ROUND(I114*H114,2)</f>
        <v>0</v>
      </c>
      <c r="BL114" s="18" t="s">
        <v>90</v>
      </c>
      <c r="BM114" s="144" t="s">
        <v>405</v>
      </c>
    </row>
    <row r="115" spans="2:65" s="1" customFormat="1" ht="16.5" customHeight="1">
      <c r="B115" s="132"/>
      <c r="C115" s="133" t="s">
        <v>8</v>
      </c>
      <c r="D115" s="133" t="s">
        <v>153</v>
      </c>
      <c r="E115" s="134" t="s">
        <v>2519</v>
      </c>
      <c r="F115" s="135" t="s">
        <v>2520</v>
      </c>
      <c r="G115" s="136" t="s">
        <v>213</v>
      </c>
      <c r="H115" s="137">
        <v>8</v>
      </c>
      <c r="I115" s="138"/>
      <c r="J115" s="139">
        <f>ROUND(I115*H115,2)</f>
        <v>0</v>
      </c>
      <c r="K115" s="135" t="s">
        <v>3</v>
      </c>
      <c r="L115" s="33"/>
      <c r="M115" s="140" t="s">
        <v>3</v>
      </c>
      <c r="N115" s="141" t="s">
        <v>42</v>
      </c>
      <c r="P115" s="142">
        <f>O115*H115</f>
        <v>0</v>
      </c>
      <c r="Q115" s="142">
        <v>0</v>
      </c>
      <c r="R115" s="142">
        <f>Q115*H115</f>
        <v>0</v>
      </c>
      <c r="S115" s="142">
        <v>0</v>
      </c>
      <c r="T115" s="143">
        <f>S115*H115</f>
        <v>0</v>
      </c>
      <c r="AR115" s="144" t="s">
        <v>90</v>
      </c>
      <c r="AT115" s="144" t="s">
        <v>153</v>
      </c>
      <c r="AU115" s="144" t="s">
        <v>15</v>
      </c>
      <c r="AY115" s="18" t="s">
        <v>151</v>
      </c>
      <c r="BE115" s="145">
        <f>IF(N115="základní",J115,0)</f>
        <v>0</v>
      </c>
      <c r="BF115" s="145">
        <f>IF(N115="snížená",J115,0)</f>
        <v>0</v>
      </c>
      <c r="BG115" s="145">
        <f>IF(N115="zákl. přenesená",J115,0)</f>
        <v>0</v>
      </c>
      <c r="BH115" s="145">
        <f>IF(N115="sníž. přenesená",J115,0)</f>
        <v>0</v>
      </c>
      <c r="BI115" s="145">
        <f>IF(N115="nulová",J115,0)</f>
        <v>0</v>
      </c>
      <c r="BJ115" s="18" t="s">
        <v>15</v>
      </c>
      <c r="BK115" s="145">
        <f>ROUND(I115*H115,2)</f>
        <v>0</v>
      </c>
      <c r="BL115" s="18" t="s">
        <v>90</v>
      </c>
      <c r="BM115" s="144" t="s">
        <v>425</v>
      </c>
    </row>
    <row r="116" spans="2:65" s="11" customFormat="1" ht="26" customHeight="1">
      <c r="B116" s="120"/>
      <c r="D116" s="121" t="s">
        <v>70</v>
      </c>
      <c r="E116" s="122" t="s">
        <v>1937</v>
      </c>
      <c r="F116" s="122" t="s">
        <v>2521</v>
      </c>
      <c r="I116" s="123"/>
      <c r="J116" s="124">
        <f>BK116</f>
        <v>0</v>
      </c>
      <c r="L116" s="120"/>
      <c r="M116" s="125"/>
      <c r="P116" s="126">
        <f>P117</f>
        <v>0</v>
      </c>
      <c r="R116" s="126">
        <f>R117</f>
        <v>0</v>
      </c>
      <c r="T116" s="127">
        <f>T117</f>
        <v>0</v>
      </c>
      <c r="AR116" s="121" t="s">
        <v>15</v>
      </c>
      <c r="AT116" s="128" t="s">
        <v>70</v>
      </c>
      <c r="AU116" s="128" t="s">
        <v>71</v>
      </c>
      <c r="AY116" s="121" t="s">
        <v>151</v>
      </c>
      <c r="BK116" s="129">
        <f>BK117</f>
        <v>0</v>
      </c>
    </row>
    <row r="117" spans="2:65" s="1" customFormat="1" ht="389.75" customHeight="1">
      <c r="B117" s="132"/>
      <c r="C117" s="133" t="s">
        <v>294</v>
      </c>
      <c r="D117" s="133" t="s">
        <v>153</v>
      </c>
      <c r="E117" s="134" t="s">
        <v>2522</v>
      </c>
      <c r="F117" s="135" t="s">
        <v>2523</v>
      </c>
      <c r="G117" s="136" t="s">
        <v>2515</v>
      </c>
      <c r="H117" s="137">
        <v>1</v>
      </c>
      <c r="I117" s="138"/>
      <c r="J117" s="139">
        <f>ROUND(I117*H117,2)</f>
        <v>0</v>
      </c>
      <c r="K117" s="135" t="s">
        <v>3</v>
      </c>
      <c r="L117" s="33"/>
      <c r="M117" s="140" t="s">
        <v>3</v>
      </c>
      <c r="N117" s="141" t="s">
        <v>42</v>
      </c>
      <c r="P117" s="142">
        <f>O117*H117</f>
        <v>0</v>
      </c>
      <c r="Q117" s="142">
        <v>0</v>
      </c>
      <c r="R117" s="142">
        <f>Q117*H117</f>
        <v>0</v>
      </c>
      <c r="S117" s="142">
        <v>0</v>
      </c>
      <c r="T117" s="143">
        <f>S117*H117</f>
        <v>0</v>
      </c>
      <c r="AR117" s="144" t="s">
        <v>90</v>
      </c>
      <c r="AT117" s="144" t="s">
        <v>153</v>
      </c>
      <c r="AU117" s="144" t="s">
        <v>15</v>
      </c>
      <c r="AY117" s="18" t="s">
        <v>151</v>
      </c>
      <c r="BE117" s="145">
        <f>IF(N117="základní",J117,0)</f>
        <v>0</v>
      </c>
      <c r="BF117" s="145">
        <f>IF(N117="snížená",J117,0)</f>
        <v>0</v>
      </c>
      <c r="BG117" s="145">
        <f>IF(N117="zákl. přenesená",J117,0)</f>
        <v>0</v>
      </c>
      <c r="BH117" s="145">
        <f>IF(N117="sníž. přenesená",J117,0)</f>
        <v>0</v>
      </c>
      <c r="BI117" s="145">
        <f>IF(N117="nulová",J117,0)</f>
        <v>0</v>
      </c>
      <c r="BJ117" s="18" t="s">
        <v>15</v>
      </c>
      <c r="BK117" s="145">
        <f>ROUND(I117*H117,2)</f>
        <v>0</v>
      </c>
      <c r="BL117" s="18" t="s">
        <v>90</v>
      </c>
      <c r="BM117" s="144" t="s">
        <v>439</v>
      </c>
    </row>
    <row r="118" spans="2:65" s="11" customFormat="1" ht="26" customHeight="1">
      <c r="B118" s="120"/>
      <c r="D118" s="121" t="s">
        <v>70</v>
      </c>
      <c r="E118" s="122" t="s">
        <v>1951</v>
      </c>
      <c r="F118" s="122" t="s">
        <v>2524</v>
      </c>
      <c r="I118" s="123"/>
      <c r="J118" s="124">
        <f>BK118</f>
        <v>0</v>
      </c>
      <c r="L118" s="120"/>
      <c r="M118" s="125"/>
      <c r="P118" s="126">
        <f>SUM(P119:P130)</f>
        <v>0</v>
      </c>
      <c r="R118" s="126">
        <f>SUM(R119:R130)</f>
        <v>0</v>
      </c>
      <c r="T118" s="127">
        <f>SUM(T119:T130)</f>
        <v>0</v>
      </c>
      <c r="AR118" s="121" t="s">
        <v>15</v>
      </c>
      <c r="AT118" s="128" t="s">
        <v>70</v>
      </c>
      <c r="AU118" s="128" t="s">
        <v>71</v>
      </c>
      <c r="AY118" s="121" t="s">
        <v>151</v>
      </c>
      <c r="BK118" s="129">
        <f>SUM(BK119:BK130)</f>
        <v>0</v>
      </c>
    </row>
    <row r="119" spans="2:65" s="1" customFormat="1" ht="24.25" customHeight="1">
      <c r="B119" s="132"/>
      <c r="C119" s="133" t="s">
        <v>306</v>
      </c>
      <c r="D119" s="133" t="s">
        <v>153</v>
      </c>
      <c r="E119" s="134" t="s">
        <v>2525</v>
      </c>
      <c r="F119" s="135" t="s">
        <v>2526</v>
      </c>
      <c r="G119" s="136" t="s">
        <v>213</v>
      </c>
      <c r="H119" s="137">
        <v>2</v>
      </c>
      <c r="I119" s="138"/>
      <c r="J119" s="139">
        <f t="shared" ref="J119:J130" si="10">ROUND(I119*H119,2)</f>
        <v>0</v>
      </c>
      <c r="K119" s="135" t="s">
        <v>3</v>
      </c>
      <c r="L119" s="33"/>
      <c r="M119" s="140" t="s">
        <v>3</v>
      </c>
      <c r="N119" s="141" t="s">
        <v>42</v>
      </c>
      <c r="P119" s="142">
        <f t="shared" ref="P119:P130" si="11">O119*H119</f>
        <v>0</v>
      </c>
      <c r="Q119" s="142">
        <v>0</v>
      </c>
      <c r="R119" s="142">
        <f t="shared" ref="R119:R130" si="12">Q119*H119</f>
        <v>0</v>
      </c>
      <c r="S119" s="142">
        <v>0</v>
      </c>
      <c r="T119" s="143">
        <f t="shared" ref="T119:T130" si="13">S119*H119</f>
        <v>0</v>
      </c>
      <c r="AR119" s="144" t="s">
        <v>90</v>
      </c>
      <c r="AT119" s="144" t="s">
        <v>153</v>
      </c>
      <c r="AU119" s="144" t="s">
        <v>15</v>
      </c>
      <c r="AY119" s="18" t="s">
        <v>151</v>
      </c>
      <c r="BE119" s="145">
        <f t="shared" ref="BE119:BE130" si="14">IF(N119="základní",J119,0)</f>
        <v>0</v>
      </c>
      <c r="BF119" s="145">
        <f t="shared" ref="BF119:BF130" si="15">IF(N119="snížená",J119,0)</f>
        <v>0</v>
      </c>
      <c r="BG119" s="145">
        <f t="shared" ref="BG119:BG130" si="16">IF(N119="zákl. přenesená",J119,0)</f>
        <v>0</v>
      </c>
      <c r="BH119" s="145">
        <f t="shared" ref="BH119:BH130" si="17">IF(N119="sníž. přenesená",J119,0)</f>
        <v>0</v>
      </c>
      <c r="BI119" s="145">
        <f t="shared" ref="BI119:BI130" si="18">IF(N119="nulová",J119,0)</f>
        <v>0</v>
      </c>
      <c r="BJ119" s="18" t="s">
        <v>15</v>
      </c>
      <c r="BK119" s="145">
        <f t="shared" ref="BK119:BK130" si="19">ROUND(I119*H119,2)</f>
        <v>0</v>
      </c>
      <c r="BL119" s="18" t="s">
        <v>90</v>
      </c>
      <c r="BM119" s="144" t="s">
        <v>456</v>
      </c>
    </row>
    <row r="120" spans="2:65" s="1" customFormat="1" ht="16.5" customHeight="1">
      <c r="B120" s="132"/>
      <c r="C120" s="133" t="s">
        <v>310</v>
      </c>
      <c r="D120" s="133" t="s">
        <v>153</v>
      </c>
      <c r="E120" s="134" t="s">
        <v>2527</v>
      </c>
      <c r="F120" s="135" t="s">
        <v>2528</v>
      </c>
      <c r="G120" s="136" t="s">
        <v>229</v>
      </c>
      <c r="H120" s="137">
        <v>83.126999999999995</v>
      </c>
      <c r="I120" s="138"/>
      <c r="J120" s="139">
        <f t="shared" si="10"/>
        <v>0</v>
      </c>
      <c r="K120" s="135" t="s">
        <v>3</v>
      </c>
      <c r="L120" s="33"/>
      <c r="M120" s="140" t="s">
        <v>3</v>
      </c>
      <c r="N120" s="141" t="s">
        <v>42</v>
      </c>
      <c r="P120" s="142">
        <f t="shared" si="11"/>
        <v>0</v>
      </c>
      <c r="Q120" s="142">
        <v>0</v>
      </c>
      <c r="R120" s="142">
        <f t="shared" si="12"/>
        <v>0</v>
      </c>
      <c r="S120" s="142">
        <v>0</v>
      </c>
      <c r="T120" s="143">
        <f t="shared" si="13"/>
        <v>0</v>
      </c>
      <c r="AR120" s="144" t="s">
        <v>90</v>
      </c>
      <c r="AT120" s="144" t="s">
        <v>153</v>
      </c>
      <c r="AU120" s="144" t="s">
        <v>15</v>
      </c>
      <c r="AY120" s="18" t="s">
        <v>151</v>
      </c>
      <c r="BE120" s="145">
        <f t="shared" si="14"/>
        <v>0</v>
      </c>
      <c r="BF120" s="145">
        <f t="shared" si="15"/>
        <v>0</v>
      </c>
      <c r="BG120" s="145">
        <f t="shared" si="16"/>
        <v>0</v>
      </c>
      <c r="BH120" s="145">
        <f t="shared" si="17"/>
        <v>0</v>
      </c>
      <c r="BI120" s="145">
        <f t="shared" si="18"/>
        <v>0</v>
      </c>
      <c r="BJ120" s="18" t="s">
        <v>15</v>
      </c>
      <c r="BK120" s="145">
        <f t="shared" si="19"/>
        <v>0</v>
      </c>
      <c r="BL120" s="18" t="s">
        <v>90</v>
      </c>
      <c r="BM120" s="144" t="s">
        <v>469</v>
      </c>
    </row>
    <row r="121" spans="2:65" s="1" customFormat="1" ht="21.75" customHeight="1">
      <c r="B121" s="132"/>
      <c r="C121" s="133" t="s">
        <v>314</v>
      </c>
      <c r="D121" s="133" t="s">
        <v>153</v>
      </c>
      <c r="E121" s="134" t="s">
        <v>2529</v>
      </c>
      <c r="F121" s="135" t="s">
        <v>2530</v>
      </c>
      <c r="G121" s="136" t="s">
        <v>229</v>
      </c>
      <c r="H121" s="137">
        <v>758.27</v>
      </c>
      <c r="I121" s="138"/>
      <c r="J121" s="139">
        <f t="shared" si="10"/>
        <v>0</v>
      </c>
      <c r="K121" s="135" t="s">
        <v>3</v>
      </c>
      <c r="L121" s="33"/>
      <c r="M121" s="140" t="s">
        <v>3</v>
      </c>
      <c r="N121" s="141" t="s">
        <v>42</v>
      </c>
      <c r="P121" s="142">
        <f t="shared" si="11"/>
        <v>0</v>
      </c>
      <c r="Q121" s="142">
        <v>0</v>
      </c>
      <c r="R121" s="142">
        <f t="shared" si="12"/>
        <v>0</v>
      </c>
      <c r="S121" s="142">
        <v>0</v>
      </c>
      <c r="T121" s="143">
        <f t="shared" si="13"/>
        <v>0</v>
      </c>
      <c r="AR121" s="144" t="s">
        <v>90</v>
      </c>
      <c r="AT121" s="144" t="s">
        <v>153</v>
      </c>
      <c r="AU121" s="144" t="s">
        <v>15</v>
      </c>
      <c r="AY121" s="18" t="s">
        <v>151</v>
      </c>
      <c r="BE121" s="145">
        <f t="shared" si="14"/>
        <v>0</v>
      </c>
      <c r="BF121" s="145">
        <f t="shared" si="15"/>
        <v>0</v>
      </c>
      <c r="BG121" s="145">
        <f t="shared" si="16"/>
        <v>0</v>
      </c>
      <c r="BH121" s="145">
        <f t="shared" si="17"/>
        <v>0</v>
      </c>
      <c r="BI121" s="145">
        <f t="shared" si="18"/>
        <v>0</v>
      </c>
      <c r="BJ121" s="18" t="s">
        <v>15</v>
      </c>
      <c r="BK121" s="145">
        <f t="shared" si="19"/>
        <v>0</v>
      </c>
      <c r="BL121" s="18" t="s">
        <v>90</v>
      </c>
      <c r="BM121" s="144" t="s">
        <v>485</v>
      </c>
    </row>
    <row r="122" spans="2:65" s="1" customFormat="1" ht="21.75" customHeight="1">
      <c r="B122" s="132"/>
      <c r="C122" s="133" t="s">
        <v>324</v>
      </c>
      <c r="D122" s="133" t="s">
        <v>153</v>
      </c>
      <c r="E122" s="134" t="s">
        <v>2531</v>
      </c>
      <c r="F122" s="135" t="s">
        <v>2532</v>
      </c>
      <c r="G122" s="136" t="s">
        <v>229</v>
      </c>
      <c r="H122" s="137">
        <v>533.17999999999995</v>
      </c>
      <c r="I122" s="138"/>
      <c r="J122" s="139">
        <f t="shared" si="10"/>
        <v>0</v>
      </c>
      <c r="K122" s="135" t="s">
        <v>3</v>
      </c>
      <c r="L122" s="33"/>
      <c r="M122" s="140" t="s">
        <v>3</v>
      </c>
      <c r="N122" s="141" t="s">
        <v>42</v>
      </c>
      <c r="P122" s="142">
        <f t="shared" si="11"/>
        <v>0</v>
      </c>
      <c r="Q122" s="142">
        <v>0</v>
      </c>
      <c r="R122" s="142">
        <f t="shared" si="12"/>
        <v>0</v>
      </c>
      <c r="S122" s="142">
        <v>0</v>
      </c>
      <c r="T122" s="143">
        <f t="shared" si="13"/>
        <v>0</v>
      </c>
      <c r="AR122" s="144" t="s">
        <v>90</v>
      </c>
      <c r="AT122" s="144" t="s">
        <v>153</v>
      </c>
      <c r="AU122" s="144" t="s">
        <v>15</v>
      </c>
      <c r="AY122" s="18" t="s">
        <v>151</v>
      </c>
      <c r="BE122" s="145">
        <f t="shared" si="14"/>
        <v>0</v>
      </c>
      <c r="BF122" s="145">
        <f t="shared" si="15"/>
        <v>0</v>
      </c>
      <c r="BG122" s="145">
        <f t="shared" si="16"/>
        <v>0</v>
      </c>
      <c r="BH122" s="145">
        <f t="shared" si="17"/>
        <v>0</v>
      </c>
      <c r="BI122" s="145">
        <f t="shared" si="18"/>
        <v>0</v>
      </c>
      <c r="BJ122" s="18" t="s">
        <v>15</v>
      </c>
      <c r="BK122" s="145">
        <f t="shared" si="19"/>
        <v>0</v>
      </c>
      <c r="BL122" s="18" t="s">
        <v>90</v>
      </c>
      <c r="BM122" s="144" t="s">
        <v>502</v>
      </c>
    </row>
    <row r="123" spans="2:65" s="1" customFormat="1" ht="21.75" customHeight="1">
      <c r="B123" s="132"/>
      <c r="C123" s="133" t="s">
        <v>329</v>
      </c>
      <c r="D123" s="133" t="s">
        <v>153</v>
      </c>
      <c r="E123" s="134" t="s">
        <v>2533</v>
      </c>
      <c r="F123" s="135" t="s">
        <v>2534</v>
      </c>
      <c r="G123" s="136" t="s">
        <v>229</v>
      </c>
      <c r="H123" s="137">
        <v>89.29</v>
      </c>
      <c r="I123" s="138"/>
      <c r="J123" s="139">
        <f t="shared" si="10"/>
        <v>0</v>
      </c>
      <c r="K123" s="135" t="s">
        <v>3</v>
      </c>
      <c r="L123" s="33"/>
      <c r="M123" s="140" t="s">
        <v>3</v>
      </c>
      <c r="N123" s="141" t="s">
        <v>42</v>
      </c>
      <c r="P123" s="142">
        <f t="shared" si="11"/>
        <v>0</v>
      </c>
      <c r="Q123" s="142">
        <v>0</v>
      </c>
      <c r="R123" s="142">
        <f t="shared" si="12"/>
        <v>0</v>
      </c>
      <c r="S123" s="142">
        <v>0</v>
      </c>
      <c r="T123" s="143">
        <f t="shared" si="13"/>
        <v>0</v>
      </c>
      <c r="AR123" s="144" t="s">
        <v>90</v>
      </c>
      <c r="AT123" s="144" t="s">
        <v>153</v>
      </c>
      <c r="AU123" s="144" t="s">
        <v>15</v>
      </c>
      <c r="AY123" s="18" t="s">
        <v>151</v>
      </c>
      <c r="BE123" s="145">
        <f t="shared" si="14"/>
        <v>0</v>
      </c>
      <c r="BF123" s="145">
        <f t="shared" si="15"/>
        <v>0</v>
      </c>
      <c r="BG123" s="145">
        <f t="shared" si="16"/>
        <v>0</v>
      </c>
      <c r="BH123" s="145">
        <f t="shared" si="17"/>
        <v>0</v>
      </c>
      <c r="BI123" s="145">
        <f t="shared" si="18"/>
        <v>0</v>
      </c>
      <c r="BJ123" s="18" t="s">
        <v>15</v>
      </c>
      <c r="BK123" s="145">
        <f t="shared" si="19"/>
        <v>0</v>
      </c>
      <c r="BL123" s="18" t="s">
        <v>90</v>
      </c>
      <c r="BM123" s="144" t="s">
        <v>883</v>
      </c>
    </row>
    <row r="124" spans="2:65" s="1" customFormat="1" ht="21.75" customHeight="1">
      <c r="B124" s="132"/>
      <c r="C124" s="133" t="s">
        <v>334</v>
      </c>
      <c r="D124" s="133" t="s">
        <v>153</v>
      </c>
      <c r="E124" s="134" t="s">
        <v>2535</v>
      </c>
      <c r="F124" s="135" t="s">
        <v>2536</v>
      </c>
      <c r="G124" s="136" t="s">
        <v>229</v>
      </c>
      <c r="H124" s="137">
        <v>117</v>
      </c>
      <c r="I124" s="138"/>
      <c r="J124" s="139">
        <f t="shared" si="10"/>
        <v>0</v>
      </c>
      <c r="K124" s="135" t="s">
        <v>3</v>
      </c>
      <c r="L124" s="33"/>
      <c r="M124" s="140" t="s">
        <v>3</v>
      </c>
      <c r="N124" s="141" t="s">
        <v>42</v>
      </c>
      <c r="P124" s="142">
        <f t="shared" si="11"/>
        <v>0</v>
      </c>
      <c r="Q124" s="142">
        <v>0</v>
      </c>
      <c r="R124" s="142">
        <f t="shared" si="12"/>
        <v>0</v>
      </c>
      <c r="S124" s="142">
        <v>0</v>
      </c>
      <c r="T124" s="143">
        <f t="shared" si="13"/>
        <v>0</v>
      </c>
      <c r="AR124" s="144" t="s">
        <v>90</v>
      </c>
      <c r="AT124" s="144" t="s">
        <v>153</v>
      </c>
      <c r="AU124" s="144" t="s">
        <v>15</v>
      </c>
      <c r="AY124" s="18" t="s">
        <v>151</v>
      </c>
      <c r="BE124" s="145">
        <f t="shared" si="14"/>
        <v>0</v>
      </c>
      <c r="BF124" s="145">
        <f t="shared" si="15"/>
        <v>0</v>
      </c>
      <c r="BG124" s="145">
        <f t="shared" si="16"/>
        <v>0</v>
      </c>
      <c r="BH124" s="145">
        <f t="shared" si="17"/>
        <v>0</v>
      </c>
      <c r="BI124" s="145">
        <f t="shared" si="18"/>
        <v>0</v>
      </c>
      <c r="BJ124" s="18" t="s">
        <v>15</v>
      </c>
      <c r="BK124" s="145">
        <f t="shared" si="19"/>
        <v>0</v>
      </c>
      <c r="BL124" s="18" t="s">
        <v>90</v>
      </c>
      <c r="BM124" s="144" t="s">
        <v>890</v>
      </c>
    </row>
    <row r="125" spans="2:65" s="1" customFormat="1" ht="21.75" customHeight="1">
      <c r="B125" s="132"/>
      <c r="C125" s="133" t="s">
        <v>339</v>
      </c>
      <c r="D125" s="133" t="s">
        <v>153</v>
      </c>
      <c r="E125" s="134" t="s">
        <v>2537</v>
      </c>
      <c r="F125" s="135" t="s">
        <v>2538</v>
      </c>
      <c r="G125" s="136" t="s">
        <v>229</v>
      </c>
      <c r="H125" s="137">
        <v>77.52</v>
      </c>
      <c r="I125" s="138"/>
      <c r="J125" s="139">
        <f t="shared" si="10"/>
        <v>0</v>
      </c>
      <c r="K125" s="135" t="s">
        <v>3</v>
      </c>
      <c r="L125" s="33"/>
      <c r="M125" s="140" t="s">
        <v>3</v>
      </c>
      <c r="N125" s="141" t="s">
        <v>42</v>
      </c>
      <c r="P125" s="142">
        <f t="shared" si="11"/>
        <v>0</v>
      </c>
      <c r="Q125" s="142">
        <v>0</v>
      </c>
      <c r="R125" s="142">
        <f t="shared" si="12"/>
        <v>0</v>
      </c>
      <c r="S125" s="142">
        <v>0</v>
      </c>
      <c r="T125" s="143">
        <f t="shared" si="13"/>
        <v>0</v>
      </c>
      <c r="AR125" s="144" t="s">
        <v>90</v>
      </c>
      <c r="AT125" s="144" t="s">
        <v>153</v>
      </c>
      <c r="AU125" s="144" t="s">
        <v>15</v>
      </c>
      <c r="AY125" s="18" t="s">
        <v>151</v>
      </c>
      <c r="BE125" s="145">
        <f t="shared" si="14"/>
        <v>0</v>
      </c>
      <c r="BF125" s="145">
        <f t="shared" si="15"/>
        <v>0</v>
      </c>
      <c r="BG125" s="145">
        <f t="shared" si="16"/>
        <v>0</v>
      </c>
      <c r="BH125" s="145">
        <f t="shared" si="17"/>
        <v>0</v>
      </c>
      <c r="BI125" s="145">
        <f t="shared" si="18"/>
        <v>0</v>
      </c>
      <c r="BJ125" s="18" t="s">
        <v>15</v>
      </c>
      <c r="BK125" s="145">
        <f t="shared" si="19"/>
        <v>0</v>
      </c>
      <c r="BL125" s="18" t="s">
        <v>90</v>
      </c>
      <c r="BM125" s="144" t="s">
        <v>901</v>
      </c>
    </row>
    <row r="126" spans="2:65" s="1" customFormat="1" ht="21.75" customHeight="1">
      <c r="B126" s="132"/>
      <c r="C126" s="133" t="s">
        <v>343</v>
      </c>
      <c r="D126" s="133" t="s">
        <v>153</v>
      </c>
      <c r="E126" s="134" t="s">
        <v>2539</v>
      </c>
      <c r="F126" s="135" t="s">
        <v>2540</v>
      </c>
      <c r="G126" s="136" t="s">
        <v>229</v>
      </c>
      <c r="H126" s="137">
        <v>36.590000000000003</v>
      </c>
      <c r="I126" s="138"/>
      <c r="J126" s="139">
        <f t="shared" si="10"/>
        <v>0</v>
      </c>
      <c r="K126" s="135" t="s">
        <v>3</v>
      </c>
      <c r="L126" s="33"/>
      <c r="M126" s="140" t="s">
        <v>3</v>
      </c>
      <c r="N126" s="141" t="s">
        <v>42</v>
      </c>
      <c r="P126" s="142">
        <f t="shared" si="11"/>
        <v>0</v>
      </c>
      <c r="Q126" s="142">
        <v>0</v>
      </c>
      <c r="R126" s="142">
        <f t="shared" si="12"/>
        <v>0</v>
      </c>
      <c r="S126" s="142">
        <v>0</v>
      </c>
      <c r="T126" s="143">
        <f t="shared" si="13"/>
        <v>0</v>
      </c>
      <c r="AR126" s="144" t="s">
        <v>90</v>
      </c>
      <c r="AT126" s="144" t="s">
        <v>153</v>
      </c>
      <c r="AU126" s="144" t="s">
        <v>15</v>
      </c>
      <c r="AY126" s="18" t="s">
        <v>151</v>
      </c>
      <c r="BE126" s="145">
        <f t="shared" si="14"/>
        <v>0</v>
      </c>
      <c r="BF126" s="145">
        <f t="shared" si="15"/>
        <v>0</v>
      </c>
      <c r="BG126" s="145">
        <f t="shared" si="16"/>
        <v>0</v>
      </c>
      <c r="BH126" s="145">
        <f t="shared" si="17"/>
        <v>0</v>
      </c>
      <c r="BI126" s="145">
        <f t="shared" si="18"/>
        <v>0</v>
      </c>
      <c r="BJ126" s="18" t="s">
        <v>15</v>
      </c>
      <c r="BK126" s="145">
        <f t="shared" si="19"/>
        <v>0</v>
      </c>
      <c r="BL126" s="18" t="s">
        <v>90</v>
      </c>
      <c r="BM126" s="144" t="s">
        <v>907</v>
      </c>
    </row>
    <row r="127" spans="2:65" s="1" customFormat="1" ht="21.75" customHeight="1">
      <c r="B127" s="132"/>
      <c r="C127" s="133" t="s">
        <v>347</v>
      </c>
      <c r="D127" s="133" t="s">
        <v>153</v>
      </c>
      <c r="E127" s="134" t="s">
        <v>2541</v>
      </c>
      <c r="F127" s="135" t="s">
        <v>2542</v>
      </c>
      <c r="G127" s="136" t="s">
        <v>229</v>
      </c>
      <c r="H127" s="137">
        <v>14.86</v>
      </c>
      <c r="I127" s="138"/>
      <c r="J127" s="139">
        <f t="shared" si="10"/>
        <v>0</v>
      </c>
      <c r="K127" s="135" t="s">
        <v>3</v>
      </c>
      <c r="L127" s="33"/>
      <c r="M127" s="140" t="s">
        <v>3</v>
      </c>
      <c r="N127" s="141" t="s">
        <v>42</v>
      </c>
      <c r="P127" s="142">
        <f t="shared" si="11"/>
        <v>0</v>
      </c>
      <c r="Q127" s="142">
        <v>0</v>
      </c>
      <c r="R127" s="142">
        <f t="shared" si="12"/>
        <v>0</v>
      </c>
      <c r="S127" s="142">
        <v>0</v>
      </c>
      <c r="T127" s="143">
        <f t="shared" si="13"/>
        <v>0</v>
      </c>
      <c r="AR127" s="144" t="s">
        <v>90</v>
      </c>
      <c r="AT127" s="144" t="s">
        <v>153</v>
      </c>
      <c r="AU127" s="144" t="s">
        <v>15</v>
      </c>
      <c r="AY127" s="18" t="s">
        <v>151</v>
      </c>
      <c r="BE127" s="145">
        <f t="shared" si="14"/>
        <v>0</v>
      </c>
      <c r="BF127" s="145">
        <f t="shared" si="15"/>
        <v>0</v>
      </c>
      <c r="BG127" s="145">
        <f t="shared" si="16"/>
        <v>0</v>
      </c>
      <c r="BH127" s="145">
        <f t="shared" si="17"/>
        <v>0</v>
      </c>
      <c r="BI127" s="145">
        <f t="shared" si="18"/>
        <v>0</v>
      </c>
      <c r="BJ127" s="18" t="s">
        <v>15</v>
      </c>
      <c r="BK127" s="145">
        <f t="shared" si="19"/>
        <v>0</v>
      </c>
      <c r="BL127" s="18" t="s">
        <v>90</v>
      </c>
      <c r="BM127" s="144" t="s">
        <v>758</v>
      </c>
    </row>
    <row r="128" spans="2:65" s="1" customFormat="1" ht="21.75" customHeight="1">
      <c r="B128" s="132"/>
      <c r="C128" s="133" t="s">
        <v>353</v>
      </c>
      <c r="D128" s="133" t="s">
        <v>153</v>
      </c>
      <c r="E128" s="134" t="s">
        <v>2543</v>
      </c>
      <c r="F128" s="135" t="s">
        <v>2544</v>
      </c>
      <c r="G128" s="136" t="s">
        <v>229</v>
      </c>
      <c r="H128" s="137">
        <v>27.83</v>
      </c>
      <c r="I128" s="138"/>
      <c r="J128" s="139">
        <f t="shared" si="10"/>
        <v>0</v>
      </c>
      <c r="K128" s="135" t="s">
        <v>3</v>
      </c>
      <c r="L128" s="33"/>
      <c r="M128" s="140" t="s">
        <v>3</v>
      </c>
      <c r="N128" s="141" t="s">
        <v>42</v>
      </c>
      <c r="P128" s="142">
        <f t="shared" si="11"/>
        <v>0</v>
      </c>
      <c r="Q128" s="142">
        <v>0</v>
      </c>
      <c r="R128" s="142">
        <f t="shared" si="12"/>
        <v>0</v>
      </c>
      <c r="S128" s="142">
        <v>0</v>
      </c>
      <c r="T128" s="143">
        <f t="shared" si="13"/>
        <v>0</v>
      </c>
      <c r="AR128" s="144" t="s">
        <v>90</v>
      </c>
      <c r="AT128" s="144" t="s">
        <v>153</v>
      </c>
      <c r="AU128" s="144" t="s">
        <v>15</v>
      </c>
      <c r="AY128" s="18" t="s">
        <v>151</v>
      </c>
      <c r="BE128" s="145">
        <f t="shared" si="14"/>
        <v>0</v>
      </c>
      <c r="BF128" s="145">
        <f t="shared" si="15"/>
        <v>0</v>
      </c>
      <c r="BG128" s="145">
        <f t="shared" si="16"/>
        <v>0</v>
      </c>
      <c r="BH128" s="145">
        <f t="shared" si="17"/>
        <v>0</v>
      </c>
      <c r="BI128" s="145">
        <f t="shared" si="18"/>
        <v>0</v>
      </c>
      <c r="BJ128" s="18" t="s">
        <v>15</v>
      </c>
      <c r="BK128" s="145">
        <f t="shared" si="19"/>
        <v>0</v>
      </c>
      <c r="BL128" s="18" t="s">
        <v>90</v>
      </c>
      <c r="BM128" s="144" t="s">
        <v>931</v>
      </c>
    </row>
    <row r="129" spans="2:65" s="1" customFormat="1" ht="16.5" customHeight="1">
      <c r="B129" s="132"/>
      <c r="C129" s="133" t="s">
        <v>359</v>
      </c>
      <c r="D129" s="133" t="s">
        <v>153</v>
      </c>
      <c r="E129" s="134" t="s">
        <v>2545</v>
      </c>
      <c r="F129" s="135" t="s">
        <v>2546</v>
      </c>
      <c r="G129" s="136" t="s">
        <v>229</v>
      </c>
      <c r="H129" s="137">
        <v>79.37</v>
      </c>
      <c r="I129" s="138"/>
      <c r="J129" s="139">
        <f t="shared" si="10"/>
        <v>0</v>
      </c>
      <c r="K129" s="135" t="s">
        <v>3</v>
      </c>
      <c r="L129" s="33"/>
      <c r="M129" s="140" t="s">
        <v>3</v>
      </c>
      <c r="N129" s="141" t="s">
        <v>42</v>
      </c>
      <c r="P129" s="142">
        <f t="shared" si="11"/>
        <v>0</v>
      </c>
      <c r="Q129" s="142">
        <v>0</v>
      </c>
      <c r="R129" s="142">
        <f t="shared" si="12"/>
        <v>0</v>
      </c>
      <c r="S129" s="142">
        <v>0</v>
      </c>
      <c r="T129" s="143">
        <f t="shared" si="13"/>
        <v>0</v>
      </c>
      <c r="AR129" s="144" t="s">
        <v>90</v>
      </c>
      <c r="AT129" s="144" t="s">
        <v>153</v>
      </c>
      <c r="AU129" s="144" t="s">
        <v>15</v>
      </c>
      <c r="AY129" s="18" t="s">
        <v>151</v>
      </c>
      <c r="BE129" s="145">
        <f t="shared" si="14"/>
        <v>0</v>
      </c>
      <c r="BF129" s="145">
        <f t="shared" si="15"/>
        <v>0</v>
      </c>
      <c r="BG129" s="145">
        <f t="shared" si="16"/>
        <v>0</v>
      </c>
      <c r="BH129" s="145">
        <f t="shared" si="17"/>
        <v>0</v>
      </c>
      <c r="BI129" s="145">
        <f t="shared" si="18"/>
        <v>0</v>
      </c>
      <c r="BJ129" s="18" t="s">
        <v>15</v>
      </c>
      <c r="BK129" s="145">
        <f t="shared" si="19"/>
        <v>0</v>
      </c>
      <c r="BL129" s="18" t="s">
        <v>90</v>
      </c>
      <c r="BM129" s="144" t="s">
        <v>953</v>
      </c>
    </row>
    <row r="130" spans="2:65" s="1" customFormat="1" ht="21.75" customHeight="1">
      <c r="B130" s="132"/>
      <c r="C130" s="133" t="s">
        <v>365</v>
      </c>
      <c r="D130" s="133" t="s">
        <v>153</v>
      </c>
      <c r="E130" s="134" t="s">
        <v>2547</v>
      </c>
      <c r="F130" s="135" t="s">
        <v>2548</v>
      </c>
      <c r="G130" s="136" t="s">
        <v>362</v>
      </c>
      <c r="H130" s="137">
        <v>3.2480000000000002</v>
      </c>
      <c r="I130" s="138"/>
      <c r="J130" s="139">
        <f t="shared" si="10"/>
        <v>0</v>
      </c>
      <c r="K130" s="135" t="s">
        <v>3</v>
      </c>
      <c r="L130" s="33"/>
      <c r="M130" s="140" t="s">
        <v>3</v>
      </c>
      <c r="N130" s="141" t="s">
        <v>42</v>
      </c>
      <c r="P130" s="142">
        <f t="shared" si="11"/>
        <v>0</v>
      </c>
      <c r="Q130" s="142">
        <v>0</v>
      </c>
      <c r="R130" s="142">
        <f t="shared" si="12"/>
        <v>0</v>
      </c>
      <c r="S130" s="142">
        <v>0</v>
      </c>
      <c r="T130" s="143">
        <f t="shared" si="13"/>
        <v>0</v>
      </c>
      <c r="AR130" s="144" t="s">
        <v>90</v>
      </c>
      <c r="AT130" s="144" t="s">
        <v>153</v>
      </c>
      <c r="AU130" s="144" t="s">
        <v>15</v>
      </c>
      <c r="AY130" s="18" t="s">
        <v>151</v>
      </c>
      <c r="BE130" s="145">
        <f t="shared" si="14"/>
        <v>0</v>
      </c>
      <c r="BF130" s="145">
        <f t="shared" si="15"/>
        <v>0</v>
      </c>
      <c r="BG130" s="145">
        <f t="shared" si="16"/>
        <v>0</v>
      </c>
      <c r="BH130" s="145">
        <f t="shared" si="17"/>
        <v>0</v>
      </c>
      <c r="BI130" s="145">
        <f t="shared" si="18"/>
        <v>0</v>
      </c>
      <c r="BJ130" s="18" t="s">
        <v>15</v>
      </c>
      <c r="BK130" s="145">
        <f t="shared" si="19"/>
        <v>0</v>
      </c>
      <c r="BL130" s="18" t="s">
        <v>90</v>
      </c>
      <c r="BM130" s="144" t="s">
        <v>963</v>
      </c>
    </row>
    <row r="131" spans="2:65" s="11" customFormat="1" ht="26" customHeight="1">
      <c r="B131" s="120"/>
      <c r="D131" s="121" t="s">
        <v>70</v>
      </c>
      <c r="E131" s="122" t="s">
        <v>1984</v>
      </c>
      <c r="F131" s="122" t="s">
        <v>2549</v>
      </c>
      <c r="I131" s="123"/>
      <c r="J131" s="124">
        <f>BK131</f>
        <v>0</v>
      </c>
      <c r="L131" s="120"/>
      <c r="M131" s="125"/>
      <c r="P131" s="126">
        <f>SUM(P132:P141)</f>
        <v>0</v>
      </c>
      <c r="R131" s="126">
        <f>SUM(R132:R141)</f>
        <v>0</v>
      </c>
      <c r="T131" s="127">
        <f>SUM(T132:T141)</f>
        <v>0</v>
      </c>
      <c r="AR131" s="121" t="s">
        <v>15</v>
      </c>
      <c r="AT131" s="128" t="s">
        <v>70</v>
      </c>
      <c r="AU131" s="128" t="s">
        <v>71</v>
      </c>
      <c r="AY131" s="121" t="s">
        <v>151</v>
      </c>
      <c r="BK131" s="129">
        <f>SUM(BK132:BK141)</f>
        <v>0</v>
      </c>
    </row>
    <row r="132" spans="2:65" s="1" customFormat="1" ht="16.5" customHeight="1">
      <c r="B132" s="132"/>
      <c r="C132" s="133" t="s">
        <v>370</v>
      </c>
      <c r="D132" s="133" t="s">
        <v>153</v>
      </c>
      <c r="E132" s="134" t="s">
        <v>2550</v>
      </c>
      <c r="F132" s="135" t="s">
        <v>2551</v>
      </c>
      <c r="G132" s="136" t="s">
        <v>2515</v>
      </c>
      <c r="H132" s="137">
        <v>2</v>
      </c>
      <c r="I132" s="138"/>
      <c r="J132" s="139">
        <f t="shared" ref="J132:J141" si="20">ROUND(I132*H132,2)</f>
        <v>0</v>
      </c>
      <c r="K132" s="135" t="s">
        <v>3</v>
      </c>
      <c r="L132" s="33"/>
      <c r="M132" s="140" t="s">
        <v>3</v>
      </c>
      <c r="N132" s="141" t="s">
        <v>42</v>
      </c>
      <c r="P132" s="142">
        <f t="shared" ref="P132:P141" si="21">O132*H132</f>
        <v>0</v>
      </c>
      <c r="Q132" s="142">
        <v>0</v>
      </c>
      <c r="R132" s="142">
        <f t="shared" ref="R132:R141" si="22">Q132*H132</f>
        <v>0</v>
      </c>
      <c r="S132" s="142">
        <v>0</v>
      </c>
      <c r="T132" s="143">
        <f t="shared" ref="T132:T141" si="23">S132*H132</f>
        <v>0</v>
      </c>
      <c r="AR132" s="144" t="s">
        <v>90</v>
      </c>
      <c r="AT132" s="144" t="s">
        <v>153</v>
      </c>
      <c r="AU132" s="144" t="s">
        <v>15</v>
      </c>
      <c r="AY132" s="18" t="s">
        <v>151</v>
      </c>
      <c r="BE132" s="145">
        <f t="shared" ref="BE132:BE141" si="24">IF(N132="základní",J132,0)</f>
        <v>0</v>
      </c>
      <c r="BF132" s="145">
        <f t="shared" ref="BF132:BF141" si="25">IF(N132="snížená",J132,0)</f>
        <v>0</v>
      </c>
      <c r="BG132" s="145">
        <f t="shared" ref="BG132:BG141" si="26">IF(N132="zákl. přenesená",J132,0)</f>
        <v>0</v>
      </c>
      <c r="BH132" s="145">
        <f t="shared" ref="BH132:BH141" si="27">IF(N132="sníž. přenesená",J132,0)</f>
        <v>0</v>
      </c>
      <c r="BI132" s="145">
        <f t="shared" ref="BI132:BI141" si="28">IF(N132="nulová",J132,0)</f>
        <v>0</v>
      </c>
      <c r="BJ132" s="18" t="s">
        <v>15</v>
      </c>
      <c r="BK132" s="145">
        <f t="shared" ref="BK132:BK141" si="29">ROUND(I132*H132,2)</f>
        <v>0</v>
      </c>
      <c r="BL132" s="18" t="s">
        <v>90</v>
      </c>
      <c r="BM132" s="144" t="s">
        <v>973</v>
      </c>
    </row>
    <row r="133" spans="2:65" s="1" customFormat="1" ht="16.5" customHeight="1">
      <c r="B133" s="132"/>
      <c r="C133" s="133" t="s">
        <v>376</v>
      </c>
      <c r="D133" s="133" t="s">
        <v>153</v>
      </c>
      <c r="E133" s="134" t="s">
        <v>2552</v>
      </c>
      <c r="F133" s="135" t="s">
        <v>2553</v>
      </c>
      <c r="G133" s="136" t="s">
        <v>213</v>
      </c>
      <c r="H133" s="137">
        <v>4</v>
      </c>
      <c r="I133" s="138"/>
      <c r="J133" s="139">
        <f t="shared" si="20"/>
        <v>0</v>
      </c>
      <c r="K133" s="135" t="s">
        <v>3</v>
      </c>
      <c r="L133" s="33"/>
      <c r="M133" s="140" t="s">
        <v>3</v>
      </c>
      <c r="N133" s="141" t="s">
        <v>42</v>
      </c>
      <c r="P133" s="142">
        <f t="shared" si="21"/>
        <v>0</v>
      </c>
      <c r="Q133" s="142">
        <v>0</v>
      </c>
      <c r="R133" s="142">
        <f t="shared" si="22"/>
        <v>0</v>
      </c>
      <c r="S133" s="142">
        <v>0</v>
      </c>
      <c r="T133" s="143">
        <f t="shared" si="23"/>
        <v>0</v>
      </c>
      <c r="AR133" s="144" t="s">
        <v>90</v>
      </c>
      <c r="AT133" s="144" t="s">
        <v>153</v>
      </c>
      <c r="AU133" s="144" t="s">
        <v>15</v>
      </c>
      <c r="AY133" s="18" t="s">
        <v>151</v>
      </c>
      <c r="BE133" s="145">
        <f t="shared" si="24"/>
        <v>0</v>
      </c>
      <c r="BF133" s="145">
        <f t="shared" si="25"/>
        <v>0</v>
      </c>
      <c r="BG133" s="145">
        <f t="shared" si="26"/>
        <v>0</v>
      </c>
      <c r="BH133" s="145">
        <f t="shared" si="27"/>
        <v>0</v>
      </c>
      <c r="BI133" s="145">
        <f t="shared" si="28"/>
        <v>0</v>
      </c>
      <c r="BJ133" s="18" t="s">
        <v>15</v>
      </c>
      <c r="BK133" s="145">
        <f t="shared" si="29"/>
        <v>0</v>
      </c>
      <c r="BL133" s="18" t="s">
        <v>90</v>
      </c>
      <c r="BM133" s="144" t="s">
        <v>986</v>
      </c>
    </row>
    <row r="134" spans="2:65" s="1" customFormat="1" ht="310.25" customHeight="1">
      <c r="B134" s="132"/>
      <c r="C134" s="133" t="s">
        <v>385</v>
      </c>
      <c r="D134" s="133" t="s">
        <v>153</v>
      </c>
      <c r="E134" s="134" t="s">
        <v>2554</v>
      </c>
      <c r="F134" s="135" t="s">
        <v>2555</v>
      </c>
      <c r="G134" s="136" t="s">
        <v>213</v>
      </c>
      <c r="H134" s="137">
        <v>1</v>
      </c>
      <c r="I134" s="138"/>
      <c r="J134" s="139">
        <f t="shared" si="20"/>
        <v>0</v>
      </c>
      <c r="K134" s="135" t="s">
        <v>3</v>
      </c>
      <c r="L134" s="33"/>
      <c r="M134" s="140" t="s">
        <v>3</v>
      </c>
      <c r="N134" s="141" t="s">
        <v>42</v>
      </c>
      <c r="P134" s="142">
        <f t="shared" si="21"/>
        <v>0</v>
      </c>
      <c r="Q134" s="142">
        <v>0</v>
      </c>
      <c r="R134" s="142">
        <f t="shared" si="22"/>
        <v>0</v>
      </c>
      <c r="S134" s="142">
        <v>0</v>
      </c>
      <c r="T134" s="143">
        <f t="shared" si="23"/>
        <v>0</v>
      </c>
      <c r="AR134" s="144" t="s">
        <v>90</v>
      </c>
      <c r="AT134" s="144" t="s">
        <v>153</v>
      </c>
      <c r="AU134" s="144" t="s">
        <v>15</v>
      </c>
      <c r="AY134" s="18" t="s">
        <v>151</v>
      </c>
      <c r="BE134" s="145">
        <f t="shared" si="24"/>
        <v>0</v>
      </c>
      <c r="BF134" s="145">
        <f t="shared" si="25"/>
        <v>0</v>
      </c>
      <c r="BG134" s="145">
        <f t="shared" si="26"/>
        <v>0</v>
      </c>
      <c r="BH134" s="145">
        <f t="shared" si="27"/>
        <v>0</v>
      </c>
      <c r="BI134" s="145">
        <f t="shared" si="28"/>
        <v>0</v>
      </c>
      <c r="BJ134" s="18" t="s">
        <v>15</v>
      </c>
      <c r="BK134" s="145">
        <f t="shared" si="29"/>
        <v>0</v>
      </c>
      <c r="BL134" s="18" t="s">
        <v>90</v>
      </c>
      <c r="BM134" s="144" t="s">
        <v>1000</v>
      </c>
    </row>
    <row r="135" spans="2:65" s="1" customFormat="1" ht="16.5" customHeight="1">
      <c r="B135" s="132"/>
      <c r="C135" s="133" t="s">
        <v>394</v>
      </c>
      <c r="D135" s="133" t="s">
        <v>153</v>
      </c>
      <c r="E135" s="134" t="s">
        <v>2556</v>
      </c>
      <c r="F135" s="135" t="s">
        <v>2557</v>
      </c>
      <c r="G135" s="136" t="s">
        <v>213</v>
      </c>
      <c r="H135" s="137">
        <v>1</v>
      </c>
      <c r="I135" s="138"/>
      <c r="J135" s="139">
        <f t="shared" si="20"/>
        <v>0</v>
      </c>
      <c r="K135" s="135" t="s">
        <v>3</v>
      </c>
      <c r="L135" s="33"/>
      <c r="M135" s="140" t="s">
        <v>3</v>
      </c>
      <c r="N135" s="141" t="s">
        <v>42</v>
      </c>
      <c r="P135" s="142">
        <f t="shared" si="21"/>
        <v>0</v>
      </c>
      <c r="Q135" s="142">
        <v>0</v>
      </c>
      <c r="R135" s="142">
        <f t="shared" si="22"/>
        <v>0</v>
      </c>
      <c r="S135" s="142">
        <v>0</v>
      </c>
      <c r="T135" s="143">
        <f t="shared" si="23"/>
        <v>0</v>
      </c>
      <c r="AR135" s="144" t="s">
        <v>90</v>
      </c>
      <c r="AT135" s="144" t="s">
        <v>153</v>
      </c>
      <c r="AU135" s="144" t="s">
        <v>15</v>
      </c>
      <c r="AY135" s="18" t="s">
        <v>151</v>
      </c>
      <c r="BE135" s="145">
        <f t="shared" si="24"/>
        <v>0</v>
      </c>
      <c r="BF135" s="145">
        <f t="shared" si="25"/>
        <v>0</v>
      </c>
      <c r="BG135" s="145">
        <f t="shared" si="26"/>
        <v>0</v>
      </c>
      <c r="BH135" s="145">
        <f t="shared" si="27"/>
        <v>0</v>
      </c>
      <c r="BI135" s="145">
        <f t="shared" si="28"/>
        <v>0</v>
      </c>
      <c r="BJ135" s="18" t="s">
        <v>15</v>
      </c>
      <c r="BK135" s="145">
        <f t="shared" si="29"/>
        <v>0</v>
      </c>
      <c r="BL135" s="18" t="s">
        <v>90</v>
      </c>
      <c r="BM135" s="144" t="s">
        <v>1010</v>
      </c>
    </row>
    <row r="136" spans="2:65" s="1" customFormat="1" ht="24.25" customHeight="1">
      <c r="B136" s="132"/>
      <c r="C136" s="133" t="s">
        <v>399</v>
      </c>
      <c r="D136" s="133" t="s">
        <v>153</v>
      </c>
      <c r="E136" s="134" t="s">
        <v>2558</v>
      </c>
      <c r="F136" s="135" t="s">
        <v>2559</v>
      </c>
      <c r="G136" s="136" t="s">
        <v>213</v>
      </c>
      <c r="H136" s="137">
        <v>8</v>
      </c>
      <c r="I136" s="138"/>
      <c r="J136" s="139">
        <f t="shared" si="20"/>
        <v>0</v>
      </c>
      <c r="K136" s="135" t="s">
        <v>3</v>
      </c>
      <c r="L136" s="33"/>
      <c r="M136" s="140" t="s">
        <v>3</v>
      </c>
      <c r="N136" s="141" t="s">
        <v>42</v>
      </c>
      <c r="P136" s="142">
        <f t="shared" si="21"/>
        <v>0</v>
      </c>
      <c r="Q136" s="142">
        <v>0</v>
      </c>
      <c r="R136" s="142">
        <f t="shared" si="22"/>
        <v>0</v>
      </c>
      <c r="S136" s="142">
        <v>0</v>
      </c>
      <c r="T136" s="143">
        <f t="shared" si="23"/>
        <v>0</v>
      </c>
      <c r="AR136" s="144" t="s">
        <v>90</v>
      </c>
      <c r="AT136" s="144" t="s">
        <v>153</v>
      </c>
      <c r="AU136" s="144" t="s">
        <v>15</v>
      </c>
      <c r="AY136" s="18" t="s">
        <v>151</v>
      </c>
      <c r="BE136" s="145">
        <f t="shared" si="24"/>
        <v>0</v>
      </c>
      <c r="BF136" s="145">
        <f t="shared" si="25"/>
        <v>0</v>
      </c>
      <c r="BG136" s="145">
        <f t="shared" si="26"/>
        <v>0</v>
      </c>
      <c r="BH136" s="145">
        <f t="shared" si="27"/>
        <v>0</v>
      </c>
      <c r="BI136" s="145">
        <f t="shared" si="28"/>
        <v>0</v>
      </c>
      <c r="BJ136" s="18" t="s">
        <v>15</v>
      </c>
      <c r="BK136" s="145">
        <f t="shared" si="29"/>
        <v>0</v>
      </c>
      <c r="BL136" s="18" t="s">
        <v>90</v>
      </c>
      <c r="BM136" s="144" t="s">
        <v>1017</v>
      </c>
    </row>
    <row r="137" spans="2:65" s="1" customFormat="1" ht="16.5" customHeight="1">
      <c r="B137" s="132"/>
      <c r="C137" s="133" t="s">
        <v>405</v>
      </c>
      <c r="D137" s="133" t="s">
        <v>153</v>
      </c>
      <c r="E137" s="134" t="s">
        <v>2560</v>
      </c>
      <c r="F137" s="135" t="s">
        <v>2561</v>
      </c>
      <c r="G137" s="136" t="s">
        <v>213</v>
      </c>
      <c r="H137" s="137">
        <v>82</v>
      </c>
      <c r="I137" s="138"/>
      <c r="J137" s="139">
        <f t="shared" si="20"/>
        <v>0</v>
      </c>
      <c r="K137" s="135" t="s">
        <v>3</v>
      </c>
      <c r="L137" s="33"/>
      <c r="M137" s="140" t="s">
        <v>3</v>
      </c>
      <c r="N137" s="141" t="s">
        <v>42</v>
      </c>
      <c r="P137" s="142">
        <f t="shared" si="21"/>
        <v>0</v>
      </c>
      <c r="Q137" s="142">
        <v>0</v>
      </c>
      <c r="R137" s="142">
        <f t="shared" si="22"/>
        <v>0</v>
      </c>
      <c r="S137" s="142">
        <v>0</v>
      </c>
      <c r="T137" s="143">
        <f t="shared" si="23"/>
        <v>0</v>
      </c>
      <c r="AR137" s="144" t="s">
        <v>90</v>
      </c>
      <c r="AT137" s="144" t="s">
        <v>153</v>
      </c>
      <c r="AU137" s="144" t="s">
        <v>15</v>
      </c>
      <c r="AY137" s="18" t="s">
        <v>151</v>
      </c>
      <c r="BE137" s="145">
        <f t="shared" si="24"/>
        <v>0</v>
      </c>
      <c r="BF137" s="145">
        <f t="shared" si="25"/>
        <v>0</v>
      </c>
      <c r="BG137" s="145">
        <f t="shared" si="26"/>
        <v>0</v>
      </c>
      <c r="BH137" s="145">
        <f t="shared" si="27"/>
        <v>0</v>
      </c>
      <c r="BI137" s="145">
        <f t="shared" si="28"/>
        <v>0</v>
      </c>
      <c r="BJ137" s="18" t="s">
        <v>15</v>
      </c>
      <c r="BK137" s="145">
        <f t="shared" si="29"/>
        <v>0</v>
      </c>
      <c r="BL137" s="18" t="s">
        <v>90</v>
      </c>
      <c r="BM137" s="144" t="s">
        <v>1025</v>
      </c>
    </row>
    <row r="138" spans="2:65" s="1" customFormat="1" ht="16.5" customHeight="1">
      <c r="B138" s="132"/>
      <c r="C138" s="133" t="s">
        <v>418</v>
      </c>
      <c r="D138" s="133" t="s">
        <v>153</v>
      </c>
      <c r="E138" s="134" t="s">
        <v>2562</v>
      </c>
      <c r="F138" s="135" t="s">
        <v>2563</v>
      </c>
      <c r="G138" s="136" t="s">
        <v>213</v>
      </c>
      <c r="H138" s="137">
        <v>164</v>
      </c>
      <c r="I138" s="138"/>
      <c r="J138" s="139">
        <f t="shared" si="20"/>
        <v>0</v>
      </c>
      <c r="K138" s="135" t="s">
        <v>3</v>
      </c>
      <c r="L138" s="33"/>
      <c r="M138" s="140" t="s">
        <v>3</v>
      </c>
      <c r="N138" s="141" t="s">
        <v>42</v>
      </c>
      <c r="P138" s="142">
        <f t="shared" si="21"/>
        <v>0</v>
      </c>
      <c r="Q138" s="142">
        <v>0</v>
      </c>
      <c r="R138" s="142">
        <f t="shared" si="22"/>
        <v>0</v>
      </c>
      <c r="S138" s="142">
        <v>0</v>
      </c>
      <c r="T138" s="143">
        <f t="shared" si="23"/>
        <v>0</v>
      </c>
      <c r="AR138" s="144" t="s">
        <v>90</v>
      </c>
      <c r="AT138" s="144" t="s">
        <v>153</v>
      </c>
      <c r="AU138" s="144" t="s">
        <v>15</v>
      </c>
      <c r="AY138" s="18" t="s">
        <v>151</v>
      </c>
      <c r="BE138" s="145">
        <f t="shared" si="24"/>
        <v>0</v>
      </c>
      <c r="BF138" s="145">
        <f t="shared" si="25"/>
        <v>0</v>
      </c>
      <c r="BG138" s="145">
        <f t="shared" si="26"/>
        <v>0</v>
      </c>
      <c r="BH138" s="145">
        <f t="shared" si="27"/>
        <v>0</v>
      </c>
      <c r="BI138" s="145">
        <f t="shared" si="28"/>
        <v>0</v>
      </c>
      <c r="BJ138" s="18" t="s">
        <v>15</v>
      </c>
      <c r="BK138" s="145">
        <f t="shared" si="29"/>
        <v>0</v>
      </c>
      <c r="BL138" s="18" t="s">
        <v>90</v>
      </c>
      <c r="BM138" s="144" t="s">
        <v>1032</v>
      </c>
    </row>
    <row r="139" spans="2:65" s="1" customFormat="1" ht="299" customHeight="1">
      <c r="B139" s="132"/>
      <c r="C139" s="133" t="s">
        <v>425</v>
      </c>
      <c r="D139" s="133" t="s">
        <v>153</v>
      </c>
      <c r="E139" s="134" t="s">
        <v>2564</v>
      </c>
      <c r="F139" s="135" t="s">
        <v>2565</v>
      </c>
      <c r="G139" s="136" t="s">
        <v>213</v>
      </c>
      <c r="H139" s="137">
        <v>1</v>
      </c>
      <c r="I139" s="138"/>
      <c r="J139" s="139">
        <f t="shared" si="20"/>
        <v>0</v>
      </c>
      <c r="K139" s="135" t="s">
        <v>3</v>
      </c>
      <c r="L139" s="33"/>
      <c r="M139" s="140" t="s">
        <v>3</v>
      </c>
      <c r="N139" s="141" t="s">
        <v>42</v>
      </c>
      <c r="P139" s="142">
        <f t="shared" si="21"/>
        <v>0</v>
      </c>
      <c r="Q139" s="142">
        <v>0</v>
      </c>
      <c r="R139" s="142">
        <f t="shared" si="22"/>
        <v>0</v>
      </c>
      <c r="S139" s="142">
        <v>0</v>
      </c>
      <c r="T139" s="143">
        <f t="shared" si="23"/>
        <v>0</v>
      </c>
      <c r="AR139" s="144" t="s">
        <v>90</v>
      </c>
      <c r="AT139" s="144" t="s">
        <v>153</v>
      </c>
      <c r="AU139" s="144" t="s">
        <v>15</v>
      </c>
      <c r="AY139" s="18" t="s">
        <v>151</v>
      </c>
      <c r="BE139" s="145">
        <f t="shared" si="24"/>
        <v>0</v>
      </c>
      <c r="BF139" s="145">
        <f t="shared" si="25"/>
        <v>0</v>
      </c>
      <c r="BG139" s="145">
        <f t="shared" si="26"/>
        <v>0</v>
      </c>
      <c r="BH139" s="145">
        <f t="shared" si="27"/>
        <v>0</v>
      </c>
      <c r="BI139" s="145">
        <f t="shared" si="28"/>
        <v>0</v>
      </c>
      <c r="BJ139" s="18" t="s">
        <v>15</v>
      </c>
      <c r="BK139" s="145">
        <f t="shared" si="29"/>
        <v>0</v>
      </c>
      <c r="BL139" s="18" t="s">
        <v>90</v>
      </c>
      <c r="BM139" s="144" t="s">
        <v>1044</v>
      </c>
    </row>
    <row r="140" spans="2:65" s="1" customFormat="1" ht="16.5" customHeight="1">
      <c r="B140" s="132"/>
      <c r="C140" s="133" t="s">
        <v>432</v>
      </c>
      <c r="D140" s="133" t="s">
        <v>153</v>
      </c>
      <c r="E140" s="134" t="s">
        <v>2566</v>
      </c>
      <c r="F140" s="135" t="s">
        <v>2567</v>
      </c>
      <c r="G140" s="136" t="s">
        <v>213</v>
      </c>
      <c r="H140" s="137">
        <v>2</v>
      </c>
      <c r="I140" s="138"/>
      <c r="J140" s="139">
        <f t="shared" si="20"/>
        <v>0</v>
      </c>
      <c r="K140" s="135" t="s">
        <v>3</v>
      </c>
      <c r="L140" s="33"/>
      <c r="M140" s="140" t="s">
        <v>3</v>
      </c>
      <c r="N140" s="141" t="s">
        <v>42</v>
      </c>
      <c r="P140" s="142">
        <f t="shared" si="21"/>
        <v>0</v>
      </c>
      <c r="Q140" s="142">
        <v>0</v>
      </c>
      <c r="R140" s="142">
        <f t="shared" si="22"/>
        <v>0</v>
      </c>
      <c r="S140" s="142">
        <v>0</v>
      </c>
      <c r="T140" s="143">
        <f t="shared" si="23"/>
        <v>0</v>
      </c>
      <c r="AR140" s="144" t="s">
        <v>90</v>
      </c>
      <c r="AT140" s="144" t="s">
        <v>153</v>
      </c>
      <c r="AU140" s="144" t="s">
        <v>15</v>
      </c>
      <c r="AY140" s="18" t="s">
        <v>151</v>
      </c>
      <c r="BE140" s="145">
        <f t="shared" si="24"/>
        <v>0</v>
      </c>
      <c r="BF140" s="145">
        <f t="shared" si="25"/>
        <v>0</v>
      </c>
      <c r="BG140" s="145">
        <f t="shared" si="26"/>
        <v>0</v>
      </c>
      <c r="BH140" s="145">
        <f t="shared" si="27"/>
        <v>0</v>
      </c>
      <c r="BI140" s="145">
        <f t="shared" si="28"/>
        <v>0</v>
      </c>
      <c r="BJ140" s="18" t="s">
        <v>15</v>
      </c>
      <c r="BK140" s="145">
        <f t="shared" si="29"/>
        <v>0</v>
      </c>
      <c r="BL140" s="18" t="s">
        <v>90</v>
      </c>
      <c r="BM140" s="144" t="s">
        <v>1057</v>
      </c>
    </row>
    <row r="141" spans="2:65" s="1" customFormat="1" ht="16.5" customHeight="1">
      <c r="B141" s="132"/>
      <c r="C141" s="133" t="s">
        <v>439</v>
      </c>
      <c r="D141" s="133" t="s">
        <v>153</v>
      </c>
      <c r="E141" s="134" t="s">
        <v>2568</v>
      </c>
      <c r="F141" s="135" t="s">
        <v>2569</v>
      </c>
      <c r="G141" s="136" t="s">
        <v>362</v>
      </c>
      <c r="H141" s="137">
        <v>0.19</v>
      </c>
      <c r="I141" s="138"/>
      <c r="J141" s="139">
        <f t="shared" si="20"/>
        <v>0</v>
      </c>
      <c r="K141" s="135" t="s">
        <v>3</v>
      </c>
      <c r="L141" s="33"/>
      <c r="M141" s="140" t="s">
        <v>3</v>
      </c>
      <c r="N141" s="141" t="s">
        <v>42</v>
      </c>
      <c r="P141" s="142">
        <f t="shared" si="21"/>
        <v>0</v>
      </c>
      <c r="Q141" s="142">
        <v>0</v>
      </c>
      <c r="R141" s="142">
        <f t="shared" si="22"/>
        <v>0</v>
      </c>
      <c r="S141" s="142">
        <v>0</v>
      </c>
      <c r="T141" s="143">
        <f t="shared" si="23"/>
        <v>0</v>
      </c>
      <c r="AR141" s="144" t="s">
        <v>90</v>
      </c>
      <c r="AT141" s="144" t="s">
        <v>153</v>
      </c>
      <c r="AU141" s="144" t="s">
        <v>15</v>
      </c>
      <c r="AY141" s="18" t="s">
        <v>151</v>
      </c>
      <c r="BE141" s="145">
        <f t="shared" si="24"/>
        <v>0</v>
      </c>
      <c r="BF141" s="145">
        <f t="shared" si="25"/>
        <v>0</v>
      </c>
      <c r="BG141" s="145">
        <f t="shared" si="26"/>
        <v>0</v>
      </c>
      <c r="BH141" s="145">
        <f t="shared" si="27"/>
        <v>0</v>
      </c>
      <c r="BI141" s="145">
        <f t="shared" si="28"/>
        <v>0</v>
      </c>
      <c r="BJ141" s="18" t="s">
        <v>15</v>
      </c>
      <c r="BK141" s="145">
        <f t="shared" si="29"/>
        <v>0</v>
      </c>
      <c r="BL141" s="18" t="s">
        <v>90</v>
      </c>
      <c r="BM141" s="144" t="s">
        <v>1071</v>
      </c>
    </row>
    <row r="142" spans="2:65" s="11" customFormat="1" ht="26" customHeight="1">
      <c r="B142" s="120"/>
      <c r="D142" s="121" t="s">
        <v>70</v>
      </c>
      <c r="E142" s="122" t="s">
        <v>2017</v>
      </c>
      <c r="F142" s="122" t="s">
        <v>2570</v>
      </c>
      <c r="I142" s="123"/>
      <c r="J142" s="124">
        <f>BK142</f>
        <v>0</v>
      </c>
      <c r="L142" s="120"/>
      <c r="M142" s="125"/>
      <c r="P142" s="126">
        <f>SUM(P143:P178)</f>
        <v>0</v>
      </c>
      <c r="R142" s="126">
        <f>SUM(R143:R178)</f>
        <v>0</v>
      </c>
      <c r="T142" s="127">
        <f>SUM(T143:T178)</f>
        <v>0</v>
      </c>
      <c r="AR142" s="121" t="s">
        <v>15</v>
      </c>
      <c r="AT142" s="128" t="s">
        <v>70</v>
      </c>
      <c r="AU142" s="128" t="s">
        <v>71</v>
      </c>
      <c r="AY142" s="121" t="s">
        <v>151</v>
      </c>
      <c r="BK142" s="129">
        <f>SUM(BK143:BK178)</f>
        <v>0</v>
      </c>
    </row>
    <row r="143" spans="2:65" s="1" customFormat="1" ht="21.75" customHeight="1">
      <c r="B143" s="132"/>
      <c r="C143" s="133" t="s">
        <v>447</v>
      </c>
      <c r="D143" s="133" t="s">
        <v>153</v>
      </c>
      <c r="E143" s="134" t="s">
        <v>2571</v>
      </c>
      <c r="F143" s="135" t="s">
        <v>2572</v>
      </c>
      <c r="G143" s="136" t="s">
        <v>213</v>
      </c>
      <c r="H143" s="137">
        <v>3</v>
      </c>
      <c r="I143" s="138"/>
      <c r="J143" s="139">
        <f t="shared" ref="J143:J178" si="30">ROUND(I143*H143,2)</f>
        <v>0</v>
      </c>
      <c r="K143" s="135" t="s">
        <v>3</v>
      </c>
      <c r="L143" s="33"/>
      <c r="M143" s="140" t="s">
        <v>3</v>
      </c>
      <c r="N143" s="141" t="s">
        <v>42</v>
      </c>
      <c r="P143" s="142">
        <f t="shared" ref="P143:P178" si="31">O143*H143</f>
        <v>0</v>
      </c>
      <c r="Q143" s="142">
        <v>0</v>
      </c>
      <c r="R143" s="142">
        <f t="shared" ref="R143:R178" si="32">Q143*H143</f>
        <v>0</v>
      </c>
      <c r="S143" s="142">
        <v>0</v>
      </c>
      <c r="T143" s="143">
        <f t="shared" ref="T143:T178" si="33">S143*H143</f>
        <v>0</v>
      </c>
      <c r="AR143" s="144" t="s">
        <v>90</v>
      </c>
      <c r="AT143" s="144" t="s">
        <v>153</v>
      </c>
      <c r="AU143" s="144" t="s">
        <v>15</v>
      </c>
      <c r="AY143" s="18" t="s">
        <v>151</v>
      </c>
      <c r="BE143" s="145">
        <f t="shared" ref="BE143:BE178" si="34">IF(N143="základní",J143,0)</f>
        <v>0</v>
      </c>
      <c r="BF143" s="145">
        <f t="shared" ref="BF143:BF178" si="35">IF(N143="snížená",J143,0)</f>
        <v>0</v>
      </c>
      <c r="BG143" s="145">
        <f t="shared" ref="BG143:BG178" si="36">IF(N143="zákl. přenesená",J143,0)</f>
        <v>0</v>
      </c>
      <c r="BH143" s="145">
        <f t="shared" ref="BH143:BH178" si="37">IF(N143="sníž. přenesená",J143,0)</f>
        <v>0</v>
      </c>
      <c r="BI143" s="145">
        <f t="shared" ref="BI143:BI178" si="38">IF(N143="nulová",J143,0)</f>
        <v>0</v>
      </c>
      <c r="BJ143" s="18" t="s">
        <v>15</v>
      </c>
      <c r="BK143" s="145">
        <f t="shared" ref="BK143:BK178" si="39">ROUND(I143*H143,2)</f>
        <v>0</v>
      </c>
      <c r="BL143" s="18" t="s">
        <v>90</v>
      </c>
      <c r="BM143" s="144" t="s">
        <v>1082</v>
      </c>
    </row>
    <row r="144" spans="2:65" s="1" customFormat="1" ht="24.25" customHeight="1">
      <c r="B144" s="132"/>
      <c r="C144" s="133" t="s">
        <v>456</v>
      </c>
      <c r="D144" s="133" t="s">
        <v>153</v>
      </c>
      <c r="E144" s="134" t="s">
        <v>2573</v>
      </c>
      <c r="F144" s="135" t="s">
        <v>2574</v>
      </c>
      <c r="G144" s="136" t="s">
        <v>213</v>
      </c>
      <c r="H144" s="137">
        <v>2</v>
      </c>
      <c r="I144" s="138"/>
      <c r="J144" s="139">
        <f t="shared" si="30"/>
        <v>0</v>
      </c>
      <c r="K144" s="135" t="s">
        <v>3</v>
      </c>
      <c r="L144" s="33"/>
      <c r="M144" s="140" t="s">
        <v>3</v>
      </c>
      <c r="N144" s="141" t="s">
        <v>42</v>
      </c>
      <c r="P144" s="142">
        <f t="shared" si="31"/>
        <v>0</v>
      </c>
      <c r="Q144" s="142">
        <v>0</v>
      </c>
      <c r="R144" s="142">
        <f t="shared" si="32"/>
        <v>0</v>
      </c>
      <c r="S144" s="142">
        <v>0</v>
      </c>
      <c r="T144" s="143">
        <f t="shared" si="33"/>
        <v>0</v>
      </c>
      <c r="AR144" s="144" t="s">
        <v>90</v>
      </c>
      <c r="AT144" s="144" t="s">
        <v>153</v>
      </c>
      <c r="AU144" s="144" t="s">
        <v>15</v>
      </c>
      <c r="AY144" s="18" t="s">
        <v>151</v>
      </c>
      <c r="BE144" s="145">
        <f t="shared" si="34"/>
        <v>0</v>
      </c>
      <c r="BF144" s="145">
        <f t="shared" si="35"/>
        <v>0</v>
      </c>
      <c r="BG144" s="145">
        <f t="shared" si="36"/>
        <v>0</v>
      </c>
      <c r="BH144" s="145">
        <f t="shared" si="37"/>
        <v>0</v>
      </c>
      <c r="BI144" s="145">
        <f t="shared" si="38"/>
        <v>0</v>
      </c>
      <c r="BJ144" s="18" t="s">
        <v>15</v>
      </c>
      <c r="BK144" s="145">
        <f t="shared" si="39"/>
        <v>0</v>
      </c>
      <c r="BL144" s="18" t="s">
        <v>90</v>
      </c>
      <c r="BM144" s="144" t="s">
        <v>1092</v>
      </c>
    </row>
    <row r="145" spans="2:65" s="1" customFormat="1" ht="21.75" customHeight="1">
      <c r="B145" s="132"/>
      <c r="C145" s="133" t="s">
        <v>464</v>
      </c>
      <c r="D145" s="133" t="s">
        <v>153</v>
      </c>
      <c r="E145" s="134" t="s">
        <v>2575</v>
      </c>
      <c r="F145" s="135" t="s">
        <v>2576</v>
      </c>
      <c r="G145" s="136" t="s">
        <v>213</v>
      </c>
      <c r="H145" s="137">
        <v>1</v>
      </c>
      <c r="I145" s="138"/>
      <c r="J145" s="139">
        <f t="shared" si="30"/>
        <v>0</v>
      </c>
      <c r="K145" s="135" t="s">
        <v>3</v>
      </c>
      <c r="L145" s="33"/>
      <c r="M145" s="140" t="s">
        <v>3</v>
      </c>
      <c r="N145" s="141" t="s">
        <v>42</v>
      </c>
      <c r="P145" s="142">
        <f t="shared" si="31"/>
        <v>0</v>
      </c>
      <c r="Q145" s="142">
        <v>0</v>
      </c>
      <c r="R145" s="142">
        <f t="shared" si="32"/>
        <v>0</v>
      </c>
      <c r="S145" s="142">
        <v>0</v>
      </c>
      <c r="T145" s="143">
        <f t="shared" si="33"/>
        <v>0</v>
      </c>
      <c r="AR145" s="144" t="s">
        <v>90</v>
      </c>
      <c r="AT145" s="144" t="s">
        <v>153</v>
      </c>
      <c r="AU145" s="144" t="s">
        <v>15</v>
      </c>
      <c r="AY145" s="18" t="s">
        <v>151</v>
      </c>
      <c r="BE145" s="145">
        <f t="shared" si="34"/>
        <v>0</v>
      </c>
      <c r="BF145" s="145">
        <f t="shared" si="35"/>
        <v>0</v>
      </c>
      <c r="BG145" s="145">
        <f t="shared" si="36"/>
        <v>0</v>
      </c>
      <c r="BH145" s="145">
        <f t="shared" si="37"/>
        <v>0</v>
      </c>
      <c r="BI145" s="145">
        <f t="shared" si="38"/>
        <v>0</v>
      </c>
      <c r="BJ145" s="18" t="s">
        <v>15</v>
      </c>
      <c r="BK145" s="145">
        <f t="shared" si="39"/>
        <v>0</v>
      </c>
      <c r="BL145" s="18" t="s">
        <v>90</v>
      </c>
      <c r="BM145" s="144" t="s">
        <v>929</v>
      </c>
    </row>
    <row r="146" spans="2:65" s="1" customFormat="1" ht="21.75" customHeight="1">
      <c r="B146" s="132"/>
      <c r="C146" s="133" t="s">
        <v>469</v>
      </c>
      <c r="D146" s="133" t="s">
        <v>153</v>
      </c>
      <c r="E146" s="134" t="s">
        <v>2577</v>
      </c>
      <c r="F146" s="135" t="s">
        <v>2578</v>
      </c>
      <c r="G146" s="136" t="s">
        <v>213</v>
      </c>
      <c r="H146" s="137">
        <v>2</v>
      </c>
      <c r="I146" s="138"/>
      <c r="J146" s="139">
        <f t="shared" si="30"/>
        <v>0</v>
      </c>
      <c r="K146" s="135" t="s">
        <v>3</v>
      </c>
      <c r="L146" s="33"/>
      <c r="M146" s="140" t="s">
        <v>3</v>
      </c>
      <c r="N146" s="141" t="s">
        <v>42</v>
      </c>
      <c r="P146" s="142">
        <f t="shared" si="31"/>
        <v>0</v>
      </c>
      <c r="Q146" s="142">
        <v>0</v>
      </c>
      <c r="R146" s="142">
        <f t="shared" si="32"/>
        <v>0</v>
      </c>
      <c r="S146" s="142">
        <v>0</v>
      </c>
      <c r="T146" s="143">
        <f t="shared" si="33"/>
        <v>0</v>
      </c>
      <c r="AR146" s="144" t="s">
        <v>90</v>
      </c>
      <c r="AT146" s="144" t="s">
        <v>153</v>
      </c>
      <c r="AU146" s="144" t="s">
        <v>15</v>
      </c>
      <c r="AY146" s="18" t="s">
        <v>151</v>
      </c>
      <c r="BE146" s="145">
        <f t="shared" si="34"/>
        <v>0</v>
      </c>
      <c r="BF146" s="145">
        <f t="shared" si="35"/>
        <v>0</v>
      </c>
      <c r="BG146" s="145">
        <f t="shared" si="36"/>
        <v>0</v>
      </c>
      <c r="BH146" s="145">
        <f t="shared" si="37"/>
        <v>0</v>
      </c>
      <c r="BI146" s="145">
        <f t="shared" si="38"/>
        <v>0</v>
      </c>
      <c r="BJ146" s="18" t="s">
        <v>15</v>
      </c>
      <c r="BK146" s="145">
        <f t="shared" si="39"/>
        <v>0</v>
      </c>
      <c r="BL146" s="18" t="s">
        <v>90</v>
      </c>
      <c r="BM146" s="144" t="s">
        <v>169</v>
      </c>
    </row>
    <row r="147" spans="2:65" s="1" customFormat="1" ht="24.25" customHeight="1">
      <c r="B147" s="132"/>
      <c r="C147" s="133" t="s">
        <v>474</v>
      </c>
      <c r="D147" s="133" t="s">
        <v>153</v>
      </c>
      <c r="E147" s="134" t="s">
        <v>2579</v>
      </c>
      <c r="F147" s="135" t="s">
        <v>2580</v>
      </c>
      <c r="G147" s="136" t="s">
        <v>213</v>
      </c>
      <c r="H147" s="137">
        <v>1</v>
      </c>
      <c r="I147" s="138"/>
      <c r="J147" s="139">
        <f t="shared" si="30"/>
        <v>0</v>
      </c>
      <c r="K147" s="135" t="s">
        <v>3</v>
      </c>
      <c r="L147" s="33"/>
      <c r="M147" s="140" t="s">
        <v>3</v>
      </c>
      <c r="N147" s="141" t="s">
        <v>42</v>
      </c>
      <c r="P147" s="142">
        <f t="shared" si="31"/>
        <v>0</v>
      </c>
      <c r="Q147" s="142">
        <v>0</v>
      </c>
      <c r="R147" s="142">
        <f t="shared" si="32"/>
        <v>0</v>
      </c>
      <c r="S147" s="142">
        <v>0</v>
      </c>
      <c r="T147" s="143">
        <f t="shared" si="33"/>
        <v>0</v>
      </c>
      <c r="AR147" s="144" t="s">
        <v>90</v>
      </c>
      <c r="AT147" s="144" t="s">
        <v>153</v>
      </c>
      <c r="AU147" s="144" t="s">
        <v>15</v>
      </c>
      <c r="AY147" s="18" t="s">
        <v>151</v>
      </c>
      <c r="BE147" s="145">
        <f t="shared" si="34"/>
        <v>0</v>
      </c>
      <c r="BF147" s="145">
        <f t="shared" si="35"/>
        <v>0</v>
      </c>
      <c r="BG147" s="145">
        <f t="shared" si="36"/>
        <v>0</v>
      </c>
      <c r="BH147" s="145">
        <f t="shared" si="37"/>
        <v>0</v>
      </c>
      <c r="BI147" s="145">
        <f t="shared" si="38"/>
        <v>0</v>
      </c>
      <c r="BJ147" s="18" t="s">
        <v>15</v>
      </c>
      <c r="BK147" s="145">
        <f t="shared" si="39"/>
        <v>0</v>
      </c>
      <c r="BL147" s="18" t="s">
        <v>90</v>
      </c>
      <c r="BM147" s="144" t="s">
        <v>1030</v>
      </c>
    </row>
    <row r="148" spans="2:65" s="1" customFormat="1" ht="24.25" customHeight="1">
      <c r="B148" s="132"/>
      <c r="C148" s="133" t="s">
        <v>485</v>
      </c>
      <c r="D148" s="133" t="s">
        <v>153</v>
      </c>
      <c r="E148" s="134" t="s">
        <v>2581</v>
      </c>
      <c r="F148" s="135" t="s">
        <v>2582</v>
      </c>
      <c r="G148" s="136" t="s">
        <v>213</v>
      </c>
      <c r="H148" s="137">
        <v>5</v>
      </c>
      <c r="I148" s="138"/>
      <c r="J148" s="139">
        <f t="shared" si="30"/>
        <v>0</v>
      </c>
      <c r="K148" s="135" t="s">
        <v>3</v>
      </c>
      <c r="L148" s="33"/>
      <c r="M148" s="140" t="s">
        <v>3</v>
      </c>
      <c r="N148" s="141" t="s">
        <v>42</v>
      </c>
      <c r="P148" s="142">
        <f t="shared" si="31"/>
        <v>0</v>
      </c>
      <c r="Q148" s="142">
        <v>0</v>
      </c>
      <c r="R148" s="142">
        <f t="shared" si="32"/>
        <v>0</v>
      </c>
      <c r="S148" s="142">
        <v>0</v>
      </c>
      <c r="T148" s="143">
        <f t="shared" si="33"/>
        <v>0</v>
      </c>
      <c r="AR148" s="144" t="s">
        <v>90</v>
      </c>
      <c r="AT148" s="144" t="s">
        <v>153</v>
      </c>
      <c r="AU148" s="144" t="s">
        <v>15</v>
      </c>
      <c r="AY148" s="18" t="s">
        <v>151</v>
      </c>
      <c r="BE148" s="145">
        <f t="shared" si="34"/>
        <v>0</v>
      </c>
      <c r="BF148" s="145">
        <f t="shared" si="35"/>
        <v>0</v>
      </c>
      <c r="BG148" s="145">
        <f t="shared" si="36"/>
        <v>0</v>
      </c>
      <c r="BH148" s="145">
        <f t="shared" si="37"/>
        <v>0</v>
      </c>
      <c r="BI148" s="145">
        <f t="shared" si="38"/>
        <v>0</v>
      </c>
      <c r="BJ148" s="18" t="s">
        <v>15</v>
      </c>
      <c r="BK148" s="145">
        <f t="shared" si="39"/>
        <v>0</v>
      </c>
      <c r="BL148" s="18" t="s">
        <v>90</v>
      </c>
      <c r="BM148" s="144" t="s">
        <v>1126</v>
      </c>
    </row>
    <row r="149" spans="2:65" s="1" customFormat="1" ht="24.25" customHeight="1">
      <c r="B149" s="132"/>
      <c r="C149" s="133" t="s">
        <v>492</v>
      </c>
      <c r="D149" s="133" t="s">
        <v>153</v>
      </c>
      <c r="E149" s="134" t="s">
        <v>2583</v>
      </c>
      <c r="F149" s="135" t="s">
        <v>2584</v>
      </c>
      <c r="G149" s="136" t="s">
        <v>213</v>
      </c>
      <c r="H149" s="137">
        <v>5</v>
      </c>
      <c r="I149" s="138"/>
      <c r="J149" s="139">
        <f t="shared" si="30"/>
        <v>0</v>
      </c>
      <c r="K149" s="135" t="s">
        <v>3</v>
      </c>
      <c r="L149" s="33"/>
      <c r="M149" s="140" t="s">
        <v>3</v>
      </c>
      <c r="N149" s="141" t="s">
        <v>42</v>
      </c>
      <c r="P149" s="142">
        <f t="shared" si="31"/>
        <v>0</v>
      </c>
      <c r="Q149" s="142">
        <v>0</v>
      </c>
      <c r="R149" s="142">
        <f t="shared" si="32"/>
        <v>0</v>
      </c>
      <c r="S149" s="142">
        <v>0</v>
      </c>
      <c r="T149" s="143">
        <f t="shared" si="33"/>
        <v>0</v>
      </c>
      <c r="AR149" s="144" t="s">
        <v>90</v>
      </c>
      <c r="AT149" s="144" t="s">
        <v>153</v>
      </c>
      <c r="AU149" s="144" t="s">
        <v>15</v>
      </c>
      <c r="AY149" s="18" t="s">
        <v>151</v>
      </c>
      <c r="BE149" s="145">
        <f t="shared" si="34"/>
        <v>0</v>
      </c>
      <c r="BF149" s="145">
        <f t="shared" si="35"/>
        <v>0</v>
      </c>
      <c r="BG149" s="145">
        <f t="shared" si="36"/>
        <v>0</v>
      </c>
      <c r="BH149" s="145">
        <f t="shared" si="37"/>
        <v>0</v>
      </c>
      <c r="BI149" s="145">
        <f t="shared" si="38"/>
        <v>0</v>
      </c>
      <c r="BJ149" s="18" t="s">
        <v>15</v>
      </c>
      <c r="BK149" s="145">
        <f t="shared" si="39"/>
        <v>0</v>
      </c>
      <c r="BL149" s="18" t="s">
        <v>90</v>
      </c>
      <c r="BM149" s="144" t="s">
        <v>1135</v>
      </c>
    </row>
    <row r="150" spans="2:65" s="1" customFormat="1" ht="24.25" customHeight="1">
      <c r="B150" s="132"/>
      <c r="C150" s="133" t="s">
        <v>502</v>
      </c>
      <c r="D150" s="133" t="s">
        <v>153</v>
      </c>
      <c r="E150" s="134" t="s">
        <v>2585</v>
      </c>
      <c r="F150" s="135" t="s">
        <v>2586</v>
      </c>
      <c r="G150" s="136" t="s">
        <v>213</v>
      </c>
      <c r="H150" s="137">
        <v>5</v>
      </c>
      <c r="I150" s="138"/>
      <c r="J150" s="139">
        <f t="shared" si="30"/>
        <v>0</v>
      </c>
      <c r="K150" s="135" t="s">
        <v>3</v>
      </c>
      <c r="L150" s="33"/>
      <c r="M150" s="140" t="s">
        <v>3</v>
      </c>
      <c r="N150" s="141" t="s">
        <v>42</v>
      </c>
      <c r="P150" s="142">
        <f t="shared" si="31"/>
        <v>0</v>
      </c>
      <c r="Q150" s="142">
        <v>0</v>
      </c>
      <c r="R150" s="142">
        <f t="shared" si="32"/>
        <v>0</v>
      </c>
      <c r="S150" s="142">
        <v>0</v>
      </c>
      <c r="T150" s="143">
        <f t="shared" si="33"/>
        <v>0</v>
      </c>
      <c r="AR150" s="144" t="s">
        <v>90</v>
      </c>
      <c r="AT150" s="144" t="s">
        <v>153</v>
      </c>
      <c r="AU150" s="144" t="s">
        <v>15</v>
      </c>
      <c r="AY150" s="18" t="s">
        <v>151</v>
      </c>
      <c r="BE150" s="145">
        <f t="shared" si="34"/>
        <v>0</v>
      </c>
      <c r="BF150" s="145">
        <f t="shared" si="35"/>
        <v>0</v>
      </c>
      <c r="BG150" s="145">
        <f t="shared" si="36"/>
        <v>0</v>
      </c>
      <c r="BH150" s="145">
        <f t="shared" si="37"/>
        <v>0</v>
      </c>
      <c r="BI150" s="145">
        <f t="shared" si="38"/>
        <v>0</v>
      </c>
      <c r="BJ150" s="18" t="s">
        <v>15</v>
      </c>
      <c r="BK150" s="145">
        <f t="shared" si="39"/>
        <v>0</v>
      </c>
      <c r="BL150" s="18" t="s">
        <v>90</v>
      </c>
      <c r="BM150" s="144" t="s">
        <v>1146</v>
      </c>
    </row>
    <row r="151" spans="2:65" s="1" customFormat="1" ht="24.25" customHeight="1">
      <c r="B151" s="132"/>
      <c r="C151" s="133" t="s">
        <v>528</v>
      </c>
      <c r="D151" s="133" t="s">
        <v>153</v>
      </c>
      <c r="E151" s="134" t="s">
        <v>2587</v>
      </c>
      <c r="F151" s="135" t="s">
        <v>2588</v>
      </c>
      <c r="G151" s="136" t="s">
        <v>213</v>
      </c>
      <c r="H151" s="137">
        <v>6</v>
      </c>
      <c r="I151" s="138"/>
      <c r="J151" s="139">
        <f t="shared" si="30"/>
        <v>0</v>
      </c>
      <c r="K151" s="135" t="s">
        <v>3</v>
      </c>
      <c r="L151" s="33"/>
      <c r="M151" s="140" t="s">
        <v>3</v>
      </c>
      <c r="N151" s="141" t="s">
        <v>42</v>
      </c>
      <c r="P151" s="142">
        <f t="shared" si="31"/>
        <v>0</v>
      </c>
      <c r="Q151" s="142">
        <v>0</v>
      </c>
      <c r="R151" s="142">
        <f t="shared" si="32"/>
        <v>0</v>
      </c>
      <c r="S151" s="142">
        <v>0</v>
      </c>
      <c r="T151" s="143">
        <f t="shared" si="33"/>
        <v>0</v>
      </c>
      <c r="AR151" s="144" t="s">
        <v>90</v>
      </c>
      <c r="AT151" s="144" t="s">
        <v>153</v>
      </c>
      <c r="AU151" s="144" t="s">
        <v>15</v>
      </c>
      <c r="AY151" s="18" t="s">
        <v>151</v>
      </c>
      <c r="BE151" s="145">
        <f t="shared" si="34"/>
        <v>0</v>
      </c>
      <c r="BF151" s="145">
        <f t="shared" si="35"/>
        <v>0</v>
      </c>
      <c r="BG151" s="145">
        <f t="shared" si="36"/>
        <v>0</v>
      </c>
      <c r="BH151" s="145">
        <f t="shared" si="37"/>
        <v>0</v>
      </c>
      <c r="BI151" s="145">
        <f t="shared" si="38"/>
        <v>0</v>
      </c>
      <c r="BJ151" s="18" t="s">
        <v>15</v>
      </c>
      <c r="BK151" s="145">
        <f t="shared" si="39"/>
        <v>0</v>
      </c>
      <c r="BL151" s="18" t="s">
        <v>90</v>
      </c>
      <c r="BM151" s="144" t="s">
        <v>1158</v>
      </c>
    </row>
    <row r="152" spans="2:65" s="1" customFormat="1" ht="21.75" customHeight="1">
      <c r="B152" s="132"/>
      <c r="C152" s="133" t="s">
        <v>883</v>
      </c>
      <c r="D152" s="133" t="s">
        <v>153</v>
      </c>
      <c r="E152" s="134" t="s">
        <v>2589</v>
      </c>
      <c r="F152" s="135" t="s">
        <v>2590</v>
      </c>
      <c r="G152" s="136" t="s">
        <v>213</v>
      </c>
      <c r="H152" s="137">
        <v>2</v>
      </c>
      <c r="I152" s="138"/>
      <c r="J152" s="139">
        <f t="shared" si="30"/>
        <v>0</v>
      </c>
      <c r="K152" s="135" t="s">
        <v>3</v>
      </c>
      <c r="L152" s="33"/>
      <c r="M152" s="140" t="s">
        <v>3</v>
      </c>
      <c r="N152" s="141" t="s">
        <v>42</v>
      </c>
      <c r="P152" s="142">
        <f t="shared" si="31"/>
        <v>0</v>
      </c>
      <c r="Q152" s="142">
        <v>0</v>
      </c>
      <c r="R152" s="142">
        <f t="shared" si="32"/>
        <v>0</v>
      </c>
      <c r="S152" s="142">
        <v>0</v>
      </c>
      <c r="T152" s="143">
        <f t="shared" si="33"/>
        <v>0</v>
      </c>
      <c r="AR152" s="144" t="s">
        <v>90</v>
      </c>
      <c r="AT152" s="144" t="s">
        <v>153</v>
      </c>
      <c r="AU152" s="144" t="s">
        <v>15</v>
      </c>
      <c r="AY152" s="18" t="s">
        <v>151</v>
      </c>
      <c r="BE152" s="145">
        <f t="shared" si="34"/>
        <v>0</v>
      </c>
      <c r="BF152" s="145">
        <f t="shared" si="35"/>
        <v>0</v>
      </c>
      <c r="BG152" s="145">
        <f t="shared" si="36"/>
        <v>0</v>
      </c>
      <c r="BH152" s="145">
        <f t="shared" si="37"/>
        <v>0</v>
      </c>
      <c r="BI152" s="145">
        <f t="shared" si="38"/>
        <v>0</v>
      </c>
      <c r="BJ152" s="18" t="s">
        <v>15</v>
      </c>
      <c r="BK152" s="145">
        <f t="shared" si="39"/>
        <v>0</v>
      </c>
      <c r="BL152" s="18" t="s">
        <v>90</v>
      </c>
      <c r="BM152" s="144" t="s">
        <v>1166</v>
      </c>
    </row>
    <row r="153" spans="2:65" s="1" customFormat="1" ht="24.25" customHeight="1">
      <c r="B153" s="132"/>
      <c r="C153" s="133" t="s">
        <v>885</v>
      </c>
      <c r="D153" s="133" t="s">
        <v>153</v>
      </c>
      <c r="E153" s="134" t="s">
        <v>2591</v>
      </c>
      <c r="F153" s="135" t="s">
        <v>2592</v>
      </c>
      <c r="G153" s="136" t="s">
        <v>213</v>
      </c>
      <c r="H153" s="137">
        <v>2</v>
      </c>
      <c r="I153" s="138"/>
      <c r="J153" s="139">
        <f t="shared" si="30"/>
        <v>0</v>
      </c>
      <c r="K153" s="135" t="s">
        <v>3</v>
      </c>
      <c r="L153" s="33"/>
      <c r="M153" s="140" t="s">
        <v>3</v>
      </c>
      <c r="N153" s="141" t="s">
        <v>42</v>
      </c>
      <c r="P153" s="142">
        <f t="shared" si="31"/>
        <v>0</v>
      </c>
      <c r="Q153" s="142">
        <v>0</v>
      </c>
      <c r="R153" s="142">
        <f t="shared" si="32"/>
        <v>0</v>
      </c>
      <c r="S153" s="142">
        <v>0</v>
      </c>
      <c r="T153" s="143">
        <f t="shared" si="33"/>
        <v>0</v>
      </c>
      <c r="AR153" s="144" t="s">
        <v>90</v>
      </c>
      <c r="AT153" s="144" t="s">
        <v>153</v>
      </c>
      <c r="AU153" s="144" t="s">
        <v>15</v>
      </c>
      <c r="AY153" s="18" t="s">
        <v>151</v>
      </c>
      <c r="BE153" s="145">
        <f t="shared" si="34"/>
        <v>0</v>
      </c>
      <c r="BF153" s="145">
        <f t="shared" si="35"/>
        <v>0</v>
      </c>
      <c r="BG153" s="145">
        <f t="shared" si="36"/>
        <v>0</v>
      </c>
      <c r="BH153" s="145">
        <f t="shared" si="37"/>
        <v>0</v>
      </c>
      <c r="BI153" s="145">
        <f t="shared" si="38"/>
        <v>0</v>
      </c>
      <c r="BJ153" s="18" t="s">
        <v>15</v>
      </c>
      <c r="BK153" s="145">
        <f t="shared" si="39"/>
        <v>0</v>
      </c>
      <c r="BL153" s="18" t="s">
        <v>90</v>
      </c>
      <c r="BM153" s="144" t="s">
        <v>1178</v>
      </c>
    </row>
    <row r="154" spans="2:65" s="1" customFormat="1" ht="24.25" customHeight="1">
      <c r="B154" s="132"/>
      <c r="C154" s="133" t="s">
        <v>890</v>
      </c>
      <c r="D154" s="133" t="s">
        <v>153</v>
      </c>
      <c r="E154" s="134" t="s">
        <v>2593</v>
      </c>
      <c r="F154" s="135" t="s">
        <v>2594</v>
      </c>
      <c r="G154" s="136" t="s">
        <v>213</v>
      </c>
      <c r="H154" s="137">
        <v>1</v>
      </c>
      <c r="I154" s="138"/>
      <c r="J154" s="139">
        <f t="shared" si="30"/>
        <v>0</v>
      </c>
      <c r="K154" s="135" t="s">
        <v>3</v>
      </c>
      <c r="L154" s="33"/>
      <c r="M154" s="140" t="s">
        <v>3</v>
      </c>
      <c r="N154" s="141" t="s">
        <v>42</v>
      </c>
      <c r="P154" s="142">
        <f t="shared" si="31"/>
        <v>0</v>
      </c>
      <c r="Q154" s="142">
        <v>0</v>
      </c>
      <c r="R154" s="142">
        <f t="shared" si="32"/>
        <v>0</v>
      </c>
      <c r="S154" s="142">
        <v>0</v>
      </c>
      <c r="T154" s="143">
        <f t="shared" si="33"/>
        <v>0</v>
      </c>
      <c r="AR154" s="144" t="s">
        <v>90</v>
      </c>
      <c r="AT154" s="144" t="s">
        <v>153</v>
      </c>
      <c r="AU154" s="144" t="s">
        <v>15</v>
      </c>
      <c r="AY154" s="18" t="s">
        <v>151</v>
      </c>
      <c r="BE154" s="145">
        <f t="shared" si="34"/>
        <v>0</v>
      </c>
      <c r="BF154" s="145">
        <f t="shared" si="35"/>
        <v>0</v>
      </c>
      <c r="BG154" s="145">
        <f t="shared" si="36"/>
        <v>0</v>
      </c>
      <c r="BH154" s="145">
        <f t="shared" si="37"/>
        <v>0</v>
      </c>
      <c r="BI154" s="145">
        <f t="shared" si="38"/>
        <v>0</v>
      </c>
      <c r="BJ154" s="18" t="s">
        <v>15</v>
      </c>
      <c r="BK154" s="145">
        <f t="shared" si="39"/>
        <v>0</v>
      </c>
      <c r="BL154" s="18" t="s">
        <v>90</v>
      </c>
      <c r="BM154" s="144" t="s">
        <v>1189</v>
      </c>
    </row>
    <row r="155" spans="2:65" s="1" customFormat="1" ht="21.75" customHeight="1">
      <c r="B155" s="132"/>
      <c r="C155" s="133" t="s">
        <v>895</v>
      </c>
      <c r="D155" s="133" t="s">
        <v>153</v>
      </c>
      <c r="E155" s="134" t="s">
        <v>2595</v>
      </c>
      <c r="F155" s="135" t="s">
        <v>2596</v>
      </c>
      <c r="G155" s="136" t="s">
        <v>213</v>
      </c>
      <c r="H155" s="137">
        <v>2</v>
      </c>
      <c r="I155" s="138"/>
      <c r="J155" s="139">
        <f t="shared" si="30"/>
        <v>0</v>
      </c>
      <c r="K155" s="135" t="s">
        <v>3</v>
      </c>
      <c r="L155" s="33"/>
      <c r="M155" s="140" t="s">
        <v>3</v>
      </c>
      <c r="N155" s="141" t="s">
        <v>42</v>
      </c>
      <c r="P155" s="142">
        <f t="shared" si="31"/>
        <v>0</v>
      </c>
      <c r="Q155" s="142">
        <v>0</v>
      </c>
      <c r="R155" s="142">
        <f t="shared" si="32"/>
        <v>0</v>
      </c>
      <c r="S155" s="142">
        <v>0</v>
      </c>
      <c r="T155" s="143">
        <f t="shared" si="33"/>
        <v>0</v>
      </c>
      <c r="AR155" s="144" t="s">
        <v>90</v>
      </c>
      <c r="AT155" s="144" t="s">
        <v>153</v>
      </c>
      <c r="AU155" s="144" t="s">
        <v>15</v>
      </c>
      <c r="AY155" s="18" t="s">
        <v>151</v>
      </c>
      <c r="BE155" s="145">
        <f t="shared" si="34"/>
        <v>0</v>
      </c>
      <c r="BF155" s="145">
        <f t="shared" si="35"/>
        <v>0</v>
      </c>
      <c r="BG155" s="145">
        <f t="shared" si="36"/>
        <v>0</v>
      </c>
      <c r="BH155" s="145">
        <f t="shared" si="37"/>
        <v>0</v>
      </c>
      <c r="BI155" s="145">
        <f t="shared" si="38"/>
        <v>0</v>
      </c>
      <c r="BJ155" s="18" t="s">
        <v>15</v>
      </c>
      <c r="BK155" s="145">
        <f t="shared" si="39"/>
        <v>0</v>
      </c>
      <c r="BL155" s="18" t="s">
        <v>90</v>
      </c>
      <c r="BM155" s="144" t="s">
        <v>1202</v>
      </c>
    </row>
    <row r="156" spans="2:65" s="1" customFormat="1" ht="24.25" customHeight="1">
      <c r="B156" s="132"/>
      <c r="C156" s="133" t="s">
        <v>901</v>
      </c>
      <c r="D156" s="133" t="s">
        <v>153</v>
      </c>
      <c r="E156" s="134" t="s">
        <v>2597</v>
      </c>
      <c r="F156" s="135" t="s">
        <v>2598</v>
      </c>
      <c r="G156" s="136" t="s">
        <v>213</v>
      </c>
      <c r="H156" s="137">
        <v>3</v>
      </c>
      <c r="I156" s="138"/>
      <c r="J156" s="139">
        <f t="shared" si="30"/>
        <v>0</v>
      </c>
      <c r="K156" s="135" t="s">
        <v>3</v>
      </c>
      <c r="L156" s="33"/>
      <c r="M156" s="140" t="s">
        <v>3</v>
      </c>
      <c r="N156" s="141" t="s">
        <v>42</v>
      </c>
      <c r="P156" s="142">
        <f t="shared" si="31"/>
        <v>0</v>
      </c>
      <c r="Q156" s="142">
        <v>0</v>
      </c>
      <c r="R156" s="142">
        <f t="shared" si="32"/>
        <v>0</v>
      </c>
      <c r="S156" s="142">
        <v>0</v>
      </c>
      <c r="T156" s="143">
        <f t="shared" si="33"/>
        <v>0</v>
      </c>
      <c r="AR156" s="144" t="s">
        <v>90</v>
      </c>
      <c r="AT156" s="144" t="s">
        <v>153</v>
      </c>
      <c r="AU156" s="144" t="s">
        <v>15</v>
      </c>
      <c r="AY156" s="18" t="s">
        <v>151</v>
      </c>
      <c r="BE156" s="145">
        <f t="shared" si="34"/>
        <v>0</v>
      </c>
      <c r="BF156" s="145">
        <f t="shared" si="35"/>
        <v>0</v>
      </c>
      <c r="BG156" s="145">
        <f t="shared" si="36"/>
        <v>0</v>
      </c>
      <c r="BH156" s="145">
        <f t="shared" si="37"/>
        <v>0</v>
      </c>
      <c r="BI156" s="145">
        <f t="shared" si="38"/>
        <v>0</v>
      </c>
      <c r="BJ156" s="18" t="s">
        <v>15</v>
      </c>
      <c r="BK156" s="145">
        <f t="shared" si="39"/>
        <v>0</v>
      </c>
      <c r="BL156" s="18" t="s">
        <v>90</v>
      </c>
      <c r="BM156" s="144" t="s">
        <v>1215</v>
      </c>
    </row>
    <row r="157" spans="2:65" s="1" customFormat="1" ht="21.75" customHeight="1">
      <c r="B157" s="132"/>
      <c r="C157" s="133" t="s">
        <v>903</v>
      </c>
      <c r="D157" s="133" t="s">
        <v>153</v>
      </c>
      <c r="E157" s="134" t="s">
        <v>2599</v>
      </c>
      <c r="F157" s="135" t="s">
        <v>2600</v>
      </c>
      <c r="G157" s="136" t="s">
        <v>213</v>
      </c>
      <c r="H157" s="137">
        <v>4</v>
      </c>
      <c r="I157" s="138"/>
      <c r="J157" s="139">
        <f t="shared" si="30"/>
        <v>0</v>
      </c>
      <c r="K157" s="135" t="s">
        <v>3</v>
      </c>
      <c r="L157" s="33"/>
      <c r="M157" s="140" t="s">
        <v>3</v>
      </c>
      <c r="N157" s="141" t="s">
        <v>42</v>
      </c>
      <c r="P157" s="142">
        <f t="shared" si="31"/>
        <v>0</v>
      </c>
      <c r="Q157" s="142">
        <v>0</v>
      </c>
      <c r="R157" s="142">
        <f t="shared" si="32"/>
        <v>0</v>
      </c>
      <c r="S157" s="142">
        <v>0</v>
      </c>
      <c r="T157" s="143">
        <f t="shared" si="33"/>
        <v>0</v>
      </c>
      <c r="AR157" s="144" t="s">
        <v>90</v>
      </c>
      <c r="AT157" s="144" t="s">
        <v>153</v>
      </c>
      <c r="AU157" s="144" t="s">
        <v>15</v>
      </c>
      <c r="AY157" s="18" t="s">
        <v>151</v>
      </c>
      <c r="BE157" s="145">
        <f t="shared" si="34"/>
        <v>0</v>
      </c>
      <c r="BF157" s="145">
        <f t="shared" si="35"/>
        <v>0</v>
      </c>
      <c r="BG157" s="145">
        <f t="shared" si="36"/>
        <v>0</v>
      </c>
      <c r="BH157" s="145">
        <f t="shared" si="37"/>
        <v>0</v>
      </c>
      <c r="BI157" s="145">
        <f t="shared" si="38"/>
        <v>0</v>
      </c>
      <c r="BJ157" s="18" t="s">
        <v>15</v>
      </c>
      <c r="BK157" s="145">
        <f t="shared" si="39"/>
        <v>0</v>
      </c>
      <c r="BL157" s="18" t="s">
        <v>90</v>
      </c>
      <c r="BM157" s="144" t="s">
        <v>1232</v>
      </c>
    </row>
    <row r="158" spans="2:65" s="1" customFormat="1" ht="24.25" customHeight="1">
      <c r="B158" s="132"/>
      <c r="C158" s="133" t="s">
        <v>907</v>
      </c>
      <c r="D158" s="133" t="s">
        <v>153</v>
      </c>
      <c r="E158" s="134" t="s">
        <v>2601</v>
      </c>
      <c r="F158" s="135" t="s">
        <v>2602</v>
      </c>
      <c r="G158" s="136" t="s">
        <v>213</v>
      </c>
      <c r="H158" s="137">
        <v>1</v>
      </c>
      <c r="I158" s="138"/>
      <c r="J158" s="139">
        <f t="shared" si="30"/>
        <v>0</v>
      </c>
      <c r="K158" s="135" t="s">
        <v>3</v>
      </c>
      <c r="L158" s="33"/>
      <c r="M158" s="140" t="s">
        <v>3</v>
      </c>
      <c r="N158" s="141" t="s">
        <v>42</v>
      </c>
      <c r="P158" s="142">
        <f t="shared" si="31"/>
        <v>0</v>
      </c>
      <c r="Q158" s="142">
        <v>0</v>
      </c>
      <c r="R158" s="142">
        <f t="shared" si="32"/>
        <v>0</v>
      </c>
      <c r="S158" s="142">
        <v>0</v>
      </c>
      <c r="T158" s="143">
        <f t="shared" si="33"/>
        <v>0</v>
      </c>
      <c r="AR158" s="144" t="s">
        <v>90</v>
      </c>
      <c r="AT158" s="144" t="s">
        <v>153</v>
      </c>
      <c r="AU158" s="144" t="s">
        <v>15</v>
      </c>
      <c r="AY158" s="18" t="s">
        <v>151</v>
      </c>
      <c r="BE158" s="145">
        <f t="shared" si="34"/>
        <v>0</v>
      </c>
      <c r="BF158" s="145">
        <f t="shared" si="35"/>
        <v>0</v>
      </c>
      <c r="BG158" s="145">
        <f t="shared" si="36"/>
        <v>0</v>
      </c>
      <c r="BH158" s="145">
        <f t="shared" si="37"/>
        <v>0</v>
      </c>
      <c r="BI158" s="145">
        <f t="shared" si="38"/>
        <v>0</v>
      </c>
      <c r="BJ158" s="18" t="s">
        <v>15</v>
      </c>
      <c r="BK158" s="145">
        <f t="shared" si="39"/>
        <v>0</v>
      </c>
      <c r="BL158" s="18" t="s">
        <v>90</v>
      </c>
      <c r="BM158" s="144" t="s">
        <v>1242</v>
      </c>
    </row>
    <row r="159" spans="2:65" s="1" customFormat="1" ht="24.25" customHeight="1">
      <c r="B159" s="132"/>
      <c r="C159" s="133" t="s">
        <v>679</v>
      </c>
      <c r="D159" s="133" t="s">
        <v>153</v>
      </c>
      <c r="E159" s="134" t="s">
        <v>2603</v>
      </c>
      <c r="F159" s="135" t="s">
        <v>2604</v>
      </c>
      <c r="G159" s="136" t="s">
        <v>213</v>
      </c>
      <c r="H159" s="137">
        <v>1</v>
      </c>
      <c r="I159" s="138"/>
      <c r="J159" s="139">
        <f t="shared" si="30"/>
        <v>0</v>
      </c>
      <c r="K159" s="135" t="s">
        <v>3</v>
      </c>
      <c r="L159" s="33"/>
      <c r="M159" s="140" t="s">
        <v>3</v>
      </c>
      <c r="N159" s="141" t="s">
        <v>42</v>
      </c>
      <c r="P159" s="142">
        <f t="shared" si="31"/>
        <v>0</v>
      </c>
      <c r="Q159" s="142">
        <v>0</v>
      </c>
      <c r="R159" s="142">
        <f t="shared" si="32"/>
        <v>0</v>
      </c>
      <c r="S159" s="142">
        <v>0</v>
      </c>
      <c r="T159" s="143">
        <f t="shared" si="33"/>
        <v>0</v>
      </c>
      <c r="AR159" s="144" t="s">
        <v>90</v>
      </c>
      <c r="AT159" s="144" t="s">
        <v>153</v>
      </c>
      <c r="AU159" s="144" t="s">
        <v>15</v>
      </c>
      <c r="AY159" s="18" t="s">
        <v>151</v>
      </c>
      <c r="BE159" s="145">
        <f t="shared" si="34"/>
        <v>0</v>
      </c>
      <c r="BF159" s="145">
        <f t="shared" si="35"/>
        <v>0</v>
      </c>
      <c r="BG159" s="145">
        <f t="shared" si="36"/>
        <v>0</v>
      </c>
      <c r="BH159" s="145">
        <f t="shared" si="37"/>
        <v>0</v>
      </c>
      <c r="BI159" s="145">
        <f t="shared" si="38"/>
        <v>0</v>
      </c>
      <c r="BJ159" s="18" t="s">
        <v>15</v>
      </c>
      <c r="BK159" s="145">
        <f t="shared" si="39"/>
        <v>0</v>
      </c>
      <c r="BL159" s="18" t="s">
        <v>90</v>
      </c>
      <c r="BM159" s="144" t="s">
        <v>1252</v>
      </c>
    </row>
    <row r="160" spans="2:65" s="1" customFormat="1" ht="24.25" customHeight="1">
      <c r="B160" s="132"/>
      <c r="C160" s="133" t="s">
        <v>758</v>
      </c>
      <c r="D160" s="133" t="s">
        <v>153</v>
      </c>
      <c r="E160" s="134" t="s">
        <v>2605</v>
      </c>
      <c r="F160" s="135" t="s">
        <v>2606</v>
      </c>
      <c r="G160" s="136" t="s">
        <v>213</v>
      </c>
      <c r="H160" s="137">
        <v>1</v>
      </c>
      <c r="I160" s="138"/>
      <c r="J160" s="139">
        <f t="shared" si="30"/>
        <v>0</v>
      </c>
      <c r="K160" s="135" t="s">
        <v>3</v>
      </c>
      <c r="L160" s="33"/>
      <c r="M160" s="140" t="s">
        <v>3</v>
      </c>
      <c r="N160" s="141" t="s">
        <v>42</v>
      </c>
      <c r="P160" s="142">
        <f t="shared" si="31"/>
        <v>0</v>
      </c>
      <c r="Q160" s="142">
        <v>0</v>
      </c>
      <c r="R160" s="142">
        <f t="shared" si="32"/>
        <v>0</v>
      </c>
      <c r="S160" s="142">
        <v>0</v>
      </c>
      <c r="T160" s="143">
        <f t="shared" si="33"/>
        <v>0</v>
      </c>
      <c r="AR160" s="144" t="s">
        <v>90</v>
      </c>
      <c r="AT160" s="144" t="s">
        <v>153</v>
      </c>
      <c r="AU160" s="144" t="s">
        <v>15</v>
      </c>
      <c r="AY160" s="18" t="s">
        <v>151</v>
      </c>
      <c r="BE160" s="145">
        <f t="shared" si="34"/>
        <v>0</v>
      </c>
      <c r="BF160" s="145">
        <f t="shared" si="35"/>
        <v>0</v>
      </c>
      <c r="BG160" s="145">
        <f t="shared" si="36"/>
        <v>0</v>
      </c>
      <c r="BH160" s="145">
        <f t="shared" si="37"/>
        <v>0</v>
      </c>
      <c r="BI160" s="145">
        <f t="shared" si="38"/>
        <v>0</v>
      </c>
      <c r="BJ160" s="18" t="s">
        <v>15</v>
      </c>
      <c r="BK160" s="145">
        <f t="shared" si="39"/>
        <v>0</v>
      </c>
      <c r="BL160" s="18" t="s">
        <v>90</v>
      </c>
      <c r="BM160" s="144" t="s">
        <v>1260</v>
      </c>
    </row>
    <row r="161" spans="2:65" s="1" customFormat="1" ht="21.75" customHeight="1">
      <c r="B161" s="132"/>
      <c r="C161" s="133" t="s">
        <v>912</v>
      </c>
      <c r="D161" s="133" t="s">
        <v>153</v>
      </c>
      <c r="E161" s="134" t="s">
        <v>2607</v>
      </c>
      <c r="F161" s="135" t="s">
        <v>2608</v>
      </c>
      <c r="G161" s="136" t="s">
        <v>213</v>
      </c>
      <c r="H161" s="137">
        <v>2</v>
      </c>
      <c r="I161" s="138"/>
      <c r="J161" s="139">
        <f t="shared" si="30"/>
        <v>0</v>
      </c>
      <c r="K161" s="135" t="s">
        <v>3</v>
      </c>
      <c r="L161" s="33"/>
      <c r="M161" s="140" t="s">
        <v>3</v>
      </c>
      <c r="N161" s="141" t="s">
        <v>42</v>
      </c>
      <c r="P161" s="142">
        <f t="shared" si="31"/>
        <v>0</v>
      </c>
      <c r="Q161" s="142">
        <v>0</v>
      </c>
      <c r="R161" s="142">
        <f t="shared" si="32"/>
        <v>0</v>
      </c>
      <c r="S161" s="142">
        <v>0</v>
      </c>
      <c r="T161" s="143">
        <f t="shared" si="33"/>
        <v>0</v>
      </c>
      <c r="AR161" s="144" t="s">
        <v>90</v>
      </c>
      <c r="AT161" s="144" t="s">
        <v>153</v>
      </c>
      <c r="AU161" s="144" t="s">
        <v>15</v>
      </c>
      <c r="AY161" s="18" t="s">
        <v>151</v>
      </c>
      <c r="BE161" s="145">
        <f t="shared" si="34"/>
        <v>0</v>
      </c>
      <c r="BF161" s="145">
        <f t="shared" si="35"/>
        <v>0</v>
      </c>
      <c r="BG161" s="145">
        <f t="shared" si="36"/>
        <v>0</v>
      </c>
      <c r="BH161" s="145">
        <f t="shared" si="37"/>
        <v>0</v>
      </c>
      <c r="BI161" s="145">
        <f t="shared" si="38"/>
        <v>0</v>
      </c>
      <c r="BJ161" s="18" t="s">
        <v>15</v>
      </c>
      <c r="BK161" s="145">
        <f t="shared" si="39"/>
        <v>0</v>
      </c>
      <c r="BL161" s="18" t="s">
        <v>90</v>
      </c>
      <c r="BM161" s="144" t="s">
        <v>1268</v>
      </c>
    </row>
    <row r="162" spans="2:65" s="1" customFormat="1" ht="24.25" customHeight="1">
      <c r="B162" s="132"/>
      <c r="C162" s="133" t="s">
        <v>931</v>
      </c>
      <c r="D162" s="133" t="s">
        <v>153</v>
      </c>
      <c r="E162" s="134" t="s">
        <v>2609</v>
      </c>
      <c r="F162" s="135" t="s">
        <v>2610</v>
      </c>
      <c r="G162" s="136" t="s">
        <v>213</v>
      </c>
      <c r="H162" s="137">
        <v>1</v>
      </c>
      <c r="I162" s="138"/>
      <c r="J162" s="139">
        <f t="shared" si="30"/>
        <v>0</v>
      </c>
      <c r="K162" s="135" t="s">
        <v>3</v>
      </c>
      <c r="L162" s="33"/>
      <c r="M162" s="140" t="s">
        <v>3</v>
      </c>
      <c r="N162" s="141" t="s">
        <v>42</v>
      </c>
      <c r="P162" s="142">
        <f t="shared" si="31"/>
        <v>0</v>
      </c>
      <c r="Q162" s="142">
        <v>0</v>
      </c>
      <c r="R162" s="142">
        <f t="shared" si="32"/>
        <v>0</v>
      </c>
      <c r="S162" s="142">
        <v>0</v>
      </c>
      <c r="T162" s="143">
        <f t="shared" si="33"/>
        <v>0</v>
      </c>
      <c r="AR162" s="144" t="s">
        <v>90</v>
      </c>
      <c r="AT162" s="144" t="s">
        <v>153</v>
      </c>
      <c r="AU162" s="144" t="s">
        <v>15</v>
      </c>
      <c r="AY162" s="18" t="s">
        <v>151</v>
      </c>
      <c r="BE162" s="145">
        <f t="shared" si="34"/>
        <v>0</v>
      </c>
      <c r="BF162" s="145">
        <f t="shared" si="35"/>
        <v>0</v>
      </c>
      <c r="BG162" s="145">
        <f t="shared" si="36"/>
        <v>0</v>
      </c>
      <c r="BH162" s="145">
        <f t="shared" si="37"/>
        <v>0</v>
      </c>
      <c r="BI162" s="145">
        <f t="shared" si="38"/>
        <v>0</v>
      </c>
      <c r="BJ162" s="18" t="s">
        <v>15</v>
      </c>
      <c r="BK162" s="145">
        <f t="shared" si="39"/>
        <v>0</v>
      </c>
      <c r="BL162" s="18" t="s">
        <v>90</v>
      </c>
      <c r="BM162" s="144" t="s">
        <v>1276</v>
      </c>
    </row>
    <row r="163" spans="2:65" s="1" customFormat="1" ht="24.25" customHeight="1">
      <c r="B163" s="132"/>
      <c r="C163" s="133" t="s">
        <v>946</v>
      </c>
      <c r="D163" s="133" t="s">
        <v>153</v>
      </c>
      <c r="E163" s="134" t="s">
        <v>2611</v>
      </c>
      <c r="F163" s="135" t="s">
        <v>2612</v>
      </c>
      <c r="G163" s="136" t="s">
        <v>213</v>
      </c>
      <c r="H163" s="137">
        <v>1</v>
      </c>
      <c r="I163" s="138"/>
      <c r="J163" s="139">
        <f t="shared" si="30"/>
        <v>0</v>
      </c>
      <c r="K163" s="135" t="s">
        <v>3</v>
      </c>
      <c r="L163" s="33"/>
      <c r="M163" s="140" t="s">
        <v>3</v>
      </c>
      <c r="N163" s="141" t="s">
        <v>42</v>
      </c>
      <c r="P163" s="142">
        <f t="shared" si="31"/>
        <v>0</v>
      </c>
      <c r="Q163" s="142">
        <v>0</v>
      </c>
      <c r="R163" s="142">
        <f t="shared" si="32"/>
        <v>0</v>
      </c>
      <c r="S163" s="142">
        <v>0</v>
      </c>
      <c r="T163" s="143">
        <f t="shared" si="33"/>
        <v>0</v>
      </c>
      <c r="AR163" s="144" t="s">
        <v>90</v>
      </c>
      <c r="AT163" s="144" t="s">
        <v>153</v>
      </c>
      <c r="AU163" s="144" t="s">
        <v>15</v>
      </c>
      <c r="AY163" s="18" t="s">
        <v>151</v>
      </c>
      <c r="BE163" s="145">
        <f t="shared" si="34"/>
        <v>0</v>
      </c>
      <c r="BF163" s="145">
        <f t="shared" si="35"/>
        <v>0</v>
      </c>
      <c r="BG163" s="145">
        <f t="shared" si="36"/>
        <v>0</v>
      </c>
      <c r="BH163" s="145">
        <f t="shared" si="37"/>
        <v>0</v>
      </c>
      <c r="BI163" s="145">
        <f t="shared" si="38"/>
        <v>0</v>
      </c>
      <c r="BJ163" s="18" t="s">
        <v>15</v>
      </c>
      <c r="BK163" s="145">
        <f t="shared" si="39"/>
        <v>0</v>
      </c>
      <c r="BL163" s="18" t="s">
        <v>90</v>
      </c>
      <c r="BM163" s="144" t="s">
        <v>1284</v>
      </c>
    </row>
    <row r="164" spans="2:65" s="1" customFormat="1" ht="24.25" customHeight="1">
      <c r="B164" s="132"/>
      <c r="C164" s="133" t="s">
        <v>953</v>
      </c>
      <c r="D164" s="133" t="s">
        <v>153</v>
      </c>
      <c r="E164" s="134" t="s">
        <v>2613</v>
      </c>
      <c r="F164" s="135" t="s">
        <v>2614</v>
      </c>
      <c r="G164" s="136" t="s">
        <v>213</v>
      </c>
      <c r="H164" s="137">
        <v>1</v>
      </c>
      <c r="I164" s="138"/>
      <c r="J164" s="139">
        <f t="shared" si="30"/>
        <v>0</v>
      </c>
      <c r="K164" s="135" t="s">
        <v>3</v>
      </c>
      <c r="L164" s="33"/>
      <c r="M164" s="140" t="s">
        <v>3</v>
      </c>
      <c r="N164" s="141" t="s">
        <v>42</v>
      </c>
      <c r="P164" s="142">
        <f t="shared" si="31"/>
        <v>0</v>
      </c>
      <c r="Q164" s="142">
        <v>0</v>
      </c>
      <c r="R164" s="142">
        <f t="shared" si="32"/>
        <v>0</v>
      </c>
      <c r="S164" s="142">
        <v>0</v>
      </c>
      <c r="T164" s="143">
        <f t="shared" si="33"/>
        <v>0</v>
      </c>
      <c r="AR164" s="144" t="s">
        <v>90</v>
      </c>
      <c r="AT164" s="144" t="s">
        <v>153</v>
      </c>
      <c r="AU164" s="144" t="s">
        <v>15</v>
      </c>
      <c r="AY164" s="18" t="s">
        <v>151</v>
      </c>
      <c r="BE164" s="145">
        <f t="shared" si="34"/>
        <v>0</v>
      </c>
      <c r="BF164" s="145">
        <f t="shared" si="35"/>
        <v>0</v>
      </c>
      <c r="BG164" s="145">
        <f t="shared" si="36"/>
        <v>0</v>
      </c>
      <c r="BH164" s="145">
        <f t="shared" si="37"/>
        <v>0</v>
      </c>
      <c r="BI164" s="145">
        <f t="shared" si="38"/>
        <v>0</v>
      </c>
      <c r="BJ164" s="18" t="s">
        <v>15</v>
      </c>
      <c r="BK164" s="145">
        <f t="shared" si="39"/>
        <v>0</v>
      </c>
      <c r="BL164" s="18" t="s">
        <v>90</v>
      </c>
      <c r="BM164" s="144" t="s">
        <v>1292</v>
      </c>
    </row>
    <row r="165" spans="2:65" s="1" customFormat="1" ht="24.25" customHeight="1">
      <c r="B165" s="132"/>
      <c r="C165" s="133" t="s">
        <v>958</v>
      </c>
      <c r="D165" s="133" t="s">
        <v>153</v>
      </c>
      <c r="E165" s="134" t="s">
        <v>2615</v>
      </c>
      <c r="F165" s="135" t="s">
        <v>2616</v>
      </c>
      <c r="G165" s="136" t="s">
        <v>213</v>
      </c>
      <c r="H165" s="137">
        <v>4</v>
      </c>
      <c r="I165" s="138"/>
      <c r="J165" s="139">
        <f t="shared" si="30"/>
        <v>0</v>
      </c>
      <c r="K165" s="135" t="s">
        <v>3</v>
      </c>
      <c r="L165" s="33"/>
      <c r="M165" s="140" t="s">
        <v>3</v>
      </c>
      <c r="N165" s="141" t="s">
        <v>42</v>
      </c>
      <c r="P165" s="142">
        <f t="shared" si="31"/>
        <v>0</v>
      </c>
      <c r="Q165" s="142">
        <v>0</v>
      </c>
      <c r="R165" s="142">
        <f t="shared" si="32"/>
        <v>0</v>
      </c>
      <c r="S165" s="142">
        <v>0</v>
      </c>
      <c r="T165" s="143">
        <f t="shared" si="33"/>
        <v>0</v>
      </c>
      <c r="AR165" s="144" t="s">
        <v>90</v>
      </c>
      <c r="AT165" s="144" t="s">
        <v>153</v>
      </c>
      <c r="AU165" s="144" t="s">
        <v>15</v>
      </c>
      <c r="AY165" s="18" t="s">
        <v>151</v>
      </c>
      <c r="BE165" s="145">
        <f t="shared" si="34"/>
        <v>0</v>
      </c>
      <c r="BF165" s="145">
        <f t="shared" si="35"/>
        <v>0</v>
      </c>
      <c r="BG165" s="145">
        <f t="shared" si="36"/>
        <v>0</v>
      </c>
      <c r="BH165" s="145">
        <f t="shared" si="37"/>
        <v>0</v>
      </c>
      <c r="BI165" s="145">
        <f t="shared" si="38"/>
        <v>0</v>
      </c>
      <c r="BJ165" s="18" t="s">
        <v>15</v>
      </c>
      <c r="BK165" s="145">
        <f t="shared" si="39"/>
        <v>0</v>
      </c>
      <c r="BL165" s="18" t="s">
        <v>90</v>
      </c>
      <c r="BM165" s="144" t="s">
        <v>1300</v>
      </c>
    </row>
    <row r="166" spans="2:65" s="1" customFormat="1" ht="24.25" customHeight="1">
      <c r="B166" s="132"/>
      <c r="C166" s="133" t="s">
        <v>963</v>
      </c>
      <c r="D166" s="133" t="s">
        <v>153</v>
      </c>
      <c r="E166" s="134" t="s">
        <v>2617</v>
      </c>
      <c r="F166" s="135" t="s">
        <v>2618</v>
      </c>
      <c r="G166" s="136" t="s">
        <v>213</v>
      </c>
      <c r="H166" s="137">
        <v>4</v>
      </c>
      <c r="I166" s="138"/>
      <c r="J166" s="139">
        <f t="shared" si="30"/>
        <v>0</v>
      </c>
      <c r="K166" s="135" t="s">
        <v>3</v>
      </c>
      <c r="L166" s="33"/>
      <c r="M166" s="140" t="s">
        <v>3</v>
      </c>
      <c r="N166" s="141" t="s">
        <v>42</v>
      </c>
      <c r="P166" s="142">
        <f t="shared" si="31"/>
        <v>0</v>
      </c>
      <c r="Q166" s="142">
        <v>0</v>
      </c>
      <c r="R166" s="142">
        <f t="shared" si="32"/>
        <v>0</v>
      </c>
      <c r="S166" s="142">
        <v>0</v>
      </c>
      <c r="T166" s="143">
        <f t="shared" si="33"/>
        <v>0</v>
      </c>
      <c r="AR166" s="144" t="s">
        <v>90</v>
      </c>
      <c r="AT166" s="144" t="s">
        <v>153</v>
      </c>
      <c r="AU166" s="144" t="s">
        <v>15</v>
      </c>
      <c r="AY166" s="18" t="s">
        <v>151</v>
      </c>
      <c r="BE166" s="145">
        <f t="shared" si="34"/>
        <v>0</v>
      </c>
      <c r="BF166" s="145">
        <f t="shared" si="35"/>
        <v>0</v>
      </c>
      <c r="BG166" s="145">
        <f t="shared" si="36"/>
        <v>0</v>
      </c>
      <c r="BH166" s="145">
        <f t="shared" si="37"/>
        <v>0</v>
      </c>
      <c r="BI166" s="145">
        <f t="shared" si="38"/>
        <v>0</v>
      </c>
      <c r="BJ166" s="18" t="s">
        <v>15</v>
      </c>
      <c r="BK166" s="145">
        <f t="shared" si="39"/>
        <v>0</v>
      </c>
      <c r="BL166" s="18" t="s">
        <v>90</v>
      </c>
      <c r="BM166" s="144" t="s">
        <v>1308</v>
      </c>
    </row>
    <row r="167" spans="2:65" s="1" customFormat="1" ht="16.5" customHeight="1">
      <c r="B167" s="132"/>
      <c r="C167" s="133" t="s">
        <v>968</v>
      </c>
      <c r="D167" s="133" t="s">
        <v>153</v>
      </c>
      <c r="E167" s="134" t="s">
        <v>2619</v>
      </c>
      <c r="F167" s="135" t="s">
        <v>2620</v>
      </c>
      <c r="G167" s="136" t="s">
        <v>213</v>
      </c>
      <c r="H167" s="137">
        <v>94</v>
      </c>
      <c r="I167" s="138"/>
      <c r="J167" s="139">
        <f t="shared" si="30"/>
        <v>0</v>
      </c>
      <c r="K167" s="135" t="s">
        <v>3</v>
      </c>
      <c r="L167" s="33"/>
      <c r="M167" s="140" t="s">
        <v>3</v>
      </c>
      <c r="N167" s="141" t="s">
        <v>42</v>
      </c>
      <c r="P167" s="142">
        <f t="shared" si="31"/>
        <v>0</v>
      </c>
      <c r="Q167" s="142">
        <v>0</v>
      </c>
      <c r="R167" s="142">
        <f t="shared" si="32"/>
        <v>0</v>
      </c>
      <c r="S167" s="142">
        <v>0</v>
      </c>
      <c r="T167" s="143">
        <f t="shared" si="33"/>
        <v>0</v>
      </c>
      <c r="AR167" s="144" t="s">
        <v>90</v>
      </c>
      <c r="AT167" s="144" t="s">
        <v>153</v>
      </c>
      <c r="AU167" s="144" t="s">
        <v>15</v>
      </c>
      <c r="AY167" s="18" t="s">
        <v>151</v>
      </c>
      <c r="BE167" s="145">
        <f t="shared" si="34"/>
        <v>0</v>
      </c>
      <c r="BF167" s="145">
        <f t="shared" si="35"/>
        <v>0</v>
      </c>
      <c r="BG167" s="145">
        <f t="shared" si="36"/>
        <v>0</v>
      </c>
      <c r="BH167" s="145">
        <f t="shared" si="37"/>
        <v>0</v>
      </c>
      <c r="BI167" s="145">
        <f t="shared" si="38"/>
        <v>0</v>
      </c>
      <c r="BJ167" s="18" t="s">
        <v>15</v>
      </c>
      <c r="BK167" s="145">
        <f t="shared" si="39"/>
        <v>0</v>
      </c>
      <c r="BL167" s="18" t="s">
        <v>90</v>
      </c>
      <c r="BM167" s="144" t="s">
        <v>1316</v>
      </c>
    </row>
    <row r="168" spans="2:65" s="1" customFormat="1" ht="21.75" customHeight="1">
      <c r="B168" s="132"/>
      <c r="C168" s="133" t="s">
        <v>973</v>
      </c>
      <c r="D168" s="133" t="s">
        <v>153</v>
      </c>
      <c r="E168" s="134" t="s">
        <v>2621</v>
      </c>
      <c r="F168" s="135" t="s">
        <v>2622</v>
      </c>
      <c r="G168" s="136" t="s">
        <v>213</v>
      </c>
      <c r="H168" s="137">
        <v>4</v>
      </c>
      <c r="I168" s="138"/>
      <c r="J168" s="139">
        <f t="shared" si="30"/>
        <v>0</v>
      </c>
      <c r="K168" s="135" t="s">
        <v>3</v>
      </c>
      <c r="L168" s="33"/>
      <c r="M168" s="140" t="s">
        <v>3</v>
      </c>
      <c r="N168" s="141" t="s">
        <v>42</v>
      </c>
      <c r="P168" s="142">
        <f t="shared" si="31"/>
        <v>0</v>
      </c>
      <c r="Q168" s="142">
        <v>0</v>
      </c>
      <c r="R168" s="142">
        <f t="shared" si="32"/>
        <v>0</v>
      </c>
      <c r="S168" s="142">
        <v>0</v>
      </c>
      <c r="T168" s="143">
        <f t="shared" si="33"/>
        <v>0</v>
      </c>
      <c r="AR168" s="144" t="s">
        <v>90</v>
      </c>
      <c r="AT168" s="144" t="s">
        <v>153</v>
      </c>
      <c r="AU168" s="144" t="s">
        <v>15</v>
      </c>
      <c r="AY168" s="18" t="s">
        <v>151</v>
      </c>
      <c r="BE168" s="145">
        <f t="shared" si="34"/>
        <v>0</v>
      </c>
      <c r="BF168" s="145">
        <f t="shared" si="35"/>
        <v>0</v>
      </c>
      <c r="BG168" s="145">
        <f t="shared" si="36"/>
        <v>0</v>
      </c>
      <c r="BH168" s="145">
        <f t="shared" si="37"/>
        <v>0</v>
      </c>
      <c r="BI168" s="145">
        <f t="shared" si="38"/>
        <v>0</v>
      </c>
      <c r="BJ168" s="18" t="s">
        <v>15</v>
      </c>
      <c r="BK168" s="145">
        <f t="shared" si="39"/>
        <v>0</v>
      </c>
      <c r="BL168" s="18" t="s">
        <v>90</v>
      </c>
      <c r="BM168" s="144" t="s">
        <v>1326</v>
      </c>
    </row>
    <row r="169" spans="2:65" s="1" customFormat="1" ht="24.25" customHeight="1">
      <c r="B169" s="132"/>
      <c r="C169" s="133" t="s">
        <v>980</v>
      </c>
      <c r="D169" s="133" t="s">
        <v>153</v>
      </c>
      <c r="E169" s="134" t="s">
        <v>2623</v>
      </c>
      <c r="F169" s="135" t="s">
        <v>2624</v>
      </c>
      <c r="G169" s="136" t="s">
        <v>213</v>
      </c>
      <c r="H169" s="137">
        <v>2</v>
      </c>
      <c r="I169" s="138"/>
      <c r="J169" s="139">
        <f t="shared" si="30"/>
        <v>0</v>
      </c>
      <c r="K169" s="135" t="s">
        <v>3</v>
      </c>
      <c r="L169" s="33"/>
      <c r="M169" s="140" t="s">
        <v>3</v>
      </c>
      <c r="N169" s="141" t="s">
        <v>42</v>
      </c>
      <c r="P169" s="142">
        <f t="shared" si="31"/>
        <v>0</v>
      </c>
      <c r="Q169" s="142">
        <v>0</v>
      </c>
      <c r="R169" s="142">
        <f t="shared" si="32"/>
        <v>0</v>
      </c>
      <c r="S169" s="142">
        <v>0</v>
      </c>
      <c r="T169" s="143">
        <f t="shared" si="33"/>
        <v>0</v>
      </c>
      <c r="AR169" s="144" t="s">
        <v>90</v>
      </c>
      <c r="AT169" s="144" t="s">
        <v>153</v>
      </c>
      <c r="AU169" s="144" t="s">
        <v>15</v>
      </c>
      <c r="AY169" s="18" t="s">
        <v>151</v>
      </c>
      <c r="BE169" s="145">
        <f t="shared" si="34"/>
        <v>0</v>
      </c>
      <c r="BF169" s="145">
        <f t="shared" si="35"/>
        <v>0</v>
      </c>
      <c r="BG169" s="145">
        <f t="shared" si="36"/>
        <v>0</v>
      </c>
      <c r="BH169" s="145">
        <f t="shared" si="37"/>
        <v>0</v>
      </c>
      <c r="BI169" s="145">
        <f t="shared" si="38"/>
        <v>0</v>
      </c>
      <c r="BJ169" s="18" t="s">
        <v>15</v>
      </c>
      <c r="BK169" s="145">
        <f t="shared" si="39"/>
        <v>0</v>
      </c>
      <c r="BL169" s="18" t="s">
        <v>90</v>
      </c>
      <c r="BM169" s="144" t="s">
        <v>1333</v>
      </c>
    </row>
    <row r="170" spans="2:65" s="1" customFormat="1" ht="24.25" customHeight="1">
      <c r="B170" s="132"/>
      <c r="C170" s="133" t="s">
        <v>986</v>
      </c>
      <c r="D170" s="133" t="s">
        <v>153</v>
      </c>
      <c r="E170" s="134" t="s">
        <v>2625</v>
      </c>
      <c r="F170" s="135" t="s">
        <v>2626</v>
      </c>
      <c r="G170" s="136" t="s">
        <v>213</v>
      </c>
      <c r="H170" s="137">
        <v>2</v>
      </c>
      <c r="I170" s="138"/>
      <c r="J170" s="139">
        <f t="shared" si="30"/>
        <v>0</v>
      </c>
      <c r="K170" s="135" t="s">
        <v>3</v>
      </c>
      <c r="L170" s="33"/>
      <c r="M170" s="140" t="s">
        <v>3</v>
      </c>
      <c r="N170" s="141" t="s">
        <v>42</v>
      </c>
      <c r="P170" s="142">
        <f t="shared" si="31"/>
        <v>0</v>
      </c>
      <c r="Q170" s="142">
        <v>0</v>
      </c>
      <c r="R170" s="142">
        <f t="shared" si="32"/>
        <v>0</v>
      </c>
      <c r="S170" s="142">
        <v>0</v>
      </c>
      <c r="T170" s="143">
        <f t="shared" si="33"/>
        <v>0</v>
      </c>
      <c r="AR170" s="144" t="s">
        <v>90</v>
      </c>
      <c r="AT170" s="144" t="s">
        <v>153</v>
      </c>
      <c r="AU170" s="144" t="s">
        <v>15</v>
      </c>
      <c r="AY170" s="18" t="s">
        <v>151</v>
      </c>
      <c r="BE170" s="145">
        <f t="shared" si="34"/>
        <v>0</v>
      </c>
      <c r="BF170" s="145">
        <f t="shared" si="35"/>
        <v>0</v>
      </c>
      <c r="BG170" s="145">
        <f t="shared" si="36"/>
        <v>0</v>
      </c>
      <c r="BH170" s="145">
        <f t="shared" si="37"/>
        <v>0</v>
      </c>
      <c r="BI170" s="145">
        <f t="shared" si="38"/>
        <v>0</v>
      </c>
      <c r="BJ170" s="18" t="s">
        <v>15</v>
      </c>
      <c r="BK170" s="145">
        <f t="shared" si="39"/>
        <v>0</v>
      </c>
      <c r="BL170" s="18" t="s">
        <v>90</v>
      </c>
      <c r="BM170" s="144" t="s">
        <v>1341</v>
      </c>
    </row>
    <row r="171" spans="2:65" s="1" customFormat="1" ht="24.25" customHeight="1">
      <c r="B171" s="132"/>
      <c r="C171" s="133" t="s">
        <v>991</v>
      </c>
      <c r="D171" s="133" t="s">
        <v>153</v>
      </c>
      <c r="E171" s="134" t="s">
        <v>2627</v>
      </c>
      <c r="F171" s="135" t="s">
        <v>2628</v>
      </c>
      <c r="G171" s="136" t="s">
        <v>213</v>
      </c>
      <c r="H171" s="137">
        <v>5</v>
      </c>
      <c r="I171" s="138"/>
      <c r="J171" s="139">
        <f t="shared" si="30"/>
        <v>0</v>
      </c>
      <c r="K171" s="135" t="s">
        <v>3</v>
      </c>
      <c r="L171" s="33"/>
      <c r="M171" s="140" t="s">
        <v>3</v>
      </c>
      <c r="N171" s="141" t="s">
        <v>42</v>
      </c>
      <c r="P171" s="142">
        <f t="shared" si="31"/>
        <v>0</v>
      </c>
      <c r="Q171" s="142">
        <v>0</v>
      </c>
      <c r="R171" s="142">
        <f t="shared" si="32"/>
        <v>0</v>
      </c>
      <c r="S171" s="142">
        <v>0</v>
      </c>
      <c r="T171" s="143">
        <f t="shared" si="33"/>
        <v>0</v>
      </c>
      <c r="AR171" s="144" t="s">
        <v>90</v>
      </c>
      <c r="AT171" s="144" t="s">
        <v>153</v>
      </c>
      <c r="AU171" s="144" t="s">
        <v>15</v>
      </c>
      <c r="AY171" s="18" t="s">
        <v>151</v>
      </c>
      <c r="BE171" s="145">
        <f t="shared" si="34"/>
        <v>0</v>
      </c>
      <c r="BF171" s="145">
        <f t="shared" si="35"/>
        <v>0</v>
      </c>
      <c r="BG171" s="145">
        <f t="shared" si="36"/>
        <v>0</v>
      </c>
      <c r="BH171" s="145">
        <f t="shared" si="37"/>
        <v>0</v>
      </c>
      <c r="BI171" s="145">
        <f t="shared" si="38"/>
        <v>0</v>
      </c>
      <c r="BJ171" s="18" t="s">
        <v>15</v>
      </c>
      <c r="BK171" s="145">
        <f t="shared" si="39"/>
        <v>0</v>
      </c>
      <c r="BL171" s="18" t="s">
        <v>90</v>
      </c>
      <c r="BM171" s="144" t="s">
        <v>1349</v>
      </c>
    </row>
    <row r="172" spans="2:65" s="1" customFormat="1" ht="24.25" customHeight="1">
      <c r="B172" s="132"/>
      <c r="C172" s="133" t="s">
        <v>1000</v>
      </c>
      <c r="D172" s="133" t="s">
        <v>153</v>
      </c>
      <c r="E172" s="134" t="s">
        <v>2629</v>
      </c>
      <c r="F172" s="135" t="s">
        <v>2630</v>
      </c>
      <c r="G172" s="136" t="s">
        <v>213</v>
      </c>
      <c r="H172" s="137">
        <v>5</v>
      </c>
      <c r="I172" s="138"/>
      <c r="J172" s="139">
        <f t="shared" si="30"/>
        <v>0</v>
      </c>
      <c r="K172" s="135" t="s">
        <v>3</v>
      </c>
      <c r="L172" s="33"/>
      <c r="M172" s="140" t="s">
        <v>3</v>
      </c>
      <c r="N172" s="141" t="s">
        <v>42</v>
      </c>
      <c r="P172" s="142">
        <f t="shared" si="31"/>
        <v>0</v>
      </c>
      <c r="Q172" s="142">
        <v>0</v>
      </c>
      <c r="R172" s="142">
        <f t="shared" si="32"/>
        <v>0</v>
      </c>
      <c r="S172" s="142">
        <v>0</v>
      </c>
      <c r="T172" s="143">
        <f t="shared" si="33"/>
        <v>0</v>
      </c>
      <c r="AR172" s="144" t="s">
        <v>90</v>
      </c>
      <c r="AT172" s="144" t="s">
        <v>153</v>
      </c>
      <c r="AU172" s="144" t="s">
        <v>15</v>
      </c>
      <c r="AY172" s="18" t="s">
        <v>151</v>
      </c>
      <c r="BE172" s="145">
        <f t="shared" si="34"/>
        <v>0</v>
      </c>
      <c r="BF172" s="145">
        <f t="shared" si="35"/>
        <v>0</v>
      </c>
      <c r="BG172" s="145">
        <f t="shared" si="36"/>
        <v>0</v>
      </c>
      <c r="BH172" s="145">
        <f t="shared" si="37"/>
        <v>0</v>
      </c>
      <c r="BI172" s="145">
        <f t="shared" si="38"/>
        <v>0</v>
      </c>
      <c r="BJ172" s="18" t="s">
        <v>15</v>
      </c>
      <c r="BK172" s="145">
        <f t="shared" si="39"/>
        <v>0</v>
      </c>
      <c r="BL172" s="18" t="s">
        <v>90</v>
      </c>
      <c r="BM172" s="144" t="s">
        <v>1356</v>
      </c>
    </row>
    <row r="173" spans="2:65" s="1" customFormat="1" ht="24.25" customHeight="1">
      <c r="B173" s="132"/>
      <c r="C173" s="133" t="s">
        <v>1007</v>
      </c>
      <c r="D173" s="133" t="s">
        <v>153</v>
      </c>
      <c r="E173" s="134" t="s">
        <v>2631</v>
      </c>
      <c r="F173" s="135" t="s">
        <v>2632</v>
      </c>
      <c r="G173" s="136" t="s">
        <v>213</v>
      </c>
      <c r="H173" s="137">
        <v>2</v>
      </c>
      <c r="I173" s="138"/>
      <c r="J173" s="139">
        <f t="shared" si="30"/>
        <v>0</v>
      </c>
      <c r="K173" s="135" t="s">
        <v>3</v>
      </c>
      <c r="L173" s="33"/>
      <c r="M173" s="140" t="s">
        <v>3</v>
      </c>
      <c r="N173" s="141" t="s">
        <v>42</v>
      </c>
      <c r="P173" s="142">
        <f t="shared" si="31"/>
        <v>0</v>
      </c>
      <c r="Q173" s="142">
        <v>0</v>
      </c>
      <c r="R173" s="142">
        <f t="shared" si="32"/>
        <v>0</v>
      </c>
      <c r="S173" s="142">
        <v>0</v>
      </c>
      <c r="T173" s="143">
        <f t="shared" si="33"/>
        <v>0</v>
      </c>
      <c r="AR173" s="144" t="s">
        <v>90</v>
      </c>
      <c r="AT173" s="144" t="s">
        <v>153</v>
      </c>
      <c r="AU173" s="144" t="s">
        <v>15</v>
      </c>
      <c r="AY173" s="18" t="s">
        <v>151</v>
      </c>
      <c r="BE173" s="145">
        <f t="shared" si="34"/>
        <v>0</v>
      </c>
      <c r="BF173" s="145">
        <f t="shared" si="35"/>
        <v>0</v>
      </c>
      <c r="BG173" s="145">
        <f t="shared" si="36"/>
        <v>0</v>
      </c>
      <c r="BH173" s="145">
        <f t="shared" si="37"/>
        <v>0</v>
      </c>
      <c r="BI173" s="145">
        <f t="shared" si="38"/>
        <v>0</v>
      </c>
      <c r="BJ173" s="18" t="s">
        <v>15</v>
      </c>
      <c r="BK173" s="145">
        <f t="shared" si="39"/>
        <v>0</v>
      </c>
      <c r="BL173" s="18" t="s">
        <v>90</v>
      </c>
      <c r="BM173" s="144" t="s">
        <v>1364</v>
      </c>
    </row>
    <row r="174" spans="2:65" s="1" customFormat="1" ht="24.25" customHeight="1">
      <c r="B174" s="132"/>
      <c r="C174" s="133" t="s">
        <v>1010</v>
      </c>
      <c r="D174" s="133" t="s">
        <v>153</v>
      </c>
      <c r="E174" s="134" t="s">
        <v>2633</v>
      </c>
      <c r="F174" s="135" t="s">
        <v>2634</v>
      </c>
      <c r="G174" s="136" t="s">
        <v>213</v>
      </c>
      <c r="H174" s="137">
        <v>2</v>
      </c>
      <c r="I174" s="138"/>
      <c r="J174" s="139">
        <f t="shared" si="30"/>
        <v>0</v>
      </c>
      <c r="K174" s="135" t="s">
        <v>3</v>
      </c>
      <c r="L174" s="33"/>
      <c r="M174" s="140" t="s">
        <v>3</v>
      </c>
      <c r="N174" s="141" t="s">
        <v>42</v>
      </c>
      <c r="P174" s="142">
        <f t="shared" si="31"/>
        <v>0</v>
      </c>
      <c r="Q174" s="142">
        <v>0</v>
      </c>
      <c r="R174" s="142">
        <f t="shared" si="32"/>
        <v>0</v>
      </c>
      <c r="S174" s="142">
        <v>0</v>
      </c>
      <c r="T174" s="143">
        <f t="shared" si="33"/>
        <v>0</v>
      </c>
      <c r="AR174" s="144" t="s">
        <v>90</v>
      </c>
      <c r="AT174" s="144" t="s">
        <v>153</v>
      </c>
      <c r="AU174" s="144" t="s">
        <v>15</v>
      </c>
      <c r="AY174" s="18" t="s">
        <v>151</v>
      </c>
      <c r="BE174" s="145">
        <f t="shared" si="34"/>
        <v>0</v>
      </c>
      <c r="BF174" s="145">
        <f t="shared" si="35"/>
        <v>0</v>
      </c>
      <c r="BG174" s="145">
        <f t="shared" si="36"/>
        <v>0</v>
      </c>
      <c r="BH174" s="145">
        <f t="shared" si="37"/>
        <v>0</v>
      </c>
      <c r="BI174" s="145">
        <f t="shared" si="38"/>
        <v>0</v>
      </c>
      <c r="BJ174" s="18" t="s">
        <v>15</v>
      </c>
      <c r="BK174" s="145">
        <f t="shared" si="39"/>
        <v>0</v>
      </c>
      <c r="BL174" s="18" t="s">
        <v>90</v>
      </c>
      <c r="BM174" s="144" t="s">
        <v>1372</v>
      </c>
    </row>
    <row r="175" spans="2:65" s="1" customFormat="1" ht="21.75" customHeight="1">
      <c r="B175" s="132"/>
      <c r="C175" s="133" t="s">
        <v>1013</v>
      </c>
      <c r="D175" s="133" t="s">
        <v>153</v>
      </c>
      <c r="E175" s="134" t="s">
        <v>2635</v>
      </c>
      <c r="F175" s="135" t="s">
        <v>2636</v>
      </c>
      <c r="G175" s="136" t="s">
        <v>213</v>
      </c>
      <c r="H175" s="137">
        <v>2</v>
      </c>
      <c r="I175" s="138"/>
      <c r="J175" s="139">
        <f t="shared" si="30"/>
        <v>0</v>
      </c>
      <c r="K175" s="135" t="s">
        <v>3</v>
      </c>
      <c r="L175" s="33"/>
      <c r="M175" s="140" t="s">
        <v>3</v>
      </c>
      <c r="N175" s="141" t="s">
        <v>42</v>
      </c>
      <c r="P175" s="142">
        <f t="shared" si="31"/>
        <v>0</v>
      </c>
      <c r="Q175" s="142">
        <v>0</v>
      </c>
      <c r="R175" s="142">
        <f t="shared" si="32"/>
        <v>0</v>
      </c>
      <c r="S175" s="142">
        <v>0</v>
      </c>
      <c r="T175" s="143">
        <f t="shared" si="33"/>
        <v>0</v>
      </c>
      <c r="AR175" s="144" t="s">
        <v>90</v>
      </c>
      <c r="AT175" s="144" t="s">
        <v>153</v>
      </c>
      <c r="AU175" s="144" t="s">
        <v>15</v>
      </c>
      <c r="AY175" s="18" t="s">
        <v>151</v>
      </c>
      <c r="BE175" s="145">
        <f t="shared" si="34"/>
        <v>0</v>
      </c>
      <c r="BF175" s="145">
        <f t="shared" si="35"/>
        <v>0</v>
      </c>
      <c r="BG175" s="145">
        <f t="shared" si="36"/>
        <v>0</v>
      </c>
      <c r="BH175" s="145">
        <f t="shared" si="37"/>
        <v>0</v>
      </c>
      <c r="BI175" s="145">
        <f t="shared" si="38"/>
        <v>0</v>
      </c>
      <c r="BJ175" s="18" t="s">
        <v>15</v>
      </c>
      <c r="BK175" s="145">
        <f t="shared" si="39"/>
        <v>0</v>
      </c>
      <c r="BL175" s="18" t="s">
        <v>90</v>
      </c>
      <c r="BM175" s="144" t="s">
        <v>1380</v>
      </c>
    </row>
    <row r="176" spans="2:65" s="1" customFormat="1" ht="21.75" customHeight="1">
      <c r="B176" s="132"/>
      <c r="C176" s="133" t="s">
        <v>1017</v>
      </c>
      <c r="D176" s="133" t="s">
        <v>153</v>
      </c>
      <c r="E176" s="134" t="s">
        <v>2637</v>
      </c>
      <c r="F176" s="135" t="s">
        <v>2638</v>
      </c>
      <c r="G176" s="136" t="s">
        <v>213</v>
      </c>
      <c r="H176" s="137">
        <v>2</v>
      </c>
      <c r="I176" s="138"/>
      <c r="J176" s="139">
        <f t="shared" si="30"/>
        <v>0</v>
      </c>
      <c r="K176" s="135" t="s">
        <v>3</v>
      </c>
      <c r="L176" s="33"/>
      <c r="M176" s="140" t="s">
        <v>3</v>
      </c>
      <c r="N176" s="141" t="s">
        <v>42</v>
      </c>
      <c r="P176" s="142">
        <f t="shared" si="31"/>
        <v>0</v>
      </c>
      <c r="Q176" s="142">
        <v>0</v>
      </c>
      <c r="R176" s="142">
        <f t="shared" si="32"/>
        <v>0</v>
      </c>
      <c r="S176" s="142">
        <v>0</v>
      </c>
      <c r="T176" s="143">
        <f t="shared" si="33"/>
        <v>0</v>
      </c>
      <c r="AR176" s="144" t="s">
        <v>90</v>
      </c>
      <c r="AT176" s="144" t="s">
        <v>153</v>
      </c>
      <c r="AU176" s="144" t="s">
        <v>15</v>
      </c>
      <c r="AY176" s="18" t="s">
        <v>151</v>
      </c>
      <c r="BE176" s="145">
        <f t="shared" si="34"/>
        <v>0</v>
      </c>
      <c r="BF176" s="145">
        <f t="shared" si="35"/>
        <v>0</v>
      </c>
      <c r="BG176" s="145">
        <f t="shared" si="36"/>
        <v>0</v>
      </c>
      <c r="BH176" s="145">
        <f t="shared" si="37"/>
        <v>0</v>
      </c>
      <c r="BI176" s="145">
        <f t="shared" si="38"/>
        <v>0</v>
      </c>
      <c r="BJ176" s="18" t="s">
        <v>15</v>
      </c>
      <c r="BK176" s="145">
        <f t="shared" si="39"/>
        <v>0</v>
      </c>
      <c r="BL176" s="18" t="s">
        <v>90</v>
      </c>
      <c r="BM176" s="144" t="s">
        <v>1388</v>
      </c>
    </row>
    <row r="177" spans="2:65" s="1" customFormat="1" ht="21.75" customHeight="1">
      <c r="B177" s="132"/>
      <c r="C177" s="133" t="s">
        <v>1021</v>
      </c>
      <c r="D177" s="133" t="s">
        <v>153</v>
      </c>
      <c r="E177" s="134" t="s">
        <v>2639</v>
      </c>
      <c r="F177" s="135" t="s">
        <v>2640</v>
      </c>
      <c r="G177" s="136" t="s">
        <v>213</v>
      </c>
      <c r="H177" s="137">
        <v>4</v>
      </c>
      <c r="I177" s="138"/>
      <c r="J177" s="139">
        <f t="shared" si="30"/>
        <v>0</v>
      </c>
      <c r="K177" s="135" t="s">
        <v>3</v>
      </c>
      <c r="L177" s="33"/>
      <c r="M177" s="140" t="s">
        <v>3</v>
      </c>
      <c r="N177" s="141" t="s">
        <v>42</v>
      </c>
      <c r="P177" s="142">
        <f t="shared" si="31"/>
        <v>0</v>
      </c>
      <c r="Q177" s="142">
        <v>0</v>
      </c>
      <c r="R177" s="142">
        <f t="shared" si="32"/>
        <v>0</v>
      </c>
      <c r="S177" s="142">
        <v>0</v>
      </c>
      <c r="T177" s="143">
        <f t="shared" si="33"/>
        <v>0</v>
      </c>
      <c r="AR177" s="144" t="s">
        <v>90</v>
      </c>
      <c r="AT177" s="144" t="s">
        <v>153</v>
      </c>
      <c r="AU177" s="144" t="s">
        <v>15</v>
      </c>
      <c r="AY177" s="18" t="s">
        <v>151</v>
      </c>
      <c r="BE177" s="145">
        <f t="shared" si="34"/>
        <v>0</v>
      </c>
      <c r="BF177" s="145">
        <f t="shared" si="35"/>
        <v>0</v>
      </c>
      <c r="BG177" s="145">
        <f t="shared" si="36"/>
        <v>0</v>
      </c>
      <c r="BH177" s="145">
        <f t="shared" si="37"/>
        <v>0</v>
      </c>
      <c r="BI177" s="145">
        <f t="shared" si="38"/>
        <v>0</v>
      </c>
      <c r="BJ177" s="18" t="s">
        <v>15</v>
      </c>
      <c r="BK177" s="145">
        <f t="shared" si="39"/>
        <v>0</v>
      </c>
      <c r="BL177" s="18" t="s">
        <v>90</v>
      </c>
      <c r="BM177" s="144" t="s">
        <v>1396</v>
      </c>
    </row>
    <row r="178" spans="2:65" s="1" customFormat="1" ht="16.5" customHeight="1">
      <c r="B178" s="132"/>
      <c r="C178" s="133" t="s">
        <v>1025</v>
      </c>
      <c r="D178" s="133" t="s">
        <v>153</v>
      </c>
      <c r="E178" s="134" t="s">
        <v>2641</v>
      </c>
      <c r="F178" s="135" t="s">
        <v>2642</v>
      </c>
      <c r="G178" s="136" t="s">
        <v>362</v>
      </c>
      <c r="H178" s="137">
        <v>2.6989999999999998</v>
      </c>
      <c r="I178" s="138"/>
      <c r="J178" s="139">
        <f t="shared" si="30"/>
        <v>0</v>
      </c>
      <c r="K178" s="135" t="s">
        <v>3</v>
      </c>
      <c r="L178" s="33"/>
      <c r="M178" s="140" t="s">
        <v>3</v>
      </c>
      <c r="N178" s="141" t="s">
        <v>42</v>
      </c>
      <c r="P178" s="142">
        <f t="shared" si="31"/>
        <v>0</v>
      </c>
      <c r="Q178" s="142">
        <v>0</v>
      </c>
      <c r="R178" s="142">
        <f t="shared" si="32"/>
        <v>0</v>
      </c>
      <c r="S178" s="142">
        <v>0</v>
      </c>
      <c r="T178" s="143">
        <f t="shared" si="33"/>
        <v>0</v>
      </c>
      <c r="AR178" s="144" t="s">
        <v>90</v>
      </c>
      <c r="AT178" s="144" t="s">
        <v>153</v>
      </c>
      <c r="AU178" s="144" t="s">
        <v>15</v>
      </c>
      <c r="AY178" s="18" t="s">
        <v>151</v>
      </c>
      <c r="BE178" s="145">
        <f t="shared" si="34"/>
        <v>0</v>
      </c>
      <c r="BF178" s="145">
        <f t="shared" si="35"/>
        <v>0</v>
      </c>
      <c r="BG178" s="145">
        <f t="shared" si="36"/>
        <v>0</v>
      </c>
      <c r="BH178" s="145">
        <f t="shared" si="37"/>
        <v>0</v>
      </c>
      <c r="BI178" s="145">
        <f t="shared" si="38"/>
        <v>0</v>
      </c>
      <c r="BJ178" s="18" t="s">
        <v>15</v>
      </c>
      <c r="BK178" s="145">
        <f t="shared" si="39"/>
        <v>0</v>
      </c>
      <c r="BL178" s="18" t="s">
        <v>90</v>
      </c>
      <c r="BM178" s="144" t="s">
        <v>1404</v>
      </c>
    </row>
    <row r="179" spans="2:65" s="11" customFormat="1" ht="26" customHeight="1">
      <c r="B179" s="120"/>
      <c r="D179" s="121" t="s">
        <v>70</v>
      </c>
      <c r="E179" s="122" t="s">
        <v>2030</v>
      </c>
      <c r="F179" s="122" t="s">
        <v>2643</v>
      </c>
      <c r="I179" s="123"/>
      <c r="J179" s="124">
        <f>BK179</f>
        <v>0</v>
      </c>
      <c r="L179" s="120"/>
      <c r="M179" s="125"/>
      <c r="P179" s="126">
        <f>P180</f>
        <v>0</v>
      </c>
      <c r="R179" s="126">
        <f>R180</f>
        <v>0</v>
      </c>
      <c r="T179" s="127">
        <f>T180</f>
        <v>0</v>
      </c>
      <c r="AR179" s="121" t="s">
        <v>15</v>
      </c>
      <c r="AT179" s="128" t="s">
        <v>70</v>
      </c>
      <c r="AU179" s="128" t="s">
        <v>71</v>
      </c>
      <c r="AY179" s="121" t="s">
        <v>151</v>
      </c>
      <c r="BK179" s="129">
        <f>BK180</f>
        <v>0</v>
      </c>
    </row>
    <row r="180" spans="2:65" s="1" customFormat="1" ht="56.25" customHeight="1">
      <c r="B180" s="132"/>
      <c r="C180" s="133" t="s">
        <v>1029</v>
      </c>
      <c r="D180" s="133" t="s">
        <v>153</v>
      </c>
      <c r="E180" s="134" t="s">
        <v>2644</v>
      </c>
      <c r="F180" s="135" t="s">
        <v>2645</v>
      </c>
      <c r="G180" s="136" t="s">
        <v>229</v>
      </c>
      <c r="H180" s="137">
        <v>83.126999999999995</v>
      </c>
      <c r="I180" s="138"/>
      <c r="J180" s="139">
        <f>ROUND(I180*H180,2)</f>
        <v>0</v>
      </c>
      <c r="K180" s="135" t="s">
        <v>3</v>
      </c>
      <c r="L180" s="33"/>
      <c r="M180" s="140" t="s">
        <v>3</v>
      </c>
      <c r="N180" s="141" t="s">
        <v>42</v>
      </c>
      <c r="P180" s="142">
        <f>O180*H180</f>
        <v>0</v>
      </c>
      <c r="Q180" s="142">
        <v>0</v>
      </c>
      <c r="R180" s="142">
        <f>Q180*H180</f>
        <v>0</v>
      </c>
      <c r="S180" s="142">
        <v>0</v>
      </c>
      <c r="T180" s="143">
        <f>S180*H180</f>
        <v>0</v>
      </c>
      <c r="AR180" s="144" t="s">
        <v>90</v>
      </c>
      <c r="AT180" s="144" t="s">
        <v>153</v>
      </c>
      <c r="AU180" s="144" t="s">
        <v>15</v>
      </c>
      <c r="AY180" s="18" t="s">
        <v>151</v>
      </c>
      <c r="BE180" s="145">
        <f>IF(N180="základní",J180,0)</f>
        <v>0</v>
      </c>
      <c r="BF180" s="145">
        <f>IF(N180="snížená",J180,0)</f>
        <v>0</v>
      </c>
      <c r="BG180" s="145">
        <f>IF(N180="zákl. přenesená",J180,0)</f>
        <v>0</v>
      </c>
      <c r="BH180" s="145">
        <f>IF(N180="sníž. přenesená",J180,0)</f>
        <v>0</v>
      </c>
      <c r="BI180" s="145">
        <f>IF(N180="nulová",J180,0)</f>
        <v>0</v>
      </c>
      <c r="BJ180" s="18" t="s">
        <v>15</v>
      </c>
      <c r="BK180" s="145">
        <f>ROUND(I180*H180,2)</f>
        <v>0</v>
      </c>
      <c r="BL180" s="18" t="s">
        <v>90</v>
      </c>
      <c r="BM180" s="144" t="s">
        <v>1412</v>
      </c>
    </row>
    <row r="181" spans="2:65" s="11" customFormat="1" ht="26" customHeight="1">
      <c r="B181" s="120"/>
      <c r="D181" s="121" t="s">
        <v>70</v>
      </c>
      <c r="E181" s="122" t="s">
        <v>2030</v>
      </c>
      <c r="F181" s="122" t="s">
        <v>2643</v>
      </c>
      <c r="I181" s="123"/>
      <c r="J181" s="124">
        <f>BK181</f>
        <v>2889.6</v>
      </c>
      <c r="L181" s="120"/>
      <c r="M181" s="125"/>
      <c r="P181" s="126">
        <f>SUM(P182:P187)</f>
        <v>0</v>
      </c>
      <c r="R181" s="126">
        <f>SUM(R182:R187)</f>
        <v>0</v>
      </c>
      <c r="T181" s="127">
        <f>SUM(T182:T187)</f>
        <v>0</v>
      </c>
      <c r="AR181" s="121" t="s">
        <v>15</v>
      </c>
      <c r="AT181" s="128" t="s">
        <v>70</v>
      </c>
      <c r="AU181" s="128" t="s">
        <v>71</v>
      </c>
      <c r="AY181" s="121" t="s">
        <v>151</v>
      </c>
      <c r="BK181" s="129">
        <f>SUM(BK182:BK187)</f>
        <v>2889.6</v>
      </c>
    </row>
    <row r="182" spans="2:65" s="1" customFormat="1" ht="21.75" customHeight="1">
      <c r="B182" s="132"/>
      <c r="C182" s="133" t="s">
        <v>1032</v>
      </c>
      <c r="D182" s="133" t="s">
        <v>153</v>
      </c>
      <c r="E182" s="134" t="s">
        <v>2646</v>
      </c>
      <c r="F182" s="135" t="s">
        <v>2647</v>
      </c>
      <c r="G182" s="136" t="s">
        <v>362</v>
      </c>
      <c r="H182" s="137">
        <v>28.896000000000001</v>
      </c>
      <c r="I182" s="138"/>
      <c r="J182" s="139">
        <f t="shared" ref="J182:J187" si="40">ROUND(I182*H182,2)</f>
        <v>0</v>
      </c>
      <c r="K182" s="135" t="s">
        <v>3</v>
      </c>
      <c r="L182" s="33"/>
      <c r="M182" s="140" t="s">
        <v>3</v>
      </c>
      <c r="N182" s="141" t="s">
        <v>42</v>
      </c>
      <c r="P182" s="142">
        <f t="shared" ref="P182:P187" si="41">O182*H182</f>
        <v>0</v>
      </c>
      <c r="Q182" s="142">
        <v>0</v>
      </c>
      <c r="R182" s="142">
        <f t="shared" ref="R182:R187" si="42">Q182*H182</f>
        <v>0</v>
      </c>
      <c r="S182" s="142">
        <v>0</v>
      </c>
      <c r="T182" s="143">
        <f t="shared" ref="T182:T187" si="43">S182*H182</f>
        <v>0</v>
      </c>
      <c r="AR182" s="144" t="s">
        <v>90</v>
      </c>
      <c r="AT182" s="144" t="s">
        <v>153</v>
      </c>
      <c r="AU182" s="144" t="s">
        <v>15</v>
      </c>
      <c r="AY182" s="18" t="s">
        <v>151</v>
      </c>
      <c r="BE182" s="145">
        <f t="shared" ref="BE182:BE187" si="44">IF(N182="základní",J182,0)</f>
        <v>0</v>
      </c>
      <c r="BF182" s="145">
        <f t="shared" ref="BF182:BF187" si="45">IF(N182="snížená",J182,0)</f>
        <v>0</v>
      </c>
      <c r="BG182" s="145">
        <f t="shared" ref="BG182:BG187" si="46">IF(N182="zákl. přenesená",J182,0)</f>
        <v>0</v>
      </c>
      <c r="BH182" s="145">
        <f t="shared" ref="BH182:BH187" si="47">IF(N182="sníž. přenesená",J182,0)</f>
        <v>0</v>
      </c>
      <c r="BI182" s="145">
        <f t="shared" ref="BI182:BI187" si="48">IF(N182="nulová",J182,0)</f>
        <v>0</v>
      </c>
      <c r="BJ182" s="18" t="s">
        <v>15</v>
      </c>
      <c r="BK182" s="145">
        <f t="shared" ref="BK182:BK187" si="49">ROUND(I182*H182,2)</f>
        <v>0</v>
      </c>
      <c r="BL182" s="18" t="s">
        <v>90</v>
      </c>
      <c r="BM182" s="144" t="s">
        <v>1420</v>
      </c>
    </row>
    <row r="183" spans="2:65" s="1" customFormat="1" ht="21.75" customHeight="1">
      <c r="B183" s="132"/>
      <c r="C183" s="133" t="s">
        <v>1039</v>
      </c>
      <c r="D183" s="133" t="s">
        <v>153</v>
      </c>
      <c r="E183" s="134" t="s">
        <v>2648</v>
      </c>
      <c r="F183" s="135" t="s">
        <v>2649</v>
      </c>
      <c r="G183" s="136" t="s">
        <v>362</v>
      </c>
      <c r="H183" s="137">
        <v>28.896000000000001</v>
      </c>
      <c r="I183" s="138"/>
      <c r="J183" s="139">
        <f t="shared" si="40"/>
        <v>0</v>
      </c>
      <c r="K183" s="135" t="s">
        <v>3</v>
      </c>
      <c r="L183" s="33"/>
      <c r="M183" s="140" t="s">
        <v>3</v>
      </c>
      <c r="N183" s="141" t="s">
        <v>42</v>
      </c>
      <c r="P183" s="142">
        <f t="shared" si="41"/>
        <v>0</v>
      </c>
      <c r="Q183" s="142">
        <v>0</v>
      </c>
      <c r="R183" s="142">
        <f t="shared" si="42"/>
        <v>0</v>
      </c>
      <c r="S183" s="142">
        <v>0</v>
      </c>
      <c r="T183" s="143">
        <f t="shared" si="43"/>
        <v>0</v>
      </c>
      <c r="AR183" s="144" t="s">
        <v>90</v>
      </c>
      <c r="AT183" s="144" t="s">
        <v>153</v>
      </c>
      <c r="AU183" s="144" t="s">
        <v>15</v>
      </c>
      <c r="AY183" s="18" t="s">
        <v>151</v>
      </c>
      <c r="BE183" s="145">
        <f t="shared" si="44"/>
        <v>0</v>
      </c>
      <c r="BF183" s="145">
        <f t="shared" si="45"/>
        <v>0</v>
      </c>
      <c r="BG183" s="145">
        <f t="shared" si="46"/>
        <v>0</v>
      </c>
      <c r="BH183" s="145">
        <f t="shared" si="47"/>
        <v>0</v>
      </c>
      <c r="BI183" s="145">
        <f t="shared" si="48"/>
        <v>0</v>
      </c>
      <c r="BJ183" s="18" t="s">
        <v>15</v>
      </c>
      <c r="BK183" s="145">
        <f t="shared" si="49"/>
        <v>0</v>
      </c>
      <c r="BL183" s="18" t="s">
        <v>90</v>
      </c>
      <c r="BM183" s="144" t="s">
        <v>1429</v>
      </c>
    </row>
    <row r="184" spans="2:65" s="1" customFormat="1" ht="16.5" customHeight="1">
      <c r="B184" s="132"/>
      <c r="C184" s="133" t="s">
        <v>1044</v>
      </c>
      <c r="D184" s="133" t="s">
        <v>153</v>
      </c>
      <c r="E184" s="134" t="s">
        <v>2650</v>
      </c>
      <c r="F184" s="135" t="s">
        <v>2651</v>
      </c>
      <c r="G184" s="136" t="s">
        <v>362</v>
      </c>
      <c r="H184" s="137">
        <v>28.896000000000001</v>
      </c>
      <c r="I184" s="138">
        <v>100</v>
      </c>
      <c r="J184" s="139">
        <f t="shared" si="40"/>
        <v>2889.6</v>
      </c>
      <c r="K184" s="135" t="s">
        <v>3</v>
      </c>
      <c r="L184" s="33"/>
      <c r="M184" s="140" t="s">
        <v>3</v>
      </c>
      <c r="N184" s="141" t="s">
        <v>42</v>
      </c>
      <c r="P184" s="142">
        <f t="shared" si="41"/>
        <v>0</v>
      </c>
      <c r="Q184" s="142">
        <v>0</v>
      </c>
      <c r="R184" s="142">
        <f t="shared" si="42"/>
        <v>0</v>
      </c>
      <c r="S184" s="142">
        <v>0</v>
      </c>
      <c r="T184" s="143">
        <f t="shared" si="43"/>
        <v>0</v>
      </c>
      <c r="AR184" s="144" t="s">
        <v>90</v>
      </c>
      <c r="AT184" s="144" t="s">
        <v>153</v>
      </c>
      <c r="AU184" s="144" t="s">
        <v>15</v>
      </c>
      <c r="AY184" s="18" t="s">
        <v>151</v>
      </c>
      <c r="BE184" s="145">
        <f t="shared" si="44"/>
        <v>2889.6</v>
      </c>
      <c r="BF184" s="145">
        <f t="shared" si="45"/>
        <v>0</v>
      </c>
      <c r="BG184" s="145">
        <f t="shared" si="46"/>
        <v>0</v>
      </c>
      <c r="BH184" s="145">
        <f t="shared" si="47"/>
        <v>0</v>
      </c>
      <c r="BI184" s="145">
        <f t="shared" si="48"/>
        <v>0</v>
      </c>
      <c r="BJ184" s="18" t="s">
        <v>15</v>
      </c>
      <c r="BK184" s="145">
        <f t="shared" si="49"/>
        <v>2889.6</v>
      </c>
      <c r="BL184" s="18" t="s">
        <v>90</v>
      </c>
      <c r="BM184" s="144" t="s">
        <v>1437</v>
      </c>
    </row>
    <row r="185" spans="2:65" s="1" customFormat="1" ht="21.75" customHeight="1">
      <c r="B185" s="132"/>
      <c r="C185" s="133" t="s">
        <v>1050</v>
      </c>
      <c r="D185" s="133" t="s">
        <v>153</v>
      </c>
      <c r="E185" s="134" t="s">
        <v>2652</v>
      </c>
      <c r="F185" s="135" t="s">
        <v>2653</v>
      </c>
      <c r="G185" s="136" t="s">
        <v>362</v>
      </c>
      <c r="H185" s="137">
        <v>837.97799999999995</v>
      </c>
      <c r="I185" s="138"/>
      <c r="J185" s="139">
        <f t="shared" si="40"/>
        <v>0</v>
      </c>
      <c r="K185" s="135" t="s">
        <v>3</v>
      </c>
      <c r="L185" s="33"/>
      <c r="M185" s="140" t="s">
        <v>3</v>
      </c>
      <c r="N185" s="141" t="s">
        <v>42</v>
      </c>
      <c r="P185" s="142">
        <f t="shared" si="41"/>
        <v>0</v>
      </c>
      <c r="Q185" s="142">
        <v>0</v>
      </c>
      <c r="R185" s="142">
        <f t="shared" si="42"/>
        <v>0</v>
      </c>
      <c r="S185" s="142">
        <v>0</v>
      </c>
      <c r="T185" s="143">
        <f t="shared" si="43"/>
        <v>0</v>
      </c>
      <c r="AR185" s="144" t="s">
        <v>90</v>
      </c>
      <c r="AT185" s="144" t="s">
        <v>153</v>
      </c>
      <c r="AU185" s="144" t="s">
        <v>15</v>
      </c>
      <c r="AY185" s="18" t="s">
        <v>151</v>
      </c>
      <c r="BE185" s="145">
        <f t="shared" si="44"/>
        <v>0</v>
      </c>
      <c r="BF185" s="145">
        <f t="shared" si="45"/>
        <v>0</v>
      </c>
      <c r="BG185" s="145">
        <f t="shared" si="46"/>
        <v>0</v>
      </c>
      <c r="BH185" s="145">
        <f t="shared" si="47"/>
        <v>0</v>
      </c>
      <c r="BI185" s="145">
        <f t="shared" si="48"/>
        <v>0</v>
      </c>
      <c r="BJ185" s="18" t="s">
        <v>15</v>
      </c>
      <c r="BK185" s="145">
        <f t="shared" si="49"/>
        <v>0</v>
      </c>
      <c r="BL185" s="18" t="s">
        <v>90</v>
      </c>
      <c r="BM185" s="144" t="s">
        <v>1445</v>
      </c>
    </row>
    <row r="186" spans="2:65" s="1" customFormat="1" ht="21.75" customHeight="1">
      <c r="B186" s="132"/>
      <c r="C186" s="133" t="s">
        <v>1057</v>
      </c>
      <c r="D186" s="133" t="s">
        <v>153</v>
      </c>
      <c r="E186" s="134" t="s">
        <v>2654</v>
      </c>
      <c r="F186" s="135" t="s">
        <v>2655</v>
      </c>
      <c r="G186" s="136" t="s">
        <v>362</v>
      </c>
      <c r="H186" s="137">
        <v>28.896000000000001</v>
      </c>
      <c r="I186" s="138"/>
      <c r="J186" s="139">
        <f t="shared" si="40"/>
        <v>0</v>
      </c>
      <c r="K186" s="135" t="s">
        <v>3</v>
      </c>
      <c r="L186" s="33"/>
      <c r="M186" s="140" t="s">
        <v>3</v>
      </c>
      <c r="N186" s="141" t="s">
        <v>42</v>
      </c>
      <c r="P186" s="142">
        <f t="shared" si="41"/>
        <v>0</v>
      </c>
      <c r="Q186" s="142">
        <v>0</v>
      </c>
      <c r="R186" s="142">
        <f t="shared" si="42"/>
        <v>0</v>
      </c>
      <c r="S186" s="142">
        <v>0</v>
      </c>
      <c r="T186" s="143">
        <f t="shared" si="43"/>
        <v>0</v>
      </c>
      <c r="AR186" s="144" t="s">
        <v>90</v>
      </c>
      <c r="AT186" s="144" t="s">
        <v>153</v>
      </c>
      <c r="AU186" s="144" t="s">
        <v>15</v>
      </c>
      <c r="AY186" s="18" t="s">
        <v>151</v>
      </c>
      <c r="BE186" s="145">
        <f t="shared" si="44"/>
        <v>0</v>
      </c>
      <c r="BF186" s="145">
        <f t="shared" si="45"/>
        <v>0</v>
      </c>
      <c r="BG186" s="145">
        <f t="shared" si="46"/>
        <v>0</v>
      </c>
      <c r="BH186" s="145">
        <f t="shared" si="47"/>
        <v>0</v>
      </c>
      <c r="BI186" s="145">
        <f t="shared" si="48"/>
        <v>0</v>
      </c>
      <c r="BJ186" s="18" t="s">
        <v>15</v>
      </c>
      <c r="BK186" s="145">
        <f t="shared" si="49"/>
        <v>0</v>
      </c>
      <c r="BL186" s="18" t="s">
        <v>90</v>
      </c>
      <c r="BM186" s="144" t="s">
        <v>1453</v>
      </c>
    </row>
    <row r="187" spans="2:65" s="1" customFormat="1" ht="38.75" customHeight="1">
      <c r="B187" s="132"/>
      <c r="C187" s="133" t="s">
        <v>1064</v>
      </c>
      <c r="D187" s="133" t="s">
        <v>153</v>
      </c>
      <c r="E187" s="134" t="s">
        <v>2656</v>
      </c>
      <c r="F187" s="135" t="s">
        <v>2657</v>
      </c>
      <c r="G187" s="136" t="s">
        <v>362</v>
      </c>
      <c r="H187" s="137">
        <v>28.896000000000001</v>
      </c>
      <c r="I187" s="138"/>
      <c r="J187" s="139">
        <f t="shared" si="40"/>
        <v>0</v>
      </c>
      <c r="K187" s="135" t="s">
        <v>3</v>
      </c>
      <c r="L187" s="33"/>
      <c r="M187" s="140" t="s">
        <v>3</v>
      </c>
      <c r="N187" s="141" t="s">
        <v>42</v>
      </c>
      <c r="P187" s="142">
        <f t="shared" si="41"/>
        <v>0</v>
      </c>
      <c r="Q187" s="142">
        <v>0</v>
      </c>
      <c r="R187" s="142">
        <f t="shared" si="42"/>
        <v>0</v>
      </c>
      <c r="S187" s="142">
        <v>0</v>
      </c>
      <c r="T187" s="143">
        <f t="shared" si="43"/>
        <v>0</v>
      </c>
      <c r="AR187" s="144" t="s">
        <v>90</v>
      </c>
      <c r="AT187" s="144" t="s">
        <v>153</v>
      </c>
      <c r="AU187" s="144" t="s">
        <v>15</v>
      </c>
      <c r="AY187" s="18" t="s">
        <v>151</v>
      </c>
      <c r="BE187" s="145">
        <f t="shared" si="44"/>
        <v>0</v>
      </c>
      <c r="BF187" s="145">
        <f t="shared" si="45"/>
        <v>0</v>
      </c>
      <c r="BG187" s="145">
        <f t="shared" si="46"/>
        <v>0</v>
      </c>
      <c r="BH187" s="145">
        <f t="shared" si="47"/>
        <v>0</v>
      </c>
      <c r="BI187" s="145">
        <f t="shared" si="48"/>
        <v>0</v>
      </c>
      <c r="BJ187" s="18" t="s">
        <v>15</v>
      </c>
      <c r="BK187" s="145">
        <f t="shared" si="49"/>
        <v>0</v>
      </c>
      <c r="BL187" s="18" t="s">
        <v>90</v>
      </c>
      <c r="BM187" s="144" t="s">
        <v>1461</v>
      </c>
    </row>
    <row r="188" spans="2:65" s="11" customFormat="1" ht="26" customHeight="1">
      <c r="B188" s="120"/>
      <c r="D188" s="121" t="s">
        <v>70</v>
      </c>
      <c r="E188" s="122" t="s">
        <v>2069</v>
      </c>
      <c r="F188" s="122" t="s">
        <v>2658</v>
      </c>
      <c r="I188" s="123"/>
      <c r="J188" s="124">
        <f>BK188</f>
        <v>0</v>
      </c>
      <c r="L188" s="120"/>
      <c r="M188" s="125"/>
      <c r="P188" s="126">
        <f>SUM(P189:P190)</f>
        <v>0</v>
      </c>
      <c r="R188" s="126">
        <f>SUM(R189:R190)</f>
        <v>0</v>
      </c>
      <c r="T188" s="127">
        <f>SUM(T189:T190)</f>
        <v>0</v>
      </c>
      <c r="AR188" s="121" t="s">
        <v>15</v>
      </c>
      <c r="AT188" s="128" t="s">
        <v>70</v>
      </c>
      <c r="AU188" s="128" t="s">
        <v>71</v>
      </c>
      <c r="AY188" s="121" t="s">
        <v>151</v>
      </c>
      <c r="BK188" s="129">
        <f>SUM(BK189:BK190)</f>
        <v>0</v>
      </c>
    </row>
    <row r="189" spans="2:65" s="1" customFormat="1" ht="115.75" customHeight="1">
      <c r="B189" s="132"/>
      <c r="C189" s="133" t="s">
        <v>1071</v>
      </c>
      <c r="D189" s="133" t="s">
        <v>153</v>
      </c>
      <c r="E189" s="134" t="s">
        <v>2659</v>
      </c>
      <c r="F189" s="135" t="s">
        <v>2660</v>
      </c>
      <c r="G189" s="136" t="s">
        <v>2515</v>
      </c>
      <c r="H189" s="137">
        <v>1</v>
      </c>
      <c r="I189" s="138"/>
      <c r="J189" s="139">
        <f>ROUND(I189*H189,2)</f>
        <v>0</v>
      </c>
      <c r="K189" s="135" t="s">
        <v>3</v>
      </c>
      <c r="L189" s="33"/>
      <c r="M189" s="140" t="s">
        <v>3</v>
      </c>
      <c r="N189" s="141" t="s">
        <v>42</v>
      </c>
      <c r="P189" s="142">
        <f>O189*H189</f>
        <v>0</v>
      </c>
      <c r="Q189" s="142">
        <v>0</v>
      </c>
      <c r="R189" s="142">
        <f>Q189*H189</f>
        <v>0</v>
      </c>
      <c r="S189" s="142">
        <v>0</v>
      </c>
      <c r="T189" s="143">
        <f>S189*H189</f>
        <v>0</v>
      </c>
      <c r="AR189" s="144" t="s">
        <v>90</v>
      </c>
      <c r="AT189" s="144" t="s">
        <v>153</v>
      </c>
      <c r="AU189" s="144" t="s">
        <v>15</v>
      </c>
      <c r="AY189" s="18" t="s">
        <v>151</v>
      </c>
      <c r="BE189" s="145">
        <f>IF(N189="základní",J189,0)</f>
        <v>0</v>
      </c>
      <c r="BF189" s="145">
        <f>IF(N189="snížená",J189,0)</f>
        <v>0</v>
      </c>
      <c r="BG189" s="145">
        <f>IF(N189="zákl. přenesená",J189,0)</f>
        <v>0</v>
      </c>
      <c r="BH189" s="145">
        <f>IF(N189="sníž. přenesená",J189,0)</f>
        <v>0</v>
      </c>
      <c r="BI189" s="145">
        <f>IF(N189="nulová",J189,0)</f>
        <v>0</v>
      </c>
      <c r="BJ189" s="18" t="s">
        <v>15</v>
      </c>
      <c r="BK189" s="145">
        <f>ROUND(I189*H189,2)</f>
        <v>0</v>
      </c>
      <c r="BL189" s="18" t="s">
        <v>90</v>
      </c>
      <c r="BM189" s="144" t="s">
        <v>1469</v>
      </c>
    </row>
    <row r="190" spans="2:65" s="1" customFormat="1" ht="77" customHeight="1">
      <c r="B190" s="132"/>
      <c r="C190" s="133" t="s">
        <v>1076</v>
      </c>
      <c r="D190" s="133" t="s">
        <v>153</v>
      </c>
      <c r="E190" s="134" t="s">
        <v>2661</v>
      </c>
      <c r="F190" s="135" t="s">
        <v>2662</v>
      </c>
      <c r="G190" s="136" t="s">
        <v>2515</v>
      </c>
      <c r="H190" s="137">
        <v>1</v>
      </c>
      <c r="I190" s="138"/>
      <c r="J190" s="139">
        <f>ROUND(I190*H190,2)</f>
        <v>0</v>
      </c>
      <c r="K190" s="135" t="s">
        <v>3</v>
      </c>
      <c r="L190" s="33"/>
      <c r="M190" s="140" t="s">
        <v>3</v>
      </c>
      <c r="N190" s="141" t="s">
        <v>42</v>
      </c>
      <c r="P190" s="142">
        <f>O190*H190</f>
        <v>0</v>
      </c>
      <c r="Q190" s="142">
        <v>0</v>
      </c>
      <c r="R190" s="142">
        <f>Q190*H190</f>
        <v>0</v>
      </c>
      <c r="S190" s="142">
        <v>0</v>
      </c>
      <c r="T190" s="143">
        <f>S190*H190</f>
        <v>0</v>
      </c>
      <c r="AR190" s="144" t="s">
        <v>90</v>
      </c>
      <c r="AT190" s="144" t="s">
        <v>153</v>
      </c>
      <c r="AU190" s="144" t="s">
        <v>15</v>
      </c>
      <c r="AY190" s="18" t="s">
        <v>151</v>
      </c>
      <c r="BE190" s="145">
        <f>IF(N190="základní",J190,0)</f>
        <v>0</v>
      </c>
      <c r="BF190" s="145">
        <f>IF(N190="snížená",J190,0)</f>
        <v>0</v>
      </c>
      <c r="BG190" s="145">
        <f>IF(N190="zákl. přenesená",J190,0)</f>
        <v>0</v>
      </c>
      <c r="BH190" s="145">
        <f>IF(N190="sníž. přenesená",J190,0)</f>
        <v>0</v>
      </c>
      <c r="BI190" s="145">
        <f>IF(N190="nulová",J190,0)</f>
        <v>0</v>
      </c>
      <c r="BJ190" s="18" t="s">
        <v>15</v>
      </c>
      <c r="BK190" s="145">
        <f>ROUND(I190*H190,2)</f>
        <v>0</v>
      </c>
      <c r="BL190" s="18" t="s">
        <v>90</v>
      </c>
      <c r="BM190" s="144" t="s">
        <v>1477</v>
      </c>
    </row>
    <row r="191" spans="2:65" s="11" customFormat="1" ht="26" customHeight="1">
      <c r="B191" s="120"/>
      <c r="D191" s="121" t="s">
        <v>70</v>
      </c>
      <c r="E191" s="122" t="s">
        <v>2105</v>
      </c>
      <c r="F191" s="122" t="s">
        <v>2663</v>
      </c>
      <c r="I191" s="123"/>
      <c r="J191" s="124">
        <f>BK192</f>
        <v>0</v>
      </c>
      <c r="L191" s="120"/>
      <c r="M191" s="125"/>
      <c r="P191" s="126" t="e">
        <f>SUM(#REF!)</f>
        <v>#REF!</v>
      </c>
      <c r="R191" s="126" t="e">
        <f>SUM(#REF!)</f>
        <v>#REF!</v>
      </c>
      <c r="T191" s="127" t="e">
        <f>SUM(#REF!)</f>
        <v>#REF!</v>
      </c>
      <c r="AR191" s="121" t="s">
        <v>15</v>
      </c>
      <c r="AT191" s="128" t="s">
        <v>70</v>
      </c>
      <c r="AU191" s="128" t="s">
        <v>71</v>
      </c>
      <c r="AY191" s="121" t="s">
        <v>151</v>
      </c>
      <c r="BK191" s="129" t="e">
        <f>SUM(#REF!)</f>
        <v>#REF!</v>
      </c>
    </row>
    <row r="192" spans="2:65" s="11" customFormat="1" ht="26" customHeight="1">
      <c r="B192" s="120"/>
      <c r="D192" s="121" t="s">
        <v>70</v>
      </c>
      <c r="E192" s="122" t="s">
        <v>2171</v>
      </c>
      <c r="F192" s="122" t="s">
        <v>3</v>
      </c>
      <c r="I192" s="123"/>
      <c r="J192" s="124">
        <f>BK192</f>
        <v>0</v>
      </c>
      <c r="L192" s="120"/>
      <c r="M192" s="199"/>
      <c r="N192" s="200"/>
      <c r="O192" s="200"/>
      <c r="P192" s="201">
        <v>0</v>
      </c>
      <c r="Q192" s="200"/>
      <c r="R192" s="201">
        <v>0</v>
      </c>
      <c r="S192" s="200"/>
      <c r="T192" s="202">
        <v>0</v>
      </c>
      <c r="AR192" s="121" t="s">
        <v>15</v>
      </c>
      <c r="AT192" s="128" t="s">
        <v>70</v>
      </c>
      <c r="AU192" s="128" t="s">
        <v>71</v>
      </c>
      <c r="AY192" s="121" t="s">
        <v>151</v>
      </c>
      <c r="BK192" s="129">
        <v>0</v>
      </c>
    </row>
    <row r="193" spans="2:12" s="1" customFormat="1" ht="7" customHeight="1">
      <c r="B193" s="42"/>
      <c r="C193" s="43"/>
      <c r="D193" s="43"/>
      <c r="E193" s="43"/>
      <c r="F193" s="43"/>
      <c r="G193" s="43"/>
      <c r="H193" s="43"/>
      <c r="I193" s="43"/>
      <c r="J193" s="43"/>
      <c r="K193" s="43"/>
      <c r="L193" s="33"/>
    </row>
  </sheetData>
  <autoFilter ref="C90:K192" xr:uid="{00000000-0009-0000-0000-000006000000}"/>
  <mergeCells count="9">
    <mergeCell ref="E50:H50"/>
    <mergeCell ref="E81:H81"/>
    <mergeCell ref="E83:H83"/>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14"/>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100</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2665</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ROUND(J87,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ROUND((SUM(BE87:BE113)),  2)</f>
        <v>0</v>
      </c>
      <c r="I35" s="94">
        <v>0.21</v>
      </c>
      <c r="J35" s="84">
        <f>ROUND(((SUM(BE87:BE113))*I35),  2)</f>
        <v>0</v>
      </c>
      <c r="L35" s="33"/>
    </row>
    <row r="36" spans="2:12" s="1" customFormat="1" ht="14.5" customHeight="1">
      <c r="B36" s="33"/>
      <c r="E36" s="28" t="s">
        <v>43</v>
      </c>
      <c r="F36" s="84">
        <f>ROUND((SUM(BF87:BF113)),  2)</f>
        <v>0</v>
      </c>
      <c r="I36" s="94">
        <v>0.12</v>
      </c>
      <c r="J36" s="84">
        <f>ROUND(((SUM(BF87:BF113))*I36),  2)</f>
        <v>0</v>
      </c>
      <c r="L36" s="33"/>
    </row>
    <row r="37" spans="2:12" s="1" customFormat="1" ht="14.5" hidden="1" customHeight="1">
      <c r="B37" s="33"/>
      <c r="E37" s="28" t="s">
        <v>44</v>
      </c>
      <c r="F37" s="84">
        <f>ROUND((SUM(BG87:BG113)),  2)</f>
        <v>0</v>
      </c>
      <c r="I37" s="94">
        <v>0.21</v>
      </c>
      <c r="J37" s="84">
        <f>0</f>
        <v>0</v>
      </c>
      <c r="L37" s="33"/>
    </row>
    <row r="38" spans="2:12" s="1" customFormat="1" ht="14.5" hidden="1" customHeight="1">
      <c r="B38" s="33"/>
      <c r="E38" s="28" t="s">
        <v>45</v>
      </c>
      <c r="F38" s="84">
        <f>ROUND((SUM(BH87:BH113)),  2)</f>
        <v>0</v>
      </c>
      <c r="I38" s="94">
        <v>0.12</v>
      </c>
      <c r="J38" s="84">
        <f>0</f>
        <v>0</v>
      </c>
      <c r="L38" s="33"/>
    </row>
    <row r="39" spans="2:12" s="1" customFormat="1" ht="14.5" hidden="1" customHeight="1">
      <c r="B39" s="33"/>
      <c r="E39" s="28" t="s">
        <v>46</v>
      </c>
      <c r="F39" s="84">
        <f>ROUND((SUM(BI87:BI113)),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1 - VZT-1</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J87</f>
        <v>0</v>
      </c>
      <c r="L63" s="33"/>
      <c r="AU63" s="18" t="s">
        <v>122</v>
      </c>
    </row>
    <row r="64" spans="2:47" s="8" customFormat="1" ht="25" customHeight="1">
      <c r="B64" s="104"/>
      <c r="D64" s="105" t="s">
        <v>2666</v>
      </c>
      <c r="E64" s="106"/>
      <c r="F64" s="106"/>
      <c r="G64" s="106"/>
      <c r="H64" s="106"/>
      <c r="I64" s="106"/>
      <c r="J64" s="107">
        <f>J88</f>
        <v>0</v>
      </c>
      <c r="L64" s="104"/>
    </row>
    <row r="65" spans="2:12" s="8" customFormat="1" ht="25" customHeight="1">
      <c r="B65" s="104"/>
      <c r="D65" s="105" t="s">
        <v>2667</v>
      </c>
      <c r="E65" s="106"/>
      <c r="F65" s="106"/>
      <c r="G65" s="106"/>
      <c r="H65" s="106"/>
      <c r="I65" s="106"/>
      <c r="J65" s="107">
        <f>J111</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ht="12" customHeight="1">
      <c r="B76" s="21"/>
      <c r="C76" s="28" t="s">
        <v>115</v>
      </c>
      <c r="L76" s="21"/>
    </row>
    <row r="77" spans="2:12" s="1" customFormat="1" ht="16.5" customHeight="1">
      <c r="B77" s="33"/>
      <c r="E77" s="331" t="s">
        <v>2664</v>
      </c>
      <c r="F77" s="330"/>
      <c r="G77" s="330"/>
      <c r="H77" s="330"/>
      <c r="L77" s="33"/>
    </row>
    <row r="78" spans="2:12" s="1" customFormat="1" ht="12" customHeight="1">
      <c r="B78" s="33"/>
      <c r="C78" s="28" t="s">
        <v>117</v>
      </c>
      <c r="L78" s="33"/>
    </row>
    <row r="79" spans="2:12" s="1" customFormat="1" ht="16.5" customHeight="1">
      <c r="B79" s="33"/>
      <c r="E79" s="293" t="str">
        <f>E11</f>
        <v>1 - VZT-1</v>
      </c>
      <c r="F79" s="330"/>
      <c r="G79" s="330"/>
      <c r="H79" s="330"/>
      <c r="L79" s="33"/>
    </row>
    <row r="80" spans="2:12" s="1" customFormat="1" ht="7" customHeight="1">
      <c r="B80" s="33"/>
      <c r="L80" s="33"/>
    </row>
    <row r="81" spans="2:65" s="1" customFormat="1" ht="12" customHeight="1">
      <c r="B81" s="33"/>
      <c r="C81" s="28" t="s">
        <v>21</v>
      </c>
      <c r="F81" s="26" t="str">
        <f>F14</f>
        <v xml:space="preserve"> </v>
      </c>
      <c r="I81" s="28" t="s">
        <v>23</v>
      </c>
      <c r="J81" s="50" t="str">
        <f>IF(J14="","",J14)</f>
        <v>10. 4. 2025</v>
      </c>
      <c r="L81" s="33"/>
    </row>
    <row r="82" spans="2:65" s="1" customFormat="1" ht="7" customHeight="1">
      <c r="B82" s="33"/>
      <c r="L82" s="33"/>
    </row>
    <row r="83" spans="2:65" s="1" customFormat="1" ht="25.75" customHeight="1">
      <c r="B83" s="33"/>
      <c r="C83" s="28" t="s">
        <v>25</v>
      </c>
      <c r="F83" s="26" t="str">
        <f>E17</f>
        <v>Město Dobříš</v>
      </c>
      <c r="I83" s="28" t="s">
        <v>31</v>
      </c>
      <c r="J83" s="31" t="str">
        <f>E23</f>
        <v>Energy Benefit Centre a.s.</v>
      </c>
      <c r="L83" s="33"/>
    </row>
    <row r="84" spans="2:65" s="1" customFormat="1" ht="15.25" customHeight="1">
      <c r="B84" s="33"/>
      <c r="C84" s="28" t="s">
        <v>29</v>
      </c>
      <c r="F84" s="26" t="str">
        <f>IF(E20="","",E20)</f>
        <v>Vyplň údaj</v>
      </c>
      <c r="I84" s="28" t="s">
        <v>34</v>
      </c>
      <c r="J84" s="31" t="str">
        <f>E26</f>
        <v xml:space="preserve"> </v>
      </c>
      <c r="L84" s="33"/>
    </row>
    <row r="85" spans="2:65" s="1" customFormat="1" ht="10.25" customHeight="1">
      <c r="B85" s="33"/>
      <c r="L85" s="33"/>
    </row>
    <row r="86" spans="2:65" s="10" customFormat="1" ht="29.25" customHeight="1">
      <c r="B86" s="112"/>
      <c r="C86" s="113" t="s">
        <v>137</v>
      </c>
      <c r="D86" s="114" t="s">
        <v>56</v>
      </c>
      <c r="E86" s="114" t="s">
        <v>52</v>
      </c>
      <c r="F86" s="114" t="s">
        <v>53</v>
      </c>
      <c r="G86" s="114" t="s">
        <v>138</v>
      </c>
      <c r="H86" s="114" t="s">
        <v>139</v>
      </c>
      <c r="I86" s="114" t="s">
        <v>140</v>
      </c>
      <c r="J86" s="114" t="s">
        <v>121</v>
      </c>
      <c r="K86" s="115" t="s">
        <v>141</v>
      </c>
      <c r="L86" s="112"/>
      <c r="M86" s="57" t="s">
        <v>3</v>
      </c>
      <c r="N86" s="58" t="s">
        <v>41</v>
      </c>
      <c r="O86" s="58" t="s">
        <v>142</v>
      </c>
      <c r="P86" s="58" t="s">
        <v>143</v>
      </c>
      <c r="Q86" s="58" t="s">
        <v>144</v>
      </c>
      <c r="R86" s="58" t="s">
        <v>145</v>
      </c>
      <c r="S86" s="58" t="s">
        <v>146</v>
      </c>
      <c r="T86" s="59" t="s">
        <v>147</v>
      </c>
    </row>
    <row r="87" spans="2:65" s="1" customFormat="1" ht="23" customHeight="1">
      <c r="B87" s="33"/>
      <c r="C87" s="62" t="s">
        <v>148</v>
      </c>
      <c r="J87" s="116">
        <f>BK87</f>
        <v>0</v>
      </c>
      <c r="L87" s="33"/>
      <c r="M87" s="60"/>
      <c r="N87" s="51"/>
      <c r="O87" s="51"/>
      <c r="P87" s="117">
        <f>P88+P111</f>
        <v>0</v>
      </c>
      <c r="Q87" s="51"/>
      <c r="R87" s="117">
        <f>R88+R111</f>
        <v>0</v>
      </c>
      <c r="S87" s="51"/>
      <c r="T87" s="118">
        <f>T88+T111</f>
        <v>0</v>
      </c>
      <c r="AT87" s="18" t="s">
        <v>70</v>
      </c>
      <c r="AU87" s="18" t="s">
        <v>122</v>
      </c>
      <c r="BK87" s="119">
        <f>BK88+BK111</f>
        <v>0</v>
      </c>
    </row>
    <row r="88" spans="2:65" s="11" customFormat="1" ht="26" customHeight="1">
      <c r="B88" s="120"/>
      <c r="D88" s="121" t="s">
        <v>70</v>
      </c>
      <c r="E88" s="122" t="s">
        <v>2414</v>
      </c>
      <c r="F88" s="122" t="s">
        <v>2668</v>
      </c>
      <c r="I88" s="123"/>
      <c r="J88" s="124">
        <f>BK88</f>
        <v>0</v>
      </c>
      <c r="L88" s="120"/>
      <c r="M88" s="125"/>
      <c r="P88" s="126">
        <f>SUM(P89:P110)</f>
        <v>0</v>
      </c>
      <c r="R88" s="126">
        <f>SUM(R89:R110)</f>
        <v>0</v>
      </c>
      <c r="T88" s="127">
        <f>SUM(T89:T110)</f>
        <v>0</v>
      </c>
      <c r="AR88" s="121" t="s">
        <v>15</v>
      </c>
      <c r="AT88" s="128" t="s">
        <v>70</v>
      </c>
      <c r="AU88" s="128" t="s">
        <v>71</v>
      </c>
      <c r="AY88" s="121" t="s">
        <v>151</v>
      </c>
      <c r="BK88" s="129">
        <f>SUM(BK89:BK110)</f>
        <v>0</v>
      </c>
    </row>
    <row r="89" spans="2:65" s="1" customFormat="1" ht="78" customHeight="1">
      <c r="B89" s="132"/>
      <c r="C89" s="133" t="s">
        <v>15</v>
      </c>
      <c r="D89" s="133" t="s">
        <v>153</v>
      </c>
      <c r="E89" s="134" t="s">
        <v>2669</v>
      </c>
      <c r="F89" s="135" t="s">
        <v>2670</v>
      </c>
      <c r="G89" s="136" t="s">
        <v>1861</v>
      </c>
      <c r="H89" s="137">
        <v>1</v>
      </c>
      <c r="I89" s="138"/>
      <c r="J89" s="139">
        <f t="shared" ref="J89:J110" si="0">ROUND(I89*H89,2)</f>
        <v>0</v>
      </c>
      <c r="K89" s="135" t="s">
        <v>3</v>
      </c>
      <c r="L89" s="33"/>
      <c r="M89" s="140" t="s">
        <v>3</v>
      </c>
      <c r="N89" s="141" t="s">
        <v>42</v>
      </c>
      <c r="P89" s="142">
        <f t="shared" ref="P89:P110" si="1">O89*H89</f>
        <v>0</v>
      </c>
      <c r="Q89" s="142">
        <v>0</v>
      </c>
      <c r="R89" s="142">
        <f t="shared" ref="R89:R110" si="2">Q89*H89</f>
        <v>0</v>
      </c>
      <c r="S89" s="142">
        <v>0</v>
      </c>
      <c r="T89" s="143">
        <f t="shared" ref="T89:T110" si="3">S89*H89</f>
        <v>0</v>
      </c>
      <c r="AR89" s="144" t="s">
        <v>90</v>
      </c>
      <c r="AT89" s="144" t="s">
        <v>153</v>
      </c>
      <c r="AU89" s="144" t="s">
        <v>15</v>
      </c>
      <c r="AY89" s="18" t="s">
        <v>151</v>
      </c>
      <c r="BE89" s="145">
        <f t="shared" ref="BE89:BE110" si="4">IF(N89="základní",J89,0)</f>
        <v>0</v>
      </c>
      <c r="BF89" s="145">
        <f t="shared" ref="BF89:BF110" si="5">IF(N89="snížená",J89,0)</f>
        <v>0</v>
      </c>
      <c r="BG89" s="145">
        <f t="shared" ref="BG89:BG110" si="6">IF(N89="zákl. přenesená",J89,0)</f>
        <v>0</v>
      </c>
      <c r="BH89" s="145">
        <f t="shared" ref="BH89:BH110" si="7">IF(N89="sníž. přenesená",J89,0)</f>
        <v>0</v>
      </c>
      <c r="BI89" s="145">
        <f t="shared" ref="BI89:BI110" si="8">IF(N89="nulová",J89,0)</f>
        <v>0</v>
      </c>
      <c r="BJ89" s="18" t="s">
        <v>15</v>
      </c>
      <c r="BK89" s="145">
        <f t="shared" ref="BK89:BK110" si="9">ROUND(I89*H89,2)</f>
        <v>0</v>
      </c>
      <c r="BL89" s="18" t="s">
        <v>90</v>
      </c>
      <c r="BM89" s="144" t="s">
        <v>210</v>
      </c>
    </row>
    <row r="90" spans="2:65" s="1" customFormat="1" ht="16.5" customHeight="1">
      <c r="B90" s="132"/>
      <c r="C90" s="133" t="s">
        <v>78</v>
      </c>
      <c r="D90" s="133" t="s">
        <v>153</v>
      </c>
      <c r="E90" s="134" t="s">
        <v>2671</v>
      </c>
      <c r="F90" s="135" t="s">
        <v>2672</v>
      </c>
      <c r="G90" s="136" t="s">
        <v>1861</v>
      </c>
      <c r="H90" s="137">
        <v>2</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15</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219</v>
      </c>
    </row>
    <row r="91" spans="2:65" s="1" customFormat="1" ht="16.5" customHeight="1">
      <c r="B91" s="132"/>
      <c r="C91" s="133" t="s">
        <v>87</v>
      </c>
      <c r="D91" s="133" t="s">
        <v>153</v>
      </c>
      <c r="E91" s="134" t="s">
        <v>2673</v>
      </c>
      <c r="F91" s="135" t="s">
        <v>2674</v>
      </c>
      <c r="G91" s="136" t="s">
        <v>1861</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15</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9</v>
      </c>
    </row>
    <row r="92" spans="2:65" s="1" customFormat="1" ht="16.5" customHeight="1">
      <c r="B92" s="132"/>
      <c r="C92" s="133" t="s">
        <v>90</v>
      </c>
      <c r="D92" s="133" t="s">
        <v>153</v>
      </c>
      <c r="E92" s="134" t="s">
        <v>2675</v>
      </c>
      <c r="F92" s="135" t="s">
        <v>2676</v>
      </c>
      <c r="G92" s="136" t="s">
        <v>1861</v>
      </c>
      <c r="H92" s="137">
        <v>1</v>
      </c>
      <c r="I92" s="138"/>
      <c r="J92" s="139">
        <f t="shared" si="0"/>
        <v>0</v>
      </c>
      <c r="K92" s="135" t="s">
        <v>3</v>
      </c>
      <c r="L92" s="33"/>
      <c r="M92" s="140" t="s">
        <v>3</v>
      </c>
      <c r="N92" s="141" t="s">
        <v>42</v>
      </c>
      <c r="P92" s="142">
        <f t="shared" si="1"/>
        <v>0</v>
      </c>
      <c r="Q92" s="142">
        <v>0</v>
      </c>
      <c r="R92" s="142">
        <f t="shared" si="2"/>
        <v>0</v>
      </c>
      <c r="S92" s="142">
        <v>0</v>
      </c>
      <c r="T92" s="143">
        <f t="shared" si="3"/>
        <v>0</v>
      </c>
      <c r="AR92" s="144" t="s">
        <v>90</v>
      </c>
      <c r="AT92" s="144" t="s">
        <v>153</v>
      </c>
      <c r="AU92" s="144" t="s">
        <v>15</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224</v>
      </c>
    </row>
    <row r="93" spans="2:65" s="1" customFormat="1" ht="16.5" customHeight="1">
      <c r="B93" s="132"/>
      <c r="C93" s="133" t="s">
        <v>93</v>
      </c>
      <c r="D93" s="133" t="s">
        <v>153</v>
      </c>
      <c r="E93" s="134" t="s">
        <v>2677</v>
      </c>
      <c r="F93" s="135" t="s">
        <v>2678</v>
      </c>
      <c r="G93" s="136" t="s">
        <v>1861</v>
      </c>
      <c r="H93" s="137">
        <v>1</v>
      </c>
      <c r="I93" s="138"/>
      <c r="J93" s="139">
        <f t="shared" si="0"/>
        <v>0</v>
      </c>
      <c r="K93" s="135" t="s">
        <v>3</v>
      </c>
      <c r="L93" s="33"/>
      <c r="M93" s="140" t="s">
        <v>3</v>
      </c>
      <c r="N93" s="141" t="s">
        <v>42</v>
      </c>
      <c r="P93" s="142">
        <f t="shared" si="1"/>
        <v>0</v>
      </c>
      <c r="Q93" s="142">
        <v>0</v>
      </c>
      <c r="R93" s="142">
        <f t="shared" si="2"/>
        <v>0</v>
      </c>
      <c r="S93" s="142">
        <v>0</v>
      </c>
      <c r="T93" s="143">
        <f t="shared" si="3"/>
        <v>0</v>
      </c>
      <c r="AR93" s="144" t="s">
        <v>90</v>
      </c>
      <c r="AT93" s="144" t="s">
        <v>153</v>
      </c>
      <c r="AU93" s="144" t="s">
        <v>15</v>
      </c>
      <c r="AY93" s="18" t="s">
        <v>151</v>
      </c>
      <c r="BE93" s="145">
        <f t="shared" si="4"/>
        <v>0</v>
      </c>
      <c r="BF93" s="145">
        <f t="shared" si="5"/>
        <v>0</v>
      </c>
      <c r="BG93" s="145">
        <f t="shared" si="6"/>
        <v>0</v>
      </c>
      <c r="BH93" s="145">
        <f t="shared" si="7"/>
        <v>0</v>
      </c>
      <c r="BI93" s="145">
        <f t="shared" si="8"/>
        <v>0</v>
      </c>
      <c r="BJ93" s="18" t="s">
        <v>15</v>
      </c>
      <c r="BK93" s="145">
        <f t="shared" si="9"/>
        <v>0</v>
      </c>
      <c r="BL93" s="18" t="s">
        <v>90</v>
      </c>
      <c r="BM93" s="144" t="s">
        <v>257</v>
      </c>
    </row>
    <row r="94" spans="2:65" s="1" customFormat="1" ht="16.5" customHeight="1">
      <c r="B94" s="132"/>
      <c r="C94" s="133" t="s">
        <v>96</v>
      </c>
      <c r="D94" s="133" t="s">
        <v>153</v>
      </c>
      <c r="E94" s="134" t="s">
        <v>2679</v>
      </c>
      <c r="F94" s="135" t="s">
        <v>2680</v>
      </c>
      <c r="G94" s="136" t="s">
        <v>1861</v>
      </c>
      <c r="H94" s="137">
        <v>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15</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269</v>
      </c>
    </row>
    <row r="95" spans="2:65" s="1" customFormat="1" ht="16.5" customHeight="1">
      <c r="B95" s="132"/>
      <c r="C95" s="133" t="s">
        <v>201</v>
      </c>
      <c r="D95" s="133" t="s">
        <v>153</v>
      </c>
      <c r="E95" s="134" t="s">
        <v>2681</v>
      </c>
      <c r="F95" s="135" t="s">
        <v>2682</v>
      </c>
      <c r="G95" s="136" t="s">
        <v>1861</v>
      </c>
      <c r="H95" s="137">
        <v>2</v>
      </c>
      <c r="I95" s="138"/>
      <c r="J95" s="139">
        <f t="shared" si="0"/>
        <v>0</v>
      </c>
      <c r="K95" s="135" t="s">
        <v>3</v>
      </c>
      <c r="L95" s="33"/>
      <c r="M95" s="140" t="s">
        <v>3</v>
      </c>
      <c r="N95" s="141" t="s">
        <v>42</v>
      </c>
      <c r="P95" s="142">
        <f t="shared" si="1"/>
        <v>0</v>
      </c>
      <c r="Q95" s="142">
        <v>0</v>
      </c>
      <c r="R95" s="142">
        <f t="shared" si="2"/>
        <v>0</v>
      </c>
      <c r="S95" s="142">
        <v>0</v>
      </c>
      <c r="T95" s="143">
        <f t="shared" si="3"/>
        <v>0</v>
      </c>
      <c r="AR95" s="144" t="s">
        <v>90</v>
      </c>
      <c r="AT95" s="144" t="s">
        <v>153</v>
      </c>
      <c r="AU95" s="144" t="s">
        <v>15</v>
      </c>
      <c r="AY95" s="18" t="s">
        <v>151</v>
      </c>
      <c r="BE95" s="145">
        <f t="shared" si="4"/>
        <v>0</v>
      </c>
      <c r="BF95" s="145">
        <f t="shared" si="5"/>
        <v>0</v>
      </c>
      <c r="BG95" s="145">
        <f t="shared" si="6"/>
        <v>0</v>
      </c>
      <c r="BH95" s="145">
        <f t="shared" si="7"/>
        <v>0</v>
      </c>
      <c r="BI95" s="145">
        <f t="shared" si="8"/>
        <v>0</v>
      </c>
      <c r="BJ95" s="18" t="s">
        <v>15</v>
      </c>
      <c r="BK95" s="145">
        <f t="shared" si="9"/>
        <v>0</v>
      </c>
      <c r="BL95" s="18" t="s">
        <v>90</v>
      </c>
      <c r="BM95" s="144" t="s">
        <v>281</v>
      </c>
    </row>
    <row r="96" spans="2:65" s="1" customFormat="1" ht="33" customHeight="1">
      <c r="B96" s="132"/>
      <c r="C96" s="133" t="s">
        <v>210</v>
      </c>
      <c r="D96" s="133" t="s">
        <v>153</v>
      </c>
      <c r="E96" s="134" t="s">
        <v>2683</v>
      </c>
      <c r="F96" s="135" t="s">
        <v>2684</v>
      </c>
      <c r="G96" s="136" t="s">
        <v>1861</v>
      </c>
      <c r="H96" s="137">
        <v>2</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294</v>
      </c>
    </row>
    <row r="97" spans="2:65" s="1" customFormat="1" ht="24.25" customHeight="1">
      <c r="B97" s="132"/>
      <c r="C97" s="133" t="s">
        <v>167</v>
      </c>
      <c r="D97" s="133" t="s">
        <v>153</v>
      </c>
      <c r="E97" s="134" t="s">
        <v>2685</v>
      </c>
      <c r="F97" s="135" t="s">
        <v>2686</v>
      </c>
      <c r="G97" s="136" t="s">
        <v>1861</v>
      </c>
      <c r="H97" s="137">
        <v>2</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310</v>
      </c>
    </row>
    <row r="98" spans="2:65" s="1" customFormat="1" ht="33" customHeight="1">
      <c r="B98" s="132"/>
      <c r="C98" s="133" t="s">
        <v>219</v>
      </c>
      <c r="D98" s="133" t="s">
        <v>153</v>
      </c>
      <c r="E98" s="134" t="s">
        <v>2687</v>
      </c>
      <c r="F98" s="135" t="s">
        <v>2688</v>
      </c>
      <c r="G98" s="136" t="s">
        <v>1861</v>
      </c>
      <c r="H98" s="137">
        <v>1</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324</v>
      </c>
    </row>
    <row r="99" spans="2:65" s="1" customFormat="1" ht="33" customHeight="1">
      <c r="B99" s="132"/>
      <c r="C99" s="133" t="s">
        <v>226</v>
      </c>
      <c r="D99" s="133" t="s">
        <v>153</v>
      </c>
      <c r="E99" s="134" t="s">
        <v>2689</v>
      </c>
      <c r="F99" s="135" t="s">
        <v>2690</v>
      </c>
      <c r="G99" s="136" t="s">
        <v>1861</v>
      </c>
      <c r="H99" s="137">
        <v>1</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334</v>
      </c>
    </row>
    <row r="100" spans="2:65" s="1" customFormat="1" ht="33" customHeight="1">
      <c r="B100" s="132"/>
      <c r="C100" s="133" t="s">
        <v>9</v>
      </c>
      <c r="D100" s="133" t="s">
        <v>153</v>
      </c>
      <c r="E100" s="134" t="s">
        <v>2691</v>
      </c>
      <c r="F100" s="135" t="s">
        <v>2692</v>
      </c>
      <c r="G100" s="136" t="s">
        <v>1861</v>
      </c>
      <c r="H100" s="137">
        <v>2</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343</v>
      </c>
    </row>
    <row r="101" spans="2:65" s="1" customFormat="1" ht="33" customHeight="1">
      <c r="B101" s="132"/>
      <c r="C101" s="133" t="s">
        <v>240</v>
      </c>
      <c r="D101" s="133" t="s">
        <v>153</v>
      </c>
      <c r="E101" s="134" t="s">
        <v>2693</v>
      </c>
      <c r="F101" s="135" t="s">
        <v>2694</v>
      </c>
      <c r="G101" s="136" t="s">
        <v>1861</v>
      </c>
      <c r="H101" s="137">
        <v>3</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353</v>
      </c>
    </row>
    <row r="102" spans="2:65" s="1" customFormat="1" ht="21.75" customHeight="1">
      <c r="B102" s="132"/>
      <c r="C102" s="133" t="s">
        <v>224</v>
      </c>
      <c r="D102" s="133" t="s">
        <v>153</v>
      </c>
      <c r="E102" s="134" t="s">
        <v>2695</v>
      </c>
      <c r="F102" s="135" t="s">
        <v>2696</v>
      </c>
      <c r="G102" s="136" t="s">
        <v>1861</v>
      </c>
      <c r="H102" s="137">
        <v>4</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365</v>
      </c>
    </row>
    <row r="103" spans="2:65" s="1" customFormat="1" ht="24.25" customHeight="1">
      <c r="B103" s="132"/>
      <c r="C103" s="133" t="s">
        <v>250</v>
      </c>
      <c r="D103" s="133" t="s">
        <v>153</v>
      </c>
      <c r="E103" s="134" t="s">
        <v>2697</v>
      </c>
      <c r="F103" s="135" t="s">
        <v>2698</v>
      </c>
      <c r="G103" s="136" t="s">
        <v>1861</v>
      </c>
      <c r="H103" s="137">
        <v>6</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376</v>
      </c>
    </row>
    <row r="104" spans="2:65" s="1" customFormat="1" ht="16.5" customHeight="1">
      <c r="B104" s="132"/>
      <c r="C104" s="133" t="s">
        <v>257</v>
      </c>
      <c r="D104" s="133" t="s">
        <v>153</v>
      </c>
      <c r="E104" s="134" t="s">
        <v>2699</v>
      </c>
      <c r="F104" s="135" t="s">
        <v>2700</v>
      </c>
      <c r="G104" s="136" t="s">
        <v>1861</v>
      </c>
      <c r="H104" s="137">
        <v>1</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394</v>
      </c>
    </row>
    <row r="105" spans="2:65" s="1" customFormat="1" ht="16.5" customHeight="1">
      <c r="B105" s="132"/>
      <c r="C105" s="133" t="s">
        <v>264</v>
      </c>
      <c r="D105" s="133" t="s">
        <v>153</v>
      </c>
      <c r="E105" s="134" t="s">
        <v>2701</v>
      </c>
      <c r="F105" s="135" t="s">
        <v>2702</v>
      </c>
      <c r="G105" s="136" t="s">
        <v>1861</v>
      </c>
      <c r="H105" s="137">
        <v>1</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405</v>
      </c>
    </row>
    <row r="106" spans="2:65" s="1" customFormat="1" ht="33" customHeight="1">
      <c r="B106" s="132"/>
      <c r="C106" s="133" t="s">
        <v>269</v>
      </c>
      <c r="D106" s="133" t="s">
        <v>153</v>
      </c>
      <c r="E106" s="134" t="s">
        <v>2703</v>
      </c>
      <c r="F106" s="135" t="s">
        <v>2704</v>
      </c>
      <c r="G106" s="136" t="s">
        <v>1861</v>
      </c>
      <c r="H106" s="137">
        <v>2</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425</v>
      </c>
    </row>
    <row r="107" spans="2:65" s="1" customFormat="1" ht="38" customHeight="1">
      <c r="B107" s="132"/>
      <c r="C107" s="133" t="s">
        <v>276</v>
      </c>
      <c r="D107" s="133" t="s">
        <v>153</v>
      </c>
      <c r="E107" s="134" t="s">
        <v>2705</v>
      </c>
      <c r="F107" s="135" t="s">
        <v>2706</v>
      </c>
      <c r="G107" s="136" t="s">
        <v>2707</v>
      </c>
      <c r="H107" s="137">
        <v>31.75</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439</v>
      </c>
    </row>
    <row r="108" spans="2:65" s="1" customFormat="1" ht="24.25" customHeight="1">
      <c r="B108" s="132"/>
      <c r="C108" s="133" t="s">
        <v>281</v>
      </c>
      <c r="D108" s="133" t="s">
        <v>153</v>
      </c>
      <c r="E108" s="134" t="s">
        <v>2708</v>
      </c>
      <c r="F108" s="135" t="s">
        <v>2709</v>
      </c>
      <c r="G108" s="136" t="s">
        <v>2707</v>
      </c>
      <c r="H108" s="137">
        <v>24.24</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456</v>
      </c>
    </row>
    <row r="109" spans="2:65" s="1" customFormat="1" ht="24.25" customHeight="1">
      <c r="B109" s="132"/>
      <c r="C109" s="133" t="s">
        <v>8</v>
      </c>
      <c r="D109" s="133" t="s">
        <v>153</v>
      </c>
      <c r="E109" s="134" t="s">
        <v>2710</v>
      </c>
      <c r="F109" s="135" t="s">
        <v>2711</v>
      </c>
      <c r="G109" s="136" t="s">
        <v>2707</v>
      </c>
      <c r="H109" s="137">
        <v>27.408000000000001</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469</v>
      </c>
    </row>
    <row r="110" spans="2:65" s="1" customFormat="1" ht="16.5" customHeight="1">
      <c r="B110" s="132"/>
      <c r="C110" s="133" t="s">
        <v>294</v>
      </c>
      <c r="D110" s="133" t="s">
        <v>153</v>
      </c>
      <c r="E110" s="134" t="s">
        <v>2712</v>
      </c>
      <c r="F110" s="135" t="s">
        <v>2713</v>
      </c>
      <c r="G110" s="136" t="s">
        <v>156</v>
      </c>
      <c r="H110" s="137">
        <v>15</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485</v>
      </c>
    </row>
    <row r="111" spans="2:65" s="11" customFormat="1" ht="26" customHeight="1">
      <c r="B111" s="120"/>
      <c r="D111" s="121" t="s">
        <v>70</v>
      </c>
      <c r="E111" s="122" t="s">
        <v>1809</v>
      </c>
      <c r="F111" s="122" t="s">
        <v>2714</v>
      </c>
      <c r="I111" s="123"/>
      <c r="J111" s="124">
        <f>BK111</f>
        <v>0</v>
      </c>
      <c r="L111" s="120"/>
      <c r="M111" s="125"/>
      <c r="P111" s="126">
        <f>SUM(P112:P113)</f>
        <v>0</v>
      </c>
      <c r="R111" s="126">
        <f>SUM(R112:R113)</f>
        <v>0</v>
      </c>
      <c r="T111" s="127">
        <f>SUM(T112:T113)</f>
        <v>0</v>
      </c>
      <c r="AR111" s="121" t="s">
        <v>15</v>
      </c>
      <c r="AT111" s="128" t="s">
        <v>70</v>
      </c>
      <c r="AU111" s="128" t="s">
        <v>71</v>
      </c>
      <c r="AY111" s="121" t="s">
        <v>151</v>
      </c>
      <c r="BK111" s="129">
        <f>SUM(BK112:BK113)</f>
        <v>0</v>
      </c>
    </row>
    <row r="112" spans="2:65" s="1" customFormat="1" ht="16.5" customHeight="1">
      <c r="B112" s="132"/>
      <c r="C112" s="133" t="s">
        <v>306</v>
      </c>
      <c r="D112" s="133" t="s">
        <v>153</v>
      </c>
      <c r="E112" s="134" t="s">
        <v>2715</v>
      </c>
      <c r="F112" s="135" t="s">
        <v>2716</v>
      </c>
      <c r="G112" s="136" t="s">
        <v>2717</v>
      </c>
      <c r="H112" s="137">
        <v>12</v>
      </c>
      <c r="I112" s="138"/>
      <c r="J112" s="139">
        <f>ROUND(I112*H112,2)</f>
        <v>0</v>
      </c>
      <c r="K112" s="135" t="s">
        <v>3</v>
      </c>
      <c r="L112" s="33"/>
      <c r="M112" s="140" t="s">
        <v>3</v>
      </c>
      <c r="N112" s="141" t="s">
        <v>42</v>
      </c>
      <c r="P112" s="142">
        <f>O112*H112</f>
        <v>0</v>
      </c>
      <c r="Q112" s="142">
        <v>0</v>
      </c>
      <c r="R112" s="142">
        <f>Q112*H112</f>
        <v>0</v>
      </c>
      <c r="S112" s="142">
        <v>0</v>
      </c>
      <c r="T112" s="143">
        <f>S112*H112</f>
        <v>0</v>
      </c>
      <c r="AR112" s="144" t="s">
        <v>90</v>
      </c>
      <c r="AT112" s="144" t="s">
        <v>153</v>
      </c>
      <c r="AU112" s="144" t="s">
        <v>15</v>
      </c>
      <c r="AY112" s="18" t="s">
        <v>151</v>
      </c>
      <c r="BE112" s="145">
        <f>IF(N112="základní",J112,0)</f>
        <v>0</v>
      </c>
      <c r="BF112" s="145">
        <f>IF(N112="snížená",J112,0)</f>
        <v>0</v>
      </c>
      <c r="BG112" s="145">
        <f>IF(N112="zákl. přenesená",J112,0)</f>
        <v>0</v>
      </c>
      <c r="BH112" s="145">
        <f>IF(N112="sníž. přenesená",J112,0)</f>
        <v>0</v>
      </c>
      <c r="BI112" s="145">
        <f>IF(N112="nulová",J112,0)</f>
        <v>0</v>
      </c>
      <c r="BJ112" s="18" t="s">
        <v>15</v>
      </c>
      <c r="BK112" s="145">
        <f>ROUND(I112*H112,2)</f>
        <v>0</v>
      </c>
      <c r="BL112" s="18" t="s">
        <v>90</v>
      </c>
      <c r="BM112" s="144" t="s">
        <v>502</v>
      </c>
    </row>
    <row r="113" spans="2:65" s="1" customFormat="1" ht="16.5" customHeight="1">
      <c r="B113" s="132"/>
      <c r="C113" s="133" t="s">
        <v>310</v>
      </c>
      <c r="D113" s="133" t="s">
        <v>153</v>
      </c>
      <c r="E113" s="134" t="s">
        <v>2718</v>
      </c>
      <c r="F113" s="135" t="s">
        <v>2719</v>
      </c>
      <c r="G113" s="136" t="s">
        <v>2717</v>
      </c>
      <c r="H113" s="137">
        <v>15</v>
      </c>
      <c r="I113" s="138"/>
      <c r="J113" s="139">
        <f>ROUND(I113*H113,2)</f>
        <v>0</v>
      </c>
      <c r="K113" s="135" t="s">
        <v>3</v>
      </c>
      <c r="L113" s="33"/>
      <c r="M113" s="195" t="s">
        <v>3</v>
      </c>
      <c r="N113" s="196" t="s">
        <v>42</v>
      </c>
      <c r="O113" s="193"/>
      <c r="P113" s="197">
        <f>O113*H113</f>
        <v>0</v>
      </c>
      <c r="Q113" s="197">
        <v>0</v>
      </c>
      <c r="R113" s="197">
        <f>Q113*H113</f>
        <v>0</v>
      </c>
      <c r="S113" s="197">
        <v>0</v>
      </c>
      <c r="T113" s="198">
        <f>S113*H113</f>
        <v>0</v>
      </c>
      <c r="AR113" s="144" t="s">
        <v>90</v>
      </c>
      <c r="AT113" s="144" t="s">
        <v>153</v>
      </c>
      <c r="AU113" s="144" t="s">
        <v>15</v>
      </c>
      <c r="AY113" s="18" t="s">
        <v>151</v>
      </c>
      <c r="BE113" s="145">
        <f>IF(N113="základní",J113,0)</f>
        <v>0</v>
      </c>
      <c r="BF113" s="145">
        <f>IF(N113="snížená",J113,0)</f>
        <v>0</v>
      </c>
      <c r="BG113" s="145">
        <f>IF(N113="zákl. přenesená",J113,0)</f>
        <v>0</v>
      </c>
      <c r="BH113" s="145">
        <f>IF(N113="sníž. přenesená",J113,0)</f>
        <v>0</v>
      </c>
      <c r="BI113" s="145">
        <f>IF(N113="nulová",J113,0)</f>
        <v>0</v>
      </c>
      <c r="BJ113" s="18" t="s">
        <v>15</v>
      </c>
      <c r="BK113" s="145">
        <f>ROUND(I113*H113,2)</f>
        <v>0</v>
      </c>
      <c r="BL113" s="18" t="s">
        <v>90</v>
      </c>
      <c r="BM113" s="144" t="s">
        <v>883</v>
      </c>
    </row>
    <row r="114" spans="2:65" s="1" customFormat="1" ht="7" customHeight="1">
      <c r="B114" s="42"/>
      <c r="C114" s="43"/>
      <c r="D114" s="43"/>
      <c r="E114" s="43"/>
      <c r="F114" s="43"/>
      <c r="G114" s="43"/>
      <c r="H114" s="43"/>
      <c r="I114" s="43"/>
      <c r="J114" s="43"/>
      <c r="K114" s="43"/>
      <c r="L114" s="33"/>
    </row>
  </sheetData>
  <autoFilter ref="C86:K113" xr:uid="{00000000-0009-0000-0000-000007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14"/>
  <sheetViews>
    <sheetView showGridLines="0" workbookViewId="0"/>
  </sheetViews>
  <sheetFormatPr baseColWidth="10" defaultColWidth="8.75" defaultRowHeight="11"/>
  <cols>
    <col min="1" max="1" width="8.25" customWidth="1"/>
    <col min="2" max="2" width="1.25" customWidth="1"/>
    <col min="3" max="4" width="4.25" customWidth="1"/>
    <col min="5" max="5" width="17.25" customWidth="1"/>
    <col min="6" max="6" width="50.75" customWidth="1"/>
    <col min="7" max="7" width="7.5" customWidth="1"/>
    <col min="8" max="8" width="14" customWidth="1"/>
    <col min="9" max="9" width="15.75" customWidth="1"/>
    <col min="10" max="11" width="22.25" customWidth="1"/>
    <col min="12" max="12" width="9.25" customWidth="1"/>
    <col min="13" max="13" width="10.75" hidden="1" customWidth="1"/>
    <col min="14" max="14" width="9.25" hidden="1"/>
    <col min="15" max="20" width="14.25" hidden="1" customWidth="1"/>
    <col min="21" max="21" width="16.25" hidden="1" customWidth="1"/>
    <col min="22" max="22" width="12.25" customWidth="1"/>
    <col min="23" max="23" width="16.25" customWidth="1"/>
    <col min="24" max="24" width="12.25" customWidth="1"/>
    <col min="25" max="25" width="15" customWidth="1"/>
    <col min="26" max="26" width="11" customWidth="1"/>
    <col min="27" max="27" width="15" customWidth="1"/>
    <col min="28" max="28" width="16.25" customWidth="1"/>
    <col min="29" max="29" width="11" customWidth="1"/>
    <col min="30" max="30" width="15" customWidth="1"/>
    <col min="31" max="31" width="16.25" customWidth="1"/>
    <col min="44" max="65" width="9.25" hidden="1"/>
  </cols>
  <sheetData>
    <row r="2" spans="2:46" ht="37" customHeight="1">
      <c r="L2" s="319" t="s">
        <v>6</v>
      </c>
      <c r="M2" s="304"/>
      <c r="N2" s="304"/>
      <c r="O2" s="304"/>
      <c r="P2" s="304"/>
      <c r="Q2" s="304"/>
      <c r="R2" s="304"/>
      <c r="S2" s="304"/>
      <c r="T2" s="304"/>
      <c r="U2" s="304"/>
      <c r="V2" s="304"/>
      <c r="AT2" s="18" t="s">
        <v>102</v>
      </c>
    </row>
    <row r="3" spans="2:46" ht="7" customHeight="1">
      <c r="B3" s="19"/>
      <c r="C3" s="20"/>
      <c r="D3" s="20"/>
      <c r="E3" s="20"/>
      <c r="F3" s="20"/>
      <c r="G3" s="20"/>
      <c r="H3" s="20"/>
      <c r="I3" s="20"/>
      <c r="J3" s="20"/>
      <c r="K3" s="20"/>
      <c r="L3" s="21"/>
      <c r="AT3" s="18" t="s">
        <v>78</v>
      </c>
    </row>
    <row r="4" spans="2:46" ht="25" customHeight="1">
      <c r="B4" s="21"/>
      <c r="D4" s="22" t="s">
        <v>114</v>
      </c>
      <c r="L4" s="21"/>
      <c r="M4" s="91" t="s">
        <v>11</v>
      </c>
      <c r="AT4" s="18" t="s">
        <v>4</v>
      </c>
    </row>
    <row r="5" spans="2:46" ht="7" customHeight="1">
      <c r="B5" s="21"/>
      <c r="L5" s="21"/>
    </row>
    <row r="6" spans="2:46" ht="12" customHeight="1">
      <c r="B6" s="21"/>
      <c r="D6" s="28" t="s">
        <v>17</v>
      </c>
      <c r="L6" s="21"/>
    </row>
    <row r="7" spans="2:46" ht="16.5" customHeight="1">
      <c r="B7" s="21"/>
      <c r="E7" s="331" t="str">
        <f>'Rekapitulace stavby'!K6</f>
        <v>Snížení energetické náročnosti 5. MŠ Dobříš</v>
      </c>
      <c r="F7" s="332"/>
      <c r="G7" s="332"/>
      <c r="H7" s="332"/>
      <c r="L7" s="21"/>
    </row>
    <row r="8" spans="2:46" ht="12" customHeight="1">
      <c r="B8" s="21"/>
      <c r="D8" s="28" t="s">
        <v>115</v>
      </c>
      <c r="L8" s="21"/>
    </row>
    <row r="9" spans="2:46" s="1" customFormat="1" ht="16.5" customHeight="1">
      <c r="B9" s="33"/>
      <c r="E9" s="331" t="s">
        <v>2664</v>
      </c>
      <c r="F9" s="330"/>
      <c r="G9" s="330"/>
      <c r="H9" s="330"/>
      <c r="L9" s="33"/>
    </row>
    <row r="10" spans="2:46" s="1" customFormat="1" ht="12" customHeight="1">
      <c r="B10" s="33"/>
      <c r="D10" s="28" t="s">
        <v>117</v>
      </c>
      <c r="L10" s="33"/>
    </row>
    <row r="11" spans="2:46" s="1" customFormat="1" ht="16.5" customHeight="1">
      <c r="B11" s="33"/>
      <c r="E11" s="293" t="s">
        <v>2720</v>
      </c>
      <c r="F11" s="330"/>
      <c r="G11" s="330"/>
      <c r="H11" s="330"/>
      <c r="L11" s="33"/>
    </row>
    <row r="12" spans="2:46" s="1" customFormat="1">
      <c r="B12" s="33"/>
      <c r="L12" s="33"/>
    </row>
    <row r="13" spans="2:46" s="1" customFormat="1" ht="12" customHeight="1">
      <c r="B13" s="33"/>
      <c r="D13" s="28" t="s">
        <v>19</v>
      </c>
      <c r="F13" s="26" t="s">
        <v>3</v>
      </c>
      <c r="I13" s="28" t="s">
        <v>20</v>
      </c>
      <c r="J13" s="26" t="s">
        <v>3</v>
      </c>
      <c r="L13" s="33"/>
    </row>
    <row r="14" spans="2:46" s="1" customFormat="1" ht="12" customHeight="1">
      <c r="B14" s="33"/>
      <c r="D14" s="28" t="s">
        <v>21</v>
      </c>
      <c r="F14" s="26" t="s">
        <v>22</v>
      </c>
      <c r="I14" s="28" t="s">
        <v>23</v>
      </c>
      <c r="J14" s="50" t="str">
        <f>'Rekapitulace stavby'!AN8</f>
        <v>10. 4. 2025</v>
      </c>
      <c r="L14" s="33"/>
    </row>
    <row r="15" spans="2:46" s="1" customFormat="1" ht="11" customHeight="1">
      <c r="B15" s="33"/>
      <c r="L15" s="33"/>
    </row>
    <row r="16" spans="2:46" s="1" customFormat="1" ht="12" customHeight="1">
      <c r="B16" s="33"/>
      <c r="D16" s="28" t="s">
        <v>25</v>
      </c>
      <c r="I16" s="28" t="s">
        <v>26</v>
      </c>
      <c r="J16" s="26" t="str">
        <f>IF('Rekapitulace stavby'!AN10="","",'Rekapitulace stavby'!AN10)</f>
        <v/>
      </c>
      <c r="L16" s="33"/>
    </row>
    <row r="17" spans="2:12" s="1" customFormat="1" ht="18" customHeight="1">
      <c r="B17" s="33"/>
      <c r="E17" s="26" t="str">
        <f>IF('Rekapitulace stavby'!E11="","",'Rekapitulace stavby'!E11)</f>
        <v>Město Dobříš</v>
      </c>
      <c r="I17" s="28" t="s">
        <v>28</v>
      </c>
      <c r="J17" s="26" t="str">
        <f>IF('Rekapitulace stavby'!AN11="","",'Rekapitulace stavby'!AN11)</f>
        <v/>
      </c>
      <c r="L17" s="33"/>
    </row>
    <row r="18" spans="2:12" s="1" customFormat="1" ht="7" customHeight="1">
      <c r="B18" s="33"/>
      <c r="L18" s="33"/>
    </row>
    <row r="19" spans="2:12" s="1" customFormat="1" ht="12" customHeight="1">
      <c r="B19" s="33"/>
      <c r="D19" s="28" t="s">
        <v>29</v>
      </c>
      <c r="I19" s="28" t="s">
        <v>26</v>
      </c>
      <c r="J19" s="29" t="str">
        <f>'Rekapitulace stavby'!AN13</f>
        <v>Vyplň údaj</v>
      </c>
      <c r="L19" s="33"/>
    </row>
    <row r="20" spans="2:12" s="1" customFormat="1" ht="18" customHeight="1">
      <c r="B20" s="33"/>
      <c r="E20" s="333" t="str">
        <f>'Rekapitulace stavby'!E14</f>
        <v>Vyplň údaj</v>
      </c>
      <c r="F20" s="303"/>
      <c r="G20" s="303"/>
      <c r="H20" s="303"/>
      <c r="I20" s="28" t="s">
        <v>28</v>
      </c>
      <c r="J20" s="29" t="str">
        <f>'Rekapitulace stavby'!AN14</f>
        <v>Vyplň údaj</v>
      </c>
      <c r="L20" s="33"/>
    </row>
    <row r="21" spans="2:12" s="1" customFormat="1" ht="7" customHeight="1">
      <c r="B21" s="33"/>
      <c r="L21" s="33"/>
    </row>
    <row r="22" spans="2:12" s="1" customFormat="1" ht="12" customHeight="1">
      <c r="B22" s="33"/>
      <c r="D22" s="28" t="s">
        <v>31</v>
      </c>
      <c r="I22" s="28" t="s">
        <v>26</v>
      </c>
      <c r="J22" s="26" t="str">
        <f>IF('Rekapitulace stavby'!AN16="","",'Rekapitulace stavby'!AN16)</f>
        <v/>
      </c>
      <c r="L22" s="33"/>
    </row>
    <row r="23" spans="2:12" s="1" customFormat="1" ht="18" customHeight="1">
      <c r="B23" s="33"/>
      <c r="E23" s="26" t="str">
        <f>IF('Rekapitulace stavby'!E17="","",'Rekapitulace stavby'!E17)</f>
        <v>Energy Benefit Centre a.s.</v>
      </c>
      <c r="I23" s="28" t="s">
        <v>28</v>
      </c>
      <c r="J23" s="26" t="str">
        <f>IF('Rekapitulace stavby'!AN17="","",'Rekapitulace stavby'!AN17)</f>
        <v/>
      </c>
      <c r="L23" s="33"/>
    </row>
    <row r="24" spans="2:12" s="1" customFormat="1" ht="7" customHeight="1">
      <c r="B24" s="33"/>
      <c r="L24" s="33"/>
    </row>
    <row r="25" spans="2:12" s="1" customFormat="1" ht="12" customHeight="1">
      <c r="B25" s="33"/>
      <c r="D25" s="28" t="s">
        <v>34</v>
      </c>
      <c r="I25" s="28" t="s">
        <v>26</v>
      </c>
      <c r="J25" s="26" t="str">
        <f>IF('Rekapitulace stavby'!AN19="","",'Rekapitulace stavby'!AN19)</f>
        <v/>
      </c>
      <c r="L25" s="33"/>
    </row>
    <row r="26" spans="2:12" s="1" customFormat="1" ht="18" customHeight="1">
      <c r="B26" s="33"/>
      <c r="E26" s="26" t="str">
        <f>IF('Rekapitulace stavby'!E20="","",'Rekapitulace stavby'!E20)</f>
        <v xml:space="preserve"> </v>
      </c>
      <c r="I26" s="28" t="s">
        <v>28</v>
      </c>
      <c r="J26" s="26" t="str">
        <f>IF('Rekapitulace stavby'!AN20="","",'Rekapitulace stavby'!AN20)</f>
        <v/>
      </c>
      <c r="L26" s="33"/>
    </row>
    <row r="27" spans="2:12" s="1" customFormat="1" ht="7" customHeight="1">
      <c r="B27" s="33"/>
      <c r="L27" s="33"/>
    </row>
    <row r="28" spans="2:12" s="1" customFormat="1" ht="12" customHeight="1">
      <c r="B28" s="33"/>
      <c r="D28" s="28" t="s">
        <v>35</v>
      </c>
      <c r="L28" s="33"/>
    </row>
    <row r="29" spans="2:12" s="7" customFormat="1" ht="16.5" customHeight="1">
      <c r="B29" s="92"/>
      <c r="E29" s="308" t="s">
        <v>3</v>
      </c>
      <c r="F29" s="308"/>
      <c r="G29" s="308"/>
      <c r="H29" s="308"/>
      <c r="L29" s="92"/>
    </row>
    <row r="30" spans="2:12" s="1" customFormat="1" ht="7" customHeight="1">
      <c r="B30" s="33"/>
      <c r="L30" s="33"/>
    </row>
    <row r="31" spans="2:12" s="1" customFormat="1" ht="7" customHeight="1">
      <c r="B31" s="33"/>
      <c r="D31" s="51"/>
      <c r="E31" s="51"/>
      <c r="F31" s="51"/>
      <c r="G31" s="51"/>
      <c r="H31" s="51"/>
      <c r="I31" s="51"/>
      <c r="J31" s="51"/>
      <c r="K31" s="51"/>
      <c r="L31" s="33"/>
    </row>
    <row r="32" spans="2:12" s="1" customFormat="1" ht="25.25" customHeight="1">
      <c r="B32" s="33"/>
      <c r="D32" s="93" t="s">
        <v>37</v>
      </c>
      <c r="J32" s="64">
        <f>ROUND(J87, 2)</f>
        <v>0</v>
      </c>
      <c r="L32" s="33"/>
    </row>
    <row r="33" spans="2:12" s="1" customFormat="1" ht="7" customHeight="1">
      <c r="B33" s="33"/>
      <c r="D33" s="51"/>
      <c r="E33" s="51"/>
      <c r="F33" s="51"/>
      <c r="G33" s="51"/>
      <c r="H33" s="51"/>
      <c r="I33" s="51"/>
      <c r="J33" s="51"/>
      <c r="K33" s="51"/>
      <c r="L33" s="33"/>
    </row>
    <row r="34" spans="2:12" s="1" customFormat="1" ht="14.5" customHeight="1">
      <c r="B34" s="33"/>
      <c r="F34" s="36" t="s">
        <v>39</v>
      </c>
      <c r="I34" s="36" t="s">
        <v>38</v>
      </c>
      <c r="J34" s="36" t="s">
        <v>40</v>
      </c>
      <c r="L34" s="33"/>
    </row>
    <row r="35" spans="2:12" s="1" customFormat="1" ht="14.5" customHeight="1">
      <c r="B35" s="33"/>
      <c r="D35" s="53" t="s">
        <v>41</v>
      </c>
      <c r="E35" s="28" t="s">
        <v>42</v>
      </c>
      <c r="F35" s="84">
        <f>ROUND((SUM(BE87:BE113)),  2)</f>
        <v>0</v>
      </c>
      <c r="I35" s="94">
        <v>0.21</v>
      </c>
      <c r="J35" s="84">
        <f>ROUND(((SUM(BE87:BE113))*I35),  2)</f>
        <v>0</v>
      </c>
      <c r="L35" s="33"/>
    </row>
    <row r="36" spans="2:12" s="1" customFormat="1" ht="14.5" customHeight="1">
      <c r="B36" s="33"/>
      <c r="E36" s="28" t="s">
        <v>43</v>
      </c>
      <c r="F36" s="84">
        <f>ROUND((SUM(BF87:BF113)),  2)</f>
        <v>0</v>
      </c>
      <c r="I36" s="94">
        <v>0.12</v>
      </c>
      <c r="J36" s="84">
        <f>ROUND(((SUM(BF87:BF113))*I36),  2)</f>
        <v>0</v>
      </c>
      <c r="L36" s="33"/>
    </row>
    <row r="37" spans="2:12" s="1" customFormat="1" ht="14.5" hidden="1" customHeight="1">
      <c r="B37" s="33"/>
      <c r="E37" s="28" t="s">
        <v>44</v>
      </c>
      <c r="F37" s="84">
        <f>ROUND((SUM(BG87:BG113)),  2)</f>
        <v>0</v>
      </c>
      <c r="I37" s="94">
        <v>0.21</v>
      </c>
      <c r="J37" s="84">
        <f>0</f>
        <v>0</v>
      </c>
      <c r="L37" s="33"/>
    </row>
    <row r="38" spans="2:12" s="1" customFormat="1" ht="14.5" hidden="1" customHeight="1">
      <c r="B38" s="33"/>
      <c r="E38" s="28" t="s">
        <v>45</v>
      </c>
      <c r="F38" s="84">
        <f>ROUND((SUM(BH87:BH113)),  2)</f>
        <v>0</v>
      </c>
      <c r="I38" s="94">
        <v>0.12</v>
      </c>
      <c r="J38" s="84">
        <f>0</f>
        <v>0</v>
      </c>
      <c r="L38" s="33"/>
    </row>
    <row r="39" spans="2:12" s="1" customFormat="1" ht="14.5" hidden="1" customHeight="1">
      <c r="B39" s="33"/>
      <c r="E39" s="28" t="s">
        <v>46</v>
      </c>
      <c r="F39" s="84">
        <f>ROUND((SUM(BI87:BI113)),  2)</f>
        <v>0</v>
      </c>
      <c r="I39" s="94">
        <v>0</v>
      </c>
      <c r="J39" s="84">
        <f>0</f>
        <v>0</v>
      </c>
      <c r="L39" s="33"/>
    </row>
    <row r="40" spans="2:12" s="1" customFormat="1" ht="7" customHeight="1">
      <c r="B40" s="33"/>
      <c r="L40" s="33"/>
    </row>
    <row r="41" spans="2:12" s="1" customFormat="1" ht="25.25" customHeight="1">
      <c r="B41" s="33"/>
      <c r="C41" s="95"/>
      <c r="D41" s="96" t="s">
        <v>47</v>
      </c>
      <c r="E41" s="55"/>
      <c r="F41" s="55"/>
      <c r="G41" s="97" t="s">
        <v>48</v>
      </c>
      <c r="H41" s="98" t="s">
        <v>49</v>
      </c>
      <c r="I41" s="55"/>
      <c r="J41" s="99">
        <f>SUM(J32:J39)</f>
        <v>0</v>
      </c>
      <c r="K41" s="100"/>
      <c r="L41" s="33"/>
    </row>
    <row r="42" spans="2:12" s="1" customFormat="1" ht="14.5" customHeight="1">
      <c r="B42" s="42"/>
      <c r="C42" s="43"/>
      <c r="D42" s="43"/>
      <c r="E42" s="43"/>
      <c r="F42" s="43"/>
      <c r="G42" s="43"/>
      <c r="H42" s="43"/>
      <c r="I42" s="43"/>
      <c r="J42" s="43"/>
      <c r="K42" s="43"/>
      <c r="L42" s="33"/>
    </row>
    <row r="46" spans="2:12" s="1" customFormat="1" ht="7" customHeight="1">
      <c r="B46" s="44"/>
      <c r="C46" s="45"/>
      <c r="D46" s="45"/>
      <c r="E46" s="45"/>
      <c r="F46" s="45"/>
      <c r="G46" s="45"/>
      <c r="H46" s="45"/>
      <c r="I46" s="45"/>
      <c r="J46" s="45"/>
      <c r="K46" s="45"/>
      <c r="L46" s="33"/>
    </row>
    <row r="47" spans="2:12" s="1" customFormat="1" ht="25" customHeight="1">
      <c r="B47" s="33"/>
      <c r="C47" s="22" t="s">
        <v>119</v>
      </c>
      <c r="L47" s="33"/>
    </row>
    <row r="48" spans="2:12" s="1" customFormat="1" ht="7" customHeight="1">
      <c r="B48" s="33"/>
      <c r="L48" s="33"/>
    </row>
    <row r="49" spans="2:47" s="1" customFormat="1" ht="12" customHeight="1">
      <c r="B49" s="33"/>
      <c r="C49" s="28" t="s">
        <v>17</v>
      </c>
      <c r="L49" s="33"/>
    </row>
    <row r="50" spans="2:47" s="1" customFormat="1" ht="16.5" customHeight="1">
      <c r="B50" s="33"/>
      <c r="E50" s="331" t="str">
        <f>E7</f>
        <v>Snížení energetické náročnosti 5. MŠ Dobříš</v>
      </c>
      <c r="F50" s="332"/>
      <c r="G50" s="332"/>
      <c r="H50" s="332"/>
      <c r="L50" s="33"/>
    </row>
    <row r="51" spans="2:47" ht="12" customHeight="1">
      <c r="B51" s="21"/>
      <c r="C51" s="28" t="s">
        <v>115</v>
      </c>
      <c r="L51" s="21"/>
    </row>
    <row r="52" spans="2:47" s="1" customFormat="1" ht="16.5" customHeight="1">
      <c r="B52" s="33"/>
      <c r="E52" s="331" t="s">
        <v>2664</v>
      </c>
      <c r="F52" s="330"/>
      <c r="G52" s="330"/>
      <c r="H52" s="330"/>
      <c r="L52" s="33"/>
    </row>
    <row r="53" spans="2:47" s="1" customFormat="1" ht="12" customHeight="1">
      <c r="B53" s="33"/>
      <c r="C53" s="28" t="s">
        <v>117</v>
      </c>
      <c r="L53" s="33"/>
    </row>
    <row r="54" spans="2:47" s="1" customFormat="1" ht="16.5" customHeight="1">
      <c r="B54" s="33"/>
      <c r="E54" s="293" t="str">
        <f>E11</f>
        <v>2 - VZT-2</v>
      </c>
      <c r="F54" s="330"/>
      <c r="G54" s="330"/>
      <c r="H54" s="330"/>
      <c r="L54" s="33"/>
    </row>
    <row r="55" spans="2:47" s="1" customFormat="1" ht="7" customHeight="1">
      <c r="B55" s="33"/>
      <c r="L55" s="33"/>
    </row>
    <row r="56" spans="2:47" s="1" customFormat="1" ht="12" customHeight="1">
      <c r="B56" s="33"/>
      <c r="C56" s="28" t="s">
        <v>21</v>
      </c>
      <c r="F56" s="26" t="str">
        <f>F14</f>
        <v xml:space="preserve"> </v>
      </c>
      <c r="I56" s="28" t="s">
        <v>23</v>
      </c>
      <c r="J56" s="50" t="str">
        <f>IF(J14="","",J14)</f>
        <v>10. 4. 2025</v>
      </c>
      <c r="L56" s="33"/>
    </row>
    <row r="57" spans="2:47" s="1" customFormat="1" ht="7" customHeight="1">
      <c r="B57" s="33"/>
      <c r="L57" s="33"/>
    </row>
    <row r="58" spans="2:47" s="1" customFormat="1" ht="25.75" customHeight="1">
      <c r="B58" s="33"/>
      <c r="C58" s="28" t="s">
        <v>25</v>
      </c>
      <c r="F58" s="26" t="str">
        <f>E17</f>
        <v>Město Dobříš</v>
      </c>
      <c r="I58" s="28" t="s">
        <v>31</v>
      </c>
      <c r="J58" s="31" t="str">
        <f>E23</f>
        <v>Energy Benefit Centre a.s.</v>
      </c>
      <c r="L58" s="33"/>
    </row>
    <row r="59" spans="2:47" s="1" customFormat="1" ht="15.25" customHeight="1">
      <c r="B59" s="33"/>
      <c r="C59" s="28" t="s">
        <v>29</v>
      </c>
      <c r="F59" s="26" t="str">
        <f>IF(E20="","",E20)</f>
        <v>Vyplň údaj</v>
      </c>
      <c r="I59" s="28" t="s">
        <v>34</v>
      </c>
      <c r="J59" s="31" t="str">
        <f>E26</f>
        <v xml:space="preserve"> </v>
      </c>
      <c r="L59" s="33"/>
    </row>
    <row r="60" spans="2:47" s="1" customFormat="1" ht="10.25" customHeight="1">
      <c r="B60" s="33"/>
      <c r="L60" s="33"/>
    </row>
    <row r="61" spans="2:47" s="1" customFormat="1" ht="29.25" customHeight="1">
      <c r="B61" s="33"/>
      <c r="C61" s="101" t="s">
        <v>120</v>
      </c>
      <c r="D61" s="95"/>
      <c r="E61" s="95"/>
      <c r="F61" s="95"/>
      <c r="G61" s="95"/>
      <c r="H61" s="95"/>
      <c r="I61" s="95"/>
      <c r="J61" s="102" t="s">
        <v>121</v>
      </c>
      <c r="K61" s="95"/>
      <c r="L61" s="33"/>
    </row>
    <row r="62" spans="2:47" s="1" customFormat="1" ht="10.25" customHeight="1">
      <c r="B62" s="33"/>
      <c r="L62" s="33"/>
    </row>
    <row r="63" spans="2:47" s="1" customFormat="1" ht="23" customHeight="1">
      <c r="B63" s="33"/>
      <c r="C63" s="103" t="s">
        <v>69</v>
      </c>
      <c r="J63" s="64">
        <f>J87</f>
        <v>0</v>
      </c>
      <c r="L63" s="33"/>
      <c r="AU63" s="18" t="s">
        <v>122</v>
      </c>
    </row>
    <row r="64" spans="2:47" s="8" customFormat="1" ht="25" customHeight="1">
      <c r="B64" s="104"/>
      <c r="D64" s="105" t="s">
        <v>2721</v>
      </c>
      <c r="E64" s="106"/>
      <c r="F64" s="106"/>
      <c r="G64" s="106"/>
      <c r="H64" s="106"/>
      <c r="I64" s="106"/>
      <c r="J64" s="107">
        <f>J88</f>
        <v>0</v>
      </c>
      <c r="L64" s="104"/>
    </row>
    <row r="65" spans="2:12" s="8" customFormat="1" ht="25" customHeight="1">
      <c r="B65" s="104"/>
      <c r="D65" s="105" t="s">
        <v>2667</v>
      </c>
      <c r="E65" s="106"/>
      <c r="F65" s="106"/>
      <c r="G65" s="106"/>
      <c r="H65" s="106"/>
      <c r="I65" s="106"/>
      <c r="J65" s="107">
        <f>J111</f>
        <v>0</v>
      </c>
      <c r="L65" s="104"/>
    </row>
    <row r="66" spans="2:12" s="1" customFormat="1" ht="21.75" customHeight="1">
      <c r="B66" s="33"/>
      <c r="L66" s="33"/>
    </row>
    <row r="67" spans="2:12" s="1" customFormat="1" ht="7" customHeight="1">
      <c r="B67" s="42"/>
      <c r="C67" s="43"/>
      <c r="D67" s="43"/>
      <c r="E67" s="43"/>
      <c r="F67" s="43"/>
      <c r="G67" s="43"/>
      <c r="H67" s="43"/>
      <c r="I67" s="43"/>
      <c r="J67" s="43"/>
      <c r="K67" s="43"/>
      <c r="L67" s="33"/>
    </row>
    <row r="71" spans="2:12" s="1" customFormat="1" ht="7" customHeight="1">
      <c r="B71" s="44"/>
      <c r="C71" s="45"/>
      <c r="D71" s="45"/>
      <c r="E71" s="45"/>
      <c r="F71" s="45"/>
      <c r="G71" s="45"/>
      <c r="H71" s="45"/>
      <c r="I71" s="45"/>
      <c r="J71" s="45"/>
      <c r="K71" s="45"/>
      <c r="L71" s="33"/>
    </row>
    <row r="72" spans="2:12" s="1" customFormat="1" ht="25" customHeight="1">
      <c r="B72" s="33"/>
      <c r="C72" s="22" t="s">
        <v>136</v>
      </c>
      <c r="L72" s="33"/>
    </row>
    <row r="73" spans="2:12" s="1" customFormat="1" ht="7" customHeight="1">
      <c r="B73" s="33"/>
      <c r="L73" s="33"/>
    </row>
    <row r="74" spans="2:12" s="1" customFormat="1" ht="12" customHeight="1">
      <c r="B74" s="33"/>
      <c r="C74" s="28" t="s">
        <v>17</v>
      </c>
      <c r="L74" s="33"/>
    </row>
    <row r="75" spans="2:12" s="1" customFormat="1" ht="16.5" customHeight="1">
      <c r="B75" s="33"/>
      <c r="E75" s="331" t="str">
        <f>E7</f>
        <v>Snížení energetické náročnosti 5. MŠ Dobříš</v>
      </c>
      <c r="F75" s="332"/>
      <c r="G75" s="332"/>
      <c r="H75" s="332"/>
      <c r="L75" s="33"/>
    </row>
    <row r="76" spans="2:12" ht="12" customHeight="1">
      <c r="B76" s="21"/>
      <c r="C76" s="28" t="s">
        <v>115</v>
      </c>
      <c r="L76" s="21"/>
    </row>
    <row r="77" spans="2:12" s="1" customFormat="1" ht="16.5" customHeight="1">
      <c r="B77" s="33"/>
      <c r="E77" s="331" t="s">
        <v>2664</v>
      </c>
      <c r="F77" s="330"/>
      <c r="G77" s="330"/>
      <c r="H77" s="330"/>
      <c r="L77" s="33"/>
    </row>
    <row r="78" spans="2:12" s="1" customFormat="1" ht="12" customHeight="1">
      <c r="B78" s="33"/>
      <c r="C78" s="28" t="s">
        <v>117</v>
      </c>
      <c r="L78" s="33"/>
    </row>
    <row r="79" spans="2:12" s="1" customFormat="1" ht="16.5" customHeight="1">
      <c r="B79" s="33"/>
      <c r="E79" s="293" t="str">
        <f>E11</f>
        <v>2 - VZT-2</v>
      </c>
      <c r="F79" s="330"/>
      <c r="G79" s="330"/>
      <c r="H79" s="330"/>
      <c r="L79" s="33"/>
    </row>
    <row r="80" spans="2:12" s="1" customFormat="1" ht="7" customHeight="1">
      <c r="B80" s="33"/>
      <c r="L80" s="33"/>
    </row>
    <row r="81" spans="2:65" s="1" customFormat="1" ht="12" customHeight="1">
      <c r="B81" s="33"/>
      <c r="C81" s="28" t="s">
        <v>21</v>
      </c>
      <c r="F81" s="26" t="str">
        <f>F14</f>
        <v xml:space="preserve"> </v>
      </c>
      <c r="I81" s="28" t="s">
        <v>23</v>
      </c>
      <c r="J81" s="50" t="str">
        <f>IF(J14="","",J14)</f>
        <v>10. 4. 2025</v>
      </c>
      <c r="L81" s="33"/>
    </row>
    <row r="82" spans="2:65" s="1" customFormat="1" ht="7" customHeight="1">
      <c r="B82" s="33"/>
      <c r="L82" s="33"/>
    </row>
    <row r="83" spans="2:65" s="1" customFormat="1" ht="25.75" customHeight="1">
      <c r="B83" s="33"/>
      <c r="C83" s="28" t="s">
        <v>25</v>
      </c>
      <c r="F83" s="26" t="str">
        <f>E17</f>
        <v>Město Dobříš</v>
      </c>
      <c r="I83" s="28" t="s">
        <v>31</v>
      </c>
      <c r="J83" s="31" t="str">
        <f>E23</f>
        <v>Energy Benefit Centre a.s.</v>
      </c>
      <c r="L83" s="33"/>
    </row>
    <row r="84" spans="2:65" s="1" customFormat="1" ht="15.25" customHeight="1">
      <c r="B84" s="33"/>
      <c r="C84" s="28" t="s">
        <v>29</v>
      </c>
      <c r="F84" s="26" t="str">
        <f>IF(E20="","",E20)</f>
        <v>Vyplň údaj</v>
      </c>
      <c r="I84" s="28" t="s">
        <v>34</v>
      </c>
      <c r="J84" s="31" t="str">
        <f>E26</f>
        <v xml:space="preserve"> </v>
      </c>
      <c r="L84" s="33"/>
    </row>
    <row r="85" spans="2:65" s="1" customFormat="1" ht="10.25" customHeight="1">
      <c r="B85" s="33"/>
      <c r="L85" s="33"/>
    </row>
    <row r="86" spans="2:65" s="10" customFormat="1" ht="29.25" customHeight="1">
      <c r="B86" s="112"/>
      <c r="C86" s="113" t="s">
        <v>137</v>
      </c>
      <c r="D86" s="114" t="s">
        <v>56</v>
      </c>
      <c r="E86" s="114" t="s">
        <v>52</v>
      </c>
      <c r="F86" s="114" t="s">
        <v>53</v>
      </c>
      <c r="G86" s="114" t="s">
        <v>138</v>
      </c>
      <c r="H86" s="114" t="s">
        <v>139</v>
      </c>
      <c r="I86" s="114" t="s">
        <v>140</v>
      </c>
      <c r="J86" s="114" t="s">
        <v>121</v>
      </c>
      <c r="K86" s="115" t="s">
        <v>141</v>
      </c>
      <c r="L86" s="112"/>
      <c r="M86" s="57" t="s">
        <v>3</v>
      </c>
      <c r="N86" s="58" t="s">
        <v>41</v>
      </c>
      <c r="O86" s="58" t="s">
        <v>142</v>
      </c>
      <c r="P86" s="58" t="s">
        <v>143</v>
      </c>
      <c r="Q86" s="58" t="s">
        <v>144</v>
      </c>
      <c r="R86" s="58" t="s">
        <v>145</v>
      </c>
      <c r="S86" s="58" t="s">
        <v>146</v>
      </c>
      <c r="T86" s="59" t="s">
        <v>147</v>
      </c>
    </row>
    <row r="87" spans="2:65" s="1" customFormat="1" ht="23" customHeight="1">
      <c r="B87" s="33"/>
      <c r="C87" s="62" t="s">
        <v>148</v>
      </c>
      <c r="J87" s="116">
        <f>BK87</f>
        <v>0</v>
      </c>
      <c r="L87" s="33"/>
      <c r="M87" s="60"/>
      <c r="N87" s="51"/>
      <c r="O87" s="51"/>
      <c r="P87" s="117">
        <f>P88+P111</f>
        <v>0</v>
      </c>
      <c r="Q87" s="51"/>
      <c r="R87" s="117">
        <f>R88+R111</f>
        <v>0</v>
      </c>
      <c r="S87" s="51"/>
      <c r="T87" s="118">
        <f>T88+T111</f>
        <v>0</v>
      </c>
      <c r="AT87" s="18" t="s">
        <v>70</v>
      </c>
      <c r="AU87" s="18" t="s">
        <v>122</v>
      </c>
      <c r="BK87" s="119">
        <f>BK88+BK111</f>
        <v>0</v>
      </c>
    </row>
    <row r="88" spans="2:65" s="11" customFormat="1" ht="26" customHeight="1">
      <c r="B88" s="120"/>
      <c r="D88" s="121" t="s">
        <v>70</v>
      </c>
      <c r="E88" s="122" t="s">
        <v>2414</v>
      </c>
      <c r="F88" s="122" t="s">
        <v>2722</v>
      </c>
      <c r="I88" s="123"/>
      <c r="J88" s="124">
        <f>BK88</f>
        <v>0</v>
      </c>
      <c r="L88" s="120"/>
      <c r="M88" s="125"/>
      <c r="P88" s="126">
        <f>SUM(P89:P110)</f>
        <v>0</v>
      </c>
      <c r="R88" s="126">
        <f>SUM(R89:R110)</f>
        <v>0</v>
      </c>
      <c r="T88" s="127">
        <f>SUM(T89:T110)</f>
        <v>0</v>
      </c>
      <c r="AR88" s="121" t="s">
        <v>15</v>
      </c>
      <c r="AT88" s="128" t="s">
        <v>70</v>
      </c>
      <c r="AU88" s="128" t="s">
        <v>71</v>
      </c>
      <c r="AY88" s="121" t="s">
        <v>151</v>
      </c>
      <c r="BK88" s="129">
        <f>SUM(BK89:BK110)</f>
        <v>0</v>
      </c>
    </row>
    <row r="89" spans="2:65" s="1" customFormat="1" ht="78" customHeight="1">
      <c r="B89" s="132"/>
      <c r="C89" s="133" t="s">
        <v>15</v>
      </c>
      <c r="D89" s="133" t="s">
        <v>153</v>
      </c>
      <c r="E89" s="134" t="s">
        <v>2723</v>
      </c>
      <c r="F89" s="135" t="s">
        <v>2670</v>
      </c>
      <c r="G89" s="136" t="s">
        <v>1861</v>
      </c>
      <c r="H89" s="137">
        <v>1</v>
      </c>
      <c r="I89" s="138"/>
      <c r="J89" s="139">
        <f t="shared" ref="J89:J110" si="0">ROUND(I89*H89,2)</f>
        <v>0</v>
      </c>
      <c r="K89" s="135" t="s">
        <v>3</v>
      </c>
      <c r="L89" s="33"/>
      <c r="M89" s="140" t="s">
        <v>3</v>
      </c>
      <c r="N89" s="141" t="s">
        <v>42</v>
      </c>
      <c r="P89" s="142">
        <f t="shared" ref="P89:P110" si="1">O89*H89</f>
        <v>0</v>
      </c>
      <c r="Q89" s="142">
        <v>0</v>
      </c>
      <c r="R89" s="142">
        <f t="shared" ref="R89:R110" si="2">Q89*H89</f>
        <v>0</v>
      </c>
      <c r="S89" s="142">
        <v>0</v>
      </c>
      <c r="T89" s="143">
        <f t="shared" ref="T89:T110" si="3">S89*H89</f>
        <v>0</v>
      </c>
      <c r="AR89" s="144" t="s">
        <v>90</v>
      </c>
      <c r="AT89" s="144" t="s">
        <v>153</v>
      </c>
      <c r="AU89" s="144" t="s">
        <v>15</v>
      </c>
      <c r="AY89" s="18" t="s">
        <v>151</v>
      </c>
      <c r="BE89" s="145">
        <f t="shared" ref="BE89:BE110" si="4">IF(N89="základní",J89,0)</f>
        <v>0</v>
      </c>
      <c r="BF89" s="145">
        <f t="shared" ref="BF89:BF110" si="5">IF(N89="snížená",J89,0)</f>
        <v>0</v>
      </c>
      <c r="BG89" s="145">
        <f t="shared" ref="BG89:BG110" si="6">IF(N89="zákl. přenesená",J89,0)</f>
        <v>0</v>
      </c>
      <c r="BH89" s="145">
        <f t="shared" ref="BH89:BH110" si="7">IF(N89="sníž. přenesená",J89,0)</f>
        <v>0</v>
      </c>
      <c r="BI89" s="145">
        <f t="shared" ref="BI89:BI110" si="8">IF(N89="nulová",J89,0)</f>
        <v>0</v>
      </c>
      <c r="BJ89" s="18" t="s">
        <v>15</v>
      </c>
      <c r="BK89" s="145">
        <f t="shared" ref="BK89:BK110" si="9">ROUND(I89*H89,2)</f>
        <v>0</v>
      </c>
      <c r="BL89" s="18" t="s">
        <v>90</v>
      </c>
      <c r="BM89" s="144" t="s">
        <v>210</v>
      </c>
    </row>
    <row r="90" spans="2:65" s="1" customFormat="1" ht="16.5" customHeight="1">
      <c r="B90" s="132"/>
      <c r="C90" s="133" t="s">
        <v>78</v>
      </c>
      <c r="D90" s="133" t="s">
        <v>153</v>
      </c>
      <c r="E90" s="134" t="s">
        <v>2671</v>
      </c>
      <c r="F90" s="135" t="s">
        <v>2672</v>
      </c>
      <c r="G90" s="136" t="s">
        <v>1861</v>
      </c>
      <c r="H90" s="137">
        <v>2</v>
      </c>
      <c r="I90" s="138"/>
      <c r="J90" s="139">
        <f t="shared" si="0"/>
        <v>0</v>
      </c>
      <c r="K90" s="135" t="s">
        <v>3</v>
      </c>
      <c r="L90" s="33"/>
      <c r="M90" s="140" t="s">
        <v>3</v>
      </c>
      <c r="N90" s="141" t="s">
        <v>42</v>
      </c>
      <c r="P90" s="142">
        <f t="shared" si="1"/>
        <v>0</v>
      </c>
      <c r="Q90" s="142">
        <v>0</v>
      </c>
      <c r="R90" s="142">
        <f t="shared" si="2"/>
        <v>0</v>
      </c>
      <c r="S90" s="142">
        <v>0</v>
      </c>
      <c r="T90" s="143">
        <f t="shared" si="3"/>
        <v>0</v>
      </c>
      <c r="AR90" s="144" t="s">
        <v>90</v>
      </c>
      <c r="AT90" s="144" t="s">
        <v>153</v>
      </c>
      <c r="AU90" s="144" t="s">
        <v>15</v>
      </c>
      <c r="AY90" s="18" t="s">
        <v>151</v>
      </c>
      <c r="BE90" s="145">
        <f t="shared" si="4"/>
        <v>0</v>
      </c>
      <c r="BF90" s="145">
        <f t="shared" si="5"/>
        <v>0</v>
      </c>
      <c r="BG90" s="145">
        <f t="shared" si="6"/>
        <v>0</v>
      </c>
      <c r="BH90" s="145">
        <f t="shared" si="7"/>
        <v>0</v>
      </c>
      <c r="BI90" s="145">
        <f t="shared" si="8"/>
        <v>0</v>
      </c>
      <c r="BJ90" s="18" t="s">
        <v>15</v>
      </c>
      <c r="BK90" s="145">
        <f t="shared" si="9"/>
        <v>0</v>
      </c>
      <c r="BL90" s="18" t="s">
        <v>90</v>
      </c>
      <c r="BM90" s="144" t="s">
        <v>219</v>
      </c>
    </row>
    <row r="91" spans="2:65" s="1" customFormat="1" ht="16.5" customHeight="1">
      <c r="B91" s="132"/>
      <c r="C91" s="133" t="s">
        <v>87</v>
      </c>
      <c r="D91" s="133" t="s">
        <v>153</v>
      </c>
      <c r="E91" s="134" t="s">
        <v>2673</v>
      </c>
      <c r="F91" s="135" t="s">
        <v>2674</v>
      </c>
      <c r="G91" s="136" t="s">
        <v>1861</v>
      </c>
      <c r="H91" s="137">
        <v>1</v>
      </c>
      <c r="I91" s="138"/>
      <c r="J91" s="139">
        <f t="shared" si="0"/>
        <v>0</v>
      </c>
      <c r="K91" s="135" t="s">
        <v>3</v>
      </c>
      <c r="L91" s="33"/>
      <c r="M91" s="140" t="s">
        <v>3</v>
      </c>
      <c r="N91" s="141" t="s">
        <v>42</v>
      </c>
      <c r="P91" s="142">
        <f t="shared" si="1"/>
        <v>0</v>
      </c>
      <c r="Q91" s="142">
        <v>0</v>
      </c>
      <c r="R91" s="142">
        <f t="shared" si="2"/>
        <v>0</v>
      </c>
      <c r="S91" s="142">
        <v>0</v>
      </c>
      <c r="T91" s="143">
        <f t="shared" si="3"/>
        <v>0</v>
      </c>
      <c r="AR91" s="144" t="s">
        <v>90</v>
      </c>
      <c r="AT91" s="144" t="s">
        <v>153</v>
      </c>
      <c r="AU91" s="144" t="s">
        <v>15</v>
      </c>
      <c r="AY91" s="18" t="s">
        <v>151</v>
      </c>
      <c r="BE91" s="145">
        <f t="shared" si="4"/>
        <v>0</v>
      </c>
      <c r="BF91" s="145">
        <f t="shared" si="5"/>
        <v>0</v>
      </c>
      <c r="BG91" s="145">
        <f t="shared" si="6"/>
        <v>0</v>
      </c>
      <c r="BH91" s="145">
        <f t="shared" si="7"/>
        <v>0</v>
      </c>
      <c r="BI91" s="145">
        <f t="shared" si="8"/>
        <v>0</v>
      </c>
      <c r="BJ91" s="18" t="s">
        <v>15</v>
      </c>
      <c r="BK91" s="145">
        <f t="shared" si="9"/>
        <v>0</v>
      </c>
      <c r="BL91" s="18" t="s">
        <v>90</v>
      </c>
      <c r="BM91" s="144" t="s">
        <v>9</v>
      </c>
    </row>
    <row r="92" spans="2:65" s="1" customFormat="1" ht="16.5" customHeight="1">
      <c r="B92" s="132"/>
      <c r="C92" s="133" t="s">
        <v>90</v>
      </c>
      <c r="D92" s="133" t="s">
        <v>153</v>
      </c>
      <c r="E92" s="134" t="s">
        <v>2675</v>
      </c>
      <c r="F92" s="135" t="s">
        <v>2676</v>
      </c>
      <c r="G92" s="136" t="s">
        <v>1861</v>
      </c>
      <c r="H92" s="137">
        <v>1</v>
      </c>
      <c r="I92" s="138"/>
      <c r="J92" s="139">
        <f t="shared" si="0"/>
        <v>0</v>
      </c>
      <c r="K92" s="135" t="s">
        <v>3</v>
      </c>
      <c r="L92" s="33"/>
      <c r="M92" s="140" t="s">
        <v>3</v>
      </c>
      <c r="N92" s="141" t="s">
        <v>42</v>
      </c>
      <c r="P92" s="142">
        <f t="shared" si="1"/>
        <v>0</v>
      </c>
      <c r="Q92" s="142">
        <v>0</v>
      </c>
      <c r="R92" s="142">
        <f t="shared" si="2"/>
        <v>0</v>
      </c>
      <c r="S92" s="142">
        <v>0</v>
      </c>
      <c r="T92" s="143">
        <f t="shared" si="3"/>
        <v>0</v>
      </c>
      <c r="AR92" s="144" t="s">
        <v>90</v>
      </c>
      <c r="AT92" s="144" t="s">
        <v>153</v>
      </c>
      <c r="AU92" s="144" t="s">
        <v>15</v>
      </c>
      <c r="AY92" s="18" t="s">
        <v>151</v>
      </c>
      <c r="BE92" s="145">
        <f t="shared" si="4"/>
        <v>0</v>
      </c>
      <c r="BF92" s="145">
        <f t="shared" si="5"/>
        <v>0</v>
      </c>
      <c r="BG92" s="145">
        <f t="shared" si="6"/>
        <v>0</v>
      </c>
      <c r="BH92" s="145">
        <f t="shared" si="7"/>
        <v>0</v>
      </c>
      <c r="BI92" s="145">
        <f t="shared" si="8"/>
        <v>0</v>
      </c>
      <c r="BJ92" s="18" t="s">
        <v>15</v>
      </c>
      <c r="BK92" s="145">
        <f t="shared" si="9"/>
        <v>0</v>
      </c>
      <c r="BL92" s="18" t="s">
        <v>90</v>
      </c>
      <c r="BM92" s="144" t="s">
        <v>224</v>
      </c>
    </row>
    <row r="93" spans="2:65" s="1" customFormat="1" ht="16.5" customHeight="1">
      <c r="B93" s="132"/>
      <c r="C93" s="133" t="s">
        <v>93</v>
      </c>
      <c r="D93" s="133" t="s">
        <v>153</v>
      </c>
      <c r="E93" s="134" t="s">
        <v>2677</v>
      </c>
      <c r="F93" s="135" t="s">
        <v>2678</v>
      </c>
      <c r="G93" s="136" t="s">
        <v>1861</v>
      </c>
      <c r="H93" s="137">
        <v>1</v>
      </c>
      <c r="I93" s="138"/>
      <c r="J93" s="139">
        <f t="shared" si="0"/>
        <v>0</v>
      </c>
      <c r="K93" s="135" t="s">
        <v>3</v>
      </c>
      <c r="L93" s="33"/>
      <c r="M93" s="140" t="s">
        <v>3</v>
      </c>
      <c r="N93" s="141" t="s">
        <v>42</v>
      </c>
      <c r="P93" s="142">
        <f t="shared" si="1"/>
        <v>0</v>
      </c>
      <c r="Q93" s="142">
        <v>0</v>
      </c>
      <c r="R93" s="142">
        <f t="shared" si="2"/>
        <v>0</v>
      </c>
      <c r="S93" s="142">
        <v>0</v>
      </c>
      <c r="T93" s="143">
        <f t="shared" si="3"/>
        <v>0</v>
      </c>
      <c r="AR93" s="144" t="s">
        <v>90</v>
      </c>
      <c r="AT93" s="144" t="s">
        <v>153</v>
      </c>
      <c r="AU93" s="144" t="s">
        <v>15</v>
      </c>
      <c r="AY93" s="18" t="s">
        <v>151</v>
      </c>
      <c r="BE93" s="145">
        <f t="shared" si="4"/>
        <v>0</v>
      </c>
      <c r="BF93" s="145">
        <f t="shared" si="5"/>
        <v>0</v>
      </c>
      <c r="BG93" s="145">
        <f t="shared" si="6"/>
        <v>0</v>
      </c>
      <c r="BH93" s="145">
        <f t="shared" si="7"/>
        <v>0</v>
      </c>
      <c r="BI93" s="145">
        <f t="shared" si="8"/>
        <v>0</v>
      </c>
      <c r="BJ93" s="18" t="s">
        <v>15</v>
      </c>
      <c r="BK93" s="145">
        <f t="shared" si="9"/>
        <v>0</v>
      </c>
      <c r="BL93" s="18" t="s">
        <v>90</v>
      </c>
      <c r="BM93" s="144" t="s">
        <v>257</v>
      </c>
    </row>
    <row r="94" spans="2:65" s="1" customFormat="1" ht="16.5" customHeight="1">
      <c r="B94" s="132"/>
      <c r="C94" s="133" t="s">
        <v>96</v>
      </c>
      <c r="D94" s="133" t="s">
        <v>153</v>
      </c>
      <c r="E94" s="134" t="s">
        <v>2679</v>
      </c>
      <c r="F94" s="135" t="s">
        <v>2680</v>
      </c>
      <c r="G94" s="136" t="s">
        <v>1861</v>
      </c>
      <c r="H94" s="137">
        <v>1</v>
      </c>
      <c r="I94" s="138"/>
      <c r="J94" s="139">
        <f t="shared" si="0"/>
        <v>0</v>
      </c>
      <c r="K94" s="135" t="s">
        <v>3</v>
      </c>
      <c r="L94" s="33"/>
      <c r="M94" s="140" t="s">
        <v>3</v>
      </c>
      <c r="N94" s="141" t="s">
        <v>42</v>
      </c>
      <c r="P94" s="142">
        <f t="shared" si="1"/>
        <v>0</v>
      </c>
      <c r="Q94" s="142">
        <v>0</v>
      </c>
      <c r="R94" s="142">
        <f t="shared" si="2"/>
        <v>0</v>
      </c>
      <c r="S94" s="142">
        <v>0</v>
      </c>
      <c r="T94" s="143">
        <f t="shared" si="3"/>
        <v>0</v>
      </c>
      <c r="AR94" s="144" t="s">
        <v>90</v>
      </c>
      <c r="AT94" s="144" t="s">
        <v>153</v>
      </c>
      <c r="AU94" s="144" t="s">
        <v>15</v>
      </c>
      <c r="AY94" s="18" t="s">
        <v>151</v>
      </c>
      <c r="BE94" s="145">
        <f t="shared" si="4"/>
        <v>0</v>
      </c>
      <c r="BF94" s="145">
        <f t="shared" si="5"/>
        <v>0</v>
      </c>
      <c r="BG94" s="145">
        <f t="shared" si="6"/>
        <v>0</v>
      </c>
      <c r="BH94" s="145">
        <f t="shared" si="7"/>
        <v>0</v>
      </c>
      <c r="BI94" s="145">
        <f t="shared" si="8"/>
        <v>0</v>
      </c>
      <c r="BJ94" s="18" t="s">
        <v>15</v>
      </c>
      <c r="BK94" s="145">
        <f t="shared" si="9"/>
        <v>0</v>
      </c>
      <c r="BL94" s="18" t="s">
        <v>90</v>
      </c>
      <c r="BM94" s="144" t="s">
        <v>269</v>
      </c>
    </row>
    <row r="95" spans="2:65" s="1" customFormat="1" ht="16.5" customHeight="1">
      <c r="B95" s="132"/>
      <c r="C95" s="133" t="s">
        <v>201</v>
      </c>
      <c r="D95" s="133" t="s">
        <v>153</v>
      </c>
      <c r="E95" s="134" t="s">
        <v>2681</v>
      </c>
      <c r="F95" s="135" t="s">
        <v>2682</v>
      </c>
      <c r="G95" s="136" t="s">
        <v>1861</v>
      </c>
      <c r="H95" s="137">
        <v>2</v>
      </c>
      <c r="I95" s="138"/>
      <c r="J95" s="139">
        <f t="shared" si="0"/>
        <v>0</v>
      </c>
      <c r="K95" s="135" t="s">
        <v>3</v>
      </c>
      <c r="L95" s="33"/>
      <c r="M95" s="140" t="s">
        <v>3</v>
      </c>
      <c r="N95" s="141" t="s">
        <v>42</v>
      </c>
      <c r="P95" s="142">
        <f t="shared" si="1"/>
        <v>0</v>
      </c>
      <c r="Q95" s="142">
        <v>0</v>
      </c>
      <c r="R95" s="142">
        <f t="shared" si="2"/>
        <v>0</v>
      </c>
      <c r="S95" s="142">
        <v>0</v>
      </c>
      <c r="T95" s="143">
        <f t="shared" si="3"/>
        <v>0</v>
      </c>
      <c r="AR95" s="144" t="s">
        <v>90</v>
      </c>
      <c r="AT95" s="144" t="s">
        <v>153</v>
      </c>
      <c r="AU95" s="144" t="s">
        <v>15</v>
      </c>
      <c r="AY95" s="18" t="s">
        <v>151</v>
      </c>
      <c r="BE95" s="145">
        <f t="shared" si="4"/>
        <v>0</v>
      </c>
      <c r="BF95" s="145">
        <f t="shared" si="5"/>
        <v>0</v>
      </c>
      <c r="BG95" s="145">
        <f t="shared" si="6"/>
        <v>0</v>
      </c>
      <c r="BH95" s="145">
        <f t="shared" si="7"/>
        <v>0</v>
      </c>
      <c r="BI95" s="145">
        <f t="shared" si="8"/>
        <v>0</v>
      </c>
      <c r="BJ95" s="18" t="s">
        <v>15</v>
      </c>
      <c r="BK95" s="145">
        <f t="shared" si="9"/>
        <v>0</v>
      </c>
      <c r="BL95" s="18" t="s">
        <v>90</v>
      </c>
      <c r="BM95" s="144" t="s">
        <v>281</v>
      </c>
    </row>
    <row r="96" spans="2:65" s="1" customFormat="1" ht="33" customHeight="1">
      <c r="B96" s="132"/>
      <c r="C96" s="133" t="s">
        <v>210</v>
      </c>
      <c r="D96" s="133" t="s">
        <v>153</v>
      </c>
      <c r="E96" s="134" t="s">
        <v>2683</v>
      </c>
      <c r="F96" s="135" t="s">
        <v>2684</v>
      </c>
      <c r="G96" s="136" t="s">
        <v>1861</v>
      </c>
      <c r="H96" s="137">
        <v>2</v>
      </c>
      <c r="I96" s="138"/>
      <c r="J96" s="139">
        <f t="shared" si="0"/>
        <v>0</v>
      </c>
      <c r="K96" s="135" t="s">
        <v>3</v>
      </c>
      <c r="L96" s="33"/>
      <c r="M96" s="140" t="s">
        <v>3</v>
      </c>
      <c r="N96" s="141" t="s">
        <v>42</v>
      </c>
      <c r="P96" s="142">
        <f t="shared" si="1"/>
        <v>0</v>
      </c>
      <c r="Q96" s="142">
        <v>0</v>
      </c>
      <c r="R96" s="142">
        <f t="shared" si="2"/>
        <v>0</v>
      </c>
      <c r="S96" s="142">
        <v>0</v>
      </c>
      <c r="T96" s="143">
        <f t="shared" si="3"/>
        <v>0</v>
      </c>
      <c r="AR96" s="144" t="s">
        <v>90</v>
      </c>
      <c r="AT96" s="144" t="s">
        <v>153</v>
      </c>
      <c r="AU96" s="144" t="s">
        <v>15</v>
      </c>
      <c r="AY96" s="18" t="s">
        <v>151</v>
      </c>
      <c r="BE96" s="145">
        <f t="shared" si="4"/>
        <v>0</v>
      </c>
      <c r="BF96" s="145">
        <f t="shared" si="5"/>
        <v>0</v>
      </c>
      <c r="BG96" s="145">
        <f t="shared" si="6"/>
        <v>0</v>
      </c>
      <c r="BH96" s="145">
        <f t="shared" si="7"/>
        <v>0</v>
      </c>
      <c r="BI96" s="145">
        <f t="shared" si="8"/>
        <v>0</v>
      </c>
      <c r="BJ96" s="18" t="s">
        <v>15</v>
      </c>
      <c r="BK96" s="145">
        <f t="shared" si="9"/>
        <v>0</v>
      </c>
      <c r="BL96" s="18" t="s">
        <v>90</v>
      </c>
      <c r="BM96" s="144" t="s">
        <v>294</v>
      </c>
    </row>
    <row r="97" spans="2:65" s="1" customFormat="1" ht="24.25" customHeight="1">
      <c r="B97" s="132"/>
      <c r="C97" s="133" t="s">
        <v>167</v>
      </c>
      <c r="D97" s="133" t="s">
        <v>153</v>
      </c>
      <c r="E97" s="134" t="s">
        <v>2685</v>
      </c>
      <c r="F97" s="135" t="s">
        <v>2686</v>
      </c>
      <c r="G97" s="136" t="s">
        <v>1861</v>
      </c>
      <c r="H97" s="137">
        <v>2</v>
      </c>
      <c r="I97" s="138"/>
      <c r="J97" s="139">
        <f t="shared" si="0"/>
        <v>0</v>
      </c>
      <c r="K97" s="135" t="s">
        <v>3</v>
      </c>
      <c r="L97" s="33"/>
      <c r="M97" s="140" t="s">
        <v>3</v>
      </c>
      <c r="N97" s="141" t="s">
        <v>42</v>
      </c>
      <c r="P97" s="142">
        <f t="shared" si="1"/>
        <v>0</v>
      </c>
      <c r="Q97" s="142">
        <v>0</v>
      </c>
      <c r="R97" s="142">
        <f t="shared" si="2"/>
        <v>0</v>
      </c>
      <c r="S97" s="142">
        <v>0</v>
      </c>
      <c r="T97" s="143">
        <f t="shared" si="3"/>
        <v>0</v>
      </c>
      <c r="AR97" s="144" t="s">
        <v>90</v>
      </c>
      <c r="AT97" s="144" t="s">
        <v>153</v>
      </c>
      <c r="AU97" s="144" t="s">
        <v>15</v>
      </c>
      <c r="AY97" s="18" t="s">
        <v>151</v>
      </c>
      <c r="BE97" s="145">
        <f t="shared" si="4"/>
        <v>0</v>
      </c>
      <c r="BF97" s="145">
        <f t="shared" si="5"/>
        <v>0</v>
      </c>
      <c r="BG97" s="145">
        <f t="shared" si="6"/>
        <v>0</v>
      </c>
      <c r="BH97" s="145">
        <f t="shared" si="7"/>
        <v>0</v>
      </c>
      <c r="BI97" s="145">
        <f t="shared" si="8"/>
        <v>0</v>
      </c>
      <c r="BJ97" s="18" t="s">
        <v>15</v>
      </c>
      <c r="BK97" s="145">
        <f t="shared" si="9"/>
        <v>0</v>
      </c>
      <c r="BL97" s="18" t="s">
        <v>90</v>
      </c>
      <c r="BM97" s="144" t="s">
        <v>310</v>
      </c>
    </row>
    <row r="98" spans="2:65" s="1" customFormat="1" ht="33" customHeight="1">
      <c r="B98" s="132"/>
      <c r="C98" s="133" t="s">
        <v>219</v>
      </c>
      <c r="D98" s="133" t="s">
        <v>153</v>
      </c>
      <c r="E98" s="134" t="s">
        <v>2687</v>
      </c>
      <c r="F98" s="135" t="s">
        <v>2688</v>
      </c>
      <c r="G98" s="136" t="s">
        <v>1861</v>
      </c>
      <c r="H98" s="137">
        <v>1</v>
      </c>
      <c r="I98" s="138"/>
      <c r="J98" s="139">
        <f t="shared" si="0"/>
        <v>0</v>
      </c>
      <c r="K98" s="135" t="s">
        <v>3</v>
      </c>
      <c r="L98" s="33"/>
      <c r="M98" s="140" t="s">
        <v>3</v>
      </c>
      <c r="N98" s="141" t="s">
        <v>42</v>
      </c>
      <c r="P98" s="142">
        <f t="shared" si="1"/>
        <v>0</v>
      </c>
      <c r="Q98" s="142">
        <v>0</v>
      </c>
      <c r="R98" s="142">
        <f t="shared" si="2"/>
        <v>0</v>
      </c>
      <c r="S98" s="142">
        <v>0</v>
      </c>
      <c r="T98" s="143">
        <f t="shared" si="3"/>
        <v>0</v>
      </c>
      <c r="AR98" s="144" t="s">
        <v>90</v>
      </c>
      <c r="AT98" s="144" t="s">
        <v>153</v>
      </c>
      <c r="AU98" s="144" t="s">
        <v>15</v>
      </c>
      <c r="AY98" s="18" t="s">
        <v>151</v>
      </c>
      <c r="BE98" s="145">
        <f t="shared" si="4"/>
        <v>0</v>
      </c>
      <c r="BF98" s="145">
        <f t="shared" si="5"/>
        <v>0</v>
      </c>
      <c r="BG98" s="145">
        <f t="shared" si="6"/>
        <v>0</v>
      </c>
      <c r="BH98" s="145">
        <f t="shared" si="7"/>
        <v>0</v>
      </c>
      <c r="BI98" s="145">
        <f t="shared" si="8"/>
        <v>0</v>
      </c>
      <c r="BJ98" s="18" t="s">
        <v>15</v>
      </c>
      <c r="BK98" s="145">
        <f t="shared" si="9"/>
        <v>0</v>
      </c>
      <c r="BL98" s="18" t="s">
        <v>90</v>
      </c>
      <c r="BM98" s="144" t="s">
        <v>324</v>
      </c>
    </row>
    <row r="99" spans="2:65" s="1" customFormat="1" ht="33" customHeight="1">
      <c r="B99" s="132"/>
      <c r="C99" s="133" t="s">
        <v>226</v>
      </c>
      <c r="D99" s="133" t="s">
        <v>153</v>
      </c>
      <c r="E99" s="134" t="s">
        <v>2689</v>
      </c>
      <c r="F99" s="135" t="s">
        <v>2690</v>
      </c>
      <c r="G99" s="136" t="s">
        <v>1861</v>
      </c>
      <c r="H99" s="137">
        <v>1</v>
      </c>
      <c r="I99" s="138"/>
      <c r="J99" s="139">
        <f t="shared" si="0"/>
        <v>0</v>
      </c>
      <c r="K99" s="135" t="s">
        <v>3</v>
      </c>
      <c r="L99" s="33"/>
      <c r="M99" s="140" t="s">
        <v>3</v>
      </c>
      <c r="N99" s="141" t="s">
        <v>42</v>
      </c>
      <c r="P99" s="142">
        <f t="shared" si="1"/>
        <v>0</v>
      </c>
      <c r="Q99" s="142">
        <v>0</v>
      </c>
      <c r="R99" s="142">
        <f t="shared" si="2"/>
        <v>0</v>
      </c>
      <c r="S99" s="142">
        <v>0</v>
      </c>
      <c r="T99" s="143">
        <f t="shared" si="3"/>
        <v>0</v>
      </c>
      <c r="AR99" s="144" t="s">
        <v>90</v>
      </c>
      <c r="AT99" s="144" t="s">
        <v>153</v>
      </c>
      <c r="AU99" s="144" t="s">
        <v>15</v>
      </c>
      <c r="AY99" s="18" t="s">
        <v>151</v>
      </c>
      <c r="BE99" s="145">
        <f t="shared" si="4"/>
        <v>0</v>
      </c>
      <c r="BF99" s="145">
        <f t="shared" si="5"/>
        <v>0</v>
      </c>
      <c r="BG99" s="145">
        <f t="shared" si="6"/>
        <v>0</v>
      </c>
      <c r="BH99" s="145">
        <f t="shared" si="7"/>
        <v>0</v>
      </c>
      <c r="BI99" s="145">
        <f t="shared" si="8"/>
        <v>0</v>
      </c>
      <c r="BJ99" s="18" t="s">
        <v>15</v>
      </c>
      <c r="BK99" s="145">
        <f t="shared" si="9"/>
        <v>0</v>
      </c>
      <c r="BL99" s="18" t="s">
        <v>90</v>
      </c>
      <c r="BM99" s="144" t="s">
        <v>334</v>
      </c>
    </row>
    <row r="100" spans="2:65" s="1" customFormat="1" ht="33" customHeight="1">
      <c r="B100" s="132"/>
      <c r="C100" s="133" t="s">
        <v>9</v>
      </c>
      <c r="D100" s="133" t="s">
        <v>153</v>
      </c>
      <c r="E100" s="134" t="s">
        <v>2691</v>
      </c>
      <c r="F100" s="135" t="s">
        <v>2692</v>
      </c>
      <c r="G100" s="136" t="s">
        <v>1861</v>
      </c>
      <c r="H100" s="137">
        <v>2</v>
      </c>
      <c r="I100" s="138"/>
      <c r="J100" s="139">
        <f t="shared" si="0"/>
        <v>0</v>
      </c>
      <c r="K100" s="135" t="s">
        <v>3</v>
      </c>
      <c r="L100" s="33"/>
      <c r="M100" s="140" t="s">
        <v>3</v>
      </c>
      <c r="N100" s="141" t="s">
        <v>42</v>
      </c>
      <c r="P100" s="142">
        <f t="shared" si="1"/>
        <v>0</v>
      </c>
      <c r="Q100" s="142">
        <v>0</v>
      </c>
      <c r="R100" s="142">
        <f t="shared" si="2"/>
        <v>0</v>
      </c>
      <c r="S100" s="142">
        <v>0</v>
      </c>
      <c r="T100" s="143">
        <f t="shared" si="3"/>
        <v>0</v>
      </c>
      <c r="AR100" s="144" t="s">
        <v>90</v>
      </c>
      <c r="AT100" s="144" t="s">
        <v>153</v>
      </c>
      <c r="AU100" s="144" t="s">
        <v>15</v>
      </c>
      <c r="AY100" s="18" t="s">
        <v>151</v>
      </c>
      <c r="BE100" s="145">
        <f t="shared" si="4"/>
        <v>0</v>
      </c>
      <c r="BF100" s="145">
        <f t="shared" si="5"/>
        <v>0</v>
      </c>
      <c r="BG100" s="145">
        <f t="shared" si="6"/>
        <v>0</v>
      </c>
      <c r="BH100" s="145">
        <f t="shared" si="7"/>
        <v>0</v>
      </c>
      <c r="BI100" s="145">
        <f t="shared" si="8"/>
        <v>0</v>
      </c>
      <c r="BJ100" s="18" t="s">
        <v>15</v>
      </c>
      <c r="BK100" s="145">
        <f t="shared" si="9"/>
        <v>0</v>
      </c>
      <c r="BL100" s="18" t="s">
        <v>90</v>
      </c>
      <c r="BM100" s="144" t="s">
        <v>343</v>
      </c>
    </row>
    <row r="101" spans="2:65" s="1" customFormat="1" ht="33" customHeight="1">
      <c r="B101" s="132"/>
      <c r="C101" s="133" t="s">
        <v>240</v>
      </c>
      <c r="D101" s="133" t="s">
        <v>153</v>
      </c>
      <c r="E101" s="134" t="s">
        <v>2693</v>
      </c>
      <c r="F101" s="135" t="s">
        <v>2694</v>
      </c>
      <c r="G101" s="136" t="s">
        <v>1861</v>
      </c>
      <c r="H101" s="137">
        <v>3</v>
      </c>
      <c r="I101" s="138"/>
      <c r="J101" s="139">
        <f t="shared" si="0"/>
        <v>0</v>
      </c>
      <c r="K101" s="135" t="s">
        <v>3</v>
      </c>
      <c r="L101" s="33"/>
      <c r="M101" s="140" t="s">
        <v>3</v>
      </c>
      <c r="N101" s="141" t="s">
        <v>42</v>
      </c>
      <c r="P101" s="142">
        <f t="shared" si="1"/>
        <v>0</v>
      </c>
      <c r="Q101" s="142">
        <v>0</v>
      </c>
      <c r="R101" s="142">
        <f t="shared" si="2"/>
        <v>0</v>
      </c>
      <c r="S101" s="142">
        <v>0</v>
      </c>
      <c r="T101" s="143">
        <f t="shared" si="3"/>
        <v>0</v>
      </c>
      <c r="AR101" s="144" t="s">
        <v>90</v>
      </c>
      <c r="AT101" s="144" t="s">
        <v>153</v>
      </c>
      <c r="AU101" s="144" t="s">
        <v>15</v>
      </c>
      <c r="AY101" s="18" t="s">
        <v>151</v>
      </c>
      <c r="BE101" s="145">
        <f t="shared" si="4"/>
        <v>0</v>
      </c>
      <c r="BF101" s="145">
        <f t="shared" si="5"/>
        <v>0</v>
      </c>
      <c r="BG101" s="145">
        <f t="shared" si="6"/>
        <v>0</v>
      </c>
      <c r="BH101" s="145">
        <f t="shared" si="7"/>
        <v>0</v>
      </c>
      <c r="BI101" s="145">
        <f t="shared" si="8"/>
        <v>0</v>
      </c>
      <c r="BJ101" s="18" t="s">
        <v>15</v>
      </c>
      <c r="BK101" s="145">
        <f t="shared" si="9"/>
        <v>0</v>
      </c>
      <c r="BL101" s="18" t="s">
        <v>90</v>
      </c>
      <c r="BM101" s="144" t="s">
        <v>353</v>
      </c>
    </row>
    <row r="102" spans="2:65" s="1" customFormat="1" ht="21.75" customHeight="1">
      <c r="B102" s="132"/>
      <c r="C102" s="133" t="s">
        <v>224</v>
      </c>
      <c r="D102" s="133" t="s">
        <v>153</v>
      </c>
      <c r="E102" s="134" t="s">
        <v>2695</v>
      </c>
      <c r="F102" s="135" t="s">
        <v>2696</v>
      </c>
      <c r="G102" s="136" t="s">
        <v>1861</v>
      </c>
      <c r="H102" s="137">
        <v>4</v>
      </c>
      <c r="I102" s="138"/>
      <c r="J102" s="139">
        <f t="shared" si="0"/>
        <v>0</v>
      </c>
      <c r="K102" s="135" t="s">
        <v>3</v>
      </c>
      <c r="L102" s="33"/>
      <c r="M102" s="140" t="s">
        <v>3</v>
      </c>
      <c r="N102" s="141" t="s">
        <v>42</v>
      </c>
      <c r="P102" s="142">
        <f t="shared" si="1"/>
        <v>0</v>
      </c>
      <c r="Q102" s="142">
        <v>0</v>
      </c>
      <c r="R102" s="142">
        <f t="shared" si="2"/>
        <v>0</v>
      </c>
      <c r="S102" s="142">
        <v>0</v>
      </c>
      <c r="T102" s="143">
        <f t="shared" si="3"/>
        <v>0</v>
      </c>
      <c r="AR102" s="144" t="s">
        <v>90</v>
      </c>
      <c r="AT102" s="144" t="s">
        <v>153</v>
      </c>
      <c r="AU102" s="144" t="s">
        <v>15</v>
      </c>
      <c r="AY102" s="18" t="s">
        <v>151</v>
      </c>
      <c r="BE102" s="145">
        <f t="shared" si="4"/>
        <v>0</v>
      </c>
      <c r="BF102" s="145">
        <f t="shared" si="5"/>
        <v>0</v>
      </c>
      <c r="BG102" s="145">
        <f t="shared" si="6"/>
        <v>0</v>
      </c>
      <c r="BH102" s="145">
        <f t="shared" si="7"/>
        <v>0</v>
      </c>
      <c r="BI102" s="145">
        <f t="shared" si="8"/>
        <v>0</v>
      </c>
      <c r="BJ102" s="18" t="s">
        <v>15</v>
      </c>
      <c r="BK102" s="145">
        <f t="shared" si="9"/>
        <v>0</v>
      </c>
      <c r="BL102" s="18" t="s">
        <v>90</v>
      </c>
      <c r="BM102" s="144" t="s">
        <v>365</v>
      </c>
    </row>
    <row r="103" spans="2:65" s="1" customFormat="1" ht="24.25" customHeight="1">
      <c r="B103" s="132"/>
      <c r="C103" s="133" t="s">
        <v>250</v>
      </c>
      <c r="D103" s="133" t="s">
        <v>153</v>
      </c>
      <c r="E103" s="134" t="s">
        <v>2697</v>
      </c>
      <c r="F103" s="135" t="s">
        <v>2698</v>
      </c>
      <c r="G103" s="136" t="s">
        <v>1861</v>
      </c>
      <c r="H103" s="137">
        <v>6</v>
      </c>
      <c r="I103" s="138"/>
      <c r="J103" s="139">
        <f t="shared" si="0"/>
        <v>0</v>
      </c>
      <c r="K103" s="135" t="s">
        <v>3</v>
      </c>
      <c r="L103" s="33"/>
      <c r="M103" s="140" t="s">
        <v>3</v>
      </c>
      <c r="N103" s="141" t="s">
        <v>42</v>
      </c>
      <c r="P103" s="142">
        <f t="shared" si="1"/>
        <v>0</v>
      </c>
      <c r="Q103" s="142">
        <v>0</v>
      </c>
      <c r="R103" s="142">
        <f t="shared" si="2"/>
        <v>0</v>
      </c>
      <c r="S103" s="142">
        <v>0</v>
      </c>
      <c r="T103" s="143">
        <f t="shared" si="3"/>
        <v>0</v>
      </c>
      <c r="AR103" s="144" t="s">
        <v>90</v>
      </c>
      <c r="AT103" s="144" t="s">
        <v>153</v>
      </c>
      <c r="AU103" s="144" t="s">
        <v>15</v>
      </c>
      <c r="AY103" s="18" t="s">
        <v>151</v>
      </c>
      <c r="BE103" s="145">
        <f t="shared" si="4"/>
        <v>0</v>
      </c>
      <c r="BF103" s="145">
        <f t="shared" si="5"/>
        <v>0</v>
      </c>
      <c r="BG103" s="145">
        <f t="shared" si="6"/>
        <v>0</v>
      </c>
      <c r="BH103" s="145">
        <f t="shared" si="7"/>
        <v>0</v>
      </c>
      <c r="BI103" s="145">
        <f t="shared" si="8"/>
        <v>0</v>
      </c>
      <c r="BJ103" s="18" t="s">
        <v>15</v>
      </c>
      <c r="BK103" s="145">
        <f t="shared" si="9"/>
        <v>0</v>
      </c>
      <c r="BL103" s="18" t="s">
        <v>90</v>
      </c>
      <c r="BM103" s="144" t="s">
        <v>376</v>
      </c>
    </row>
    <row r="104" spans="2:65" s="1" customFormat="1" ht="16.5" customHeight="1">
      <c r="B104" s="132"/>
      <c r="C104" s="133" t="s">
        <v>257</v>
      </c>
      <c r="D104" s="133" t="s">
        <v>153</v>
      </c>
      <c r="E104" s="134" t="s">
        <v>2699</v>
      </c>
      <c r="F104" s="135" t="s">
        <v>2700</v>
      </c>
      <c r="G104" s="136" t="s">
        <v>1861</v>
      </c>
      <c r="H104" s="137">
        <v>1</v>
      </c>
      <c r="I104" s="138"/>
      <c r="J104" s="139">
        <f t="shared" si="0"/>
        <v>0</v>
      </c>
      <c r="K104" s="135" t="s">
        <v>3</v>
      </c>
      <c r="L104" s="33"/>
      <c r="M104" s="140" t="s">
        <v>3</v>
      </c>
      <c r="N104" s="141" t="s">
        <v>42</v>
      </c>
      <c r="P104" s="142">
        <f t="shared" si="1"/>
        <v>0</v>
      </c>
      <c r="Q104" s="142">
        <v>0</v>
      </c>
      <c r="R104" s="142">
        <f t="shared" si="2"/>
        <v>0</v>
      </c>
      <c r="S104" s="142">
        <v>0</v>
      </c>
      <c r="T104" s="143">
        <f t="shared" si="3"/>
        <v>0</v>
      </c>
      <c r="AR104" s="144" t="s">
        <v>90</v>
      </c>
      <c r="AT104" s="144" t="s">
        <v>153</v>
      </c>
      <c r="AU104" s="144" t="s">
        <v>15</v>
      </c>
      <c r="AY104" s="18" t="s">
        <v>151</v>
      </c>
      <c r="BE104" s="145">
        <f t="shared" si="4"/>
        <v>0</v>
      </c>
      <c r="BF104" s="145">
        <f t="shared" si="5"/>
        <v>0</v>
      </c>
      <c r="BG104" s="145">
        <f t="shared" si="6"/>
        <v>0</v>
      </c>
      <c r="BH104" s="145">
        <f t="shared" si="7"/>
        <v>0</v>
      </c>
      <c r="BI104" s="145">
        <f t="shared" si="8"/>
        <v>0</v>
      </c>
      <c r="BJ104" s="18" t="s">
        <v>15</v>
      </c>
      <c r="BK104" s="145">
        <f t="shared" si="9"/>
        <v>0</v>
      </c>
      <c r="BL104" s="18" t="s">
        <v>90</v>
      </c>
      <c r="BM104" s="144" t="s">
        <v>394</v>
      </c>
    </row>
    <row r="105" spans="2:65" s="1" customFormat="1" ht="16.5" customHeight="1">
      <c r="B105" s="132"/>
      <c r="C105" s="133" t="s">
        <v>264</v>
      </c>
      <c r="D105" s="133" t="s">
        <v>153</v>
      </c>
      <c r="E105" s="134" t="s">
        <v>2701</v>
      </c>
      <c r="F105" s="135" t="s">
        <v>2702</v>
      </c>
      <c r="G105" s="136" t="s">
        <v>1861</v>
      </c>
      <c r="H105" s="137">
        <v>1</v>
      </c>
      <c r="I105" s="138"/>
      <c r="J105" s="139">
        <f t="shared" si="0"/>
        <v>0</v>
      </c>
      <c r="K105" s="135" t="s">
        <v>3</v>
      </c>
      <c r="L105" s="33"/>
      <c r="M105" s="140" t="s">
        <v>3</v>
      </c>
      <c r="N105" s="141" t="s">
        <v>42</v>
      </c>
      <c r="P105" s="142">
        <f t="shared" si="1"/>
        <v>0</v>
      </c>
      <c r="Q105" s="142">
        <v>0</v>
      </c>
      <c r="R105" s="142">
        <f t="shared" si="2"/>
        <v>0</v>
      </c>
      <c r="S105" s="142">
        <v>0</v>
      </c>
      <c r="T105" s="143">
        <f t="shared" si="3"/>
        <v>0</v>
      </c>
      <c r="AR105" s="144" t="s">
        <v>90</v>
      </c>
      <c r="AT105" s="144" t="s">
        <v>153</v>
      </c>
      <c r="AU105" s="144" t="s">
        <v>15</v>
      </c>
      <c r="AY105" s="18" t="s">
        <v>151</v>
      </c>
      <c r="BE105" s="145">
        <f t="shared" si="4"/>
        <v>0</v>
      </c>
      <c r="BF105" s="145">
        <f t="shared" si="5"/>
        <v>0</v>
      </c>
      <c r="BG105" s="145">
        <f t="shared" si="6"/>
        <v>0</v>
      </c>
      <c r="BH105" s="145">
        <f t="shared" si="7"/>
        <v>0</v>
      </c>
      <c r="BI105" s="145">
        <f t="shared" si="8"/>
        <v>0</v>
      </c>
      <c r="BJ105" s="18" t="s">
        <v>15</v>
      </c>
      <c r="BK105" s="145">
        <f t="shared" si="9"/>
        <v>0</v>
      </c>
      <c r="BL105" s="18" t="s">
        <v>90</v>
      </c>
      <c r="BM105" s="144" t="s">
        <v>405</v>
      </c>
    </row>
    <row r="106" spans="2:65" s="1" customFormat="1" ht="33" customHeight="1">
      <c r="B106" s="132"/>
      <c r="C106" s="133" t="s">
        <v>269</v>
      </c>
      <c r="D106" s="133" t="s">
        <v>153</v>
      </c>
      <c r="E106" s="134" t="s">
        <v>2703</v>
      </c>
      <c r="F106" s="135" t="s">
        <v>2704</v>
      </c>
      <c r="G106" s="136" t="s">
        <v>1861</v>
      </c>
      <c r="H106" s="137">
        <v>2</v>
      </c>
      <c r="I106" s="138"/>
      <c r="J106" s="139">
        <f t="shared" si="0"/>
        <v>0</v>
      </c>
      <c r="K106" s="135" t="s">
        <v>3</v>
      </c>
      <c r="L106" s="33"/>
      <c r="M106" s="140" t="s">
        <v>3</v>
      </c>
      <c r="N106" s="141" t="s">
        <v>42</v>
      </c>
      <c r="P106" s="142">
        <f t="shared" si="1"/>
        <v>0</v>
      </c>
      <c r="Q106" s="142">
        <v>0</v>
      </c>
      <c r="R106" s="142">
        <f t="shared" si="2"/>
        <v>0</v>
      </c>
      <c r="S106" s="142">
        <v>0</v>
      </c>
      <c r="T106" s="143">
        <f t="shared" si="3"/>
        <v>0</v>
      </c>
      <c r="AR106" s="144" t="s">
        <v>90</v>
      </c>
      <c r="AT106" s="144" t="s">
        <v>153</v>
      </c>
      <c r="AU106" s="144" t="s">
        <v>15</v>
      </c>
      <c r="AY106" s="18" t="s">
        <v>151</v>
      </c>
      <c r="BE106" s="145">
        <f t="shared" si="4"/>
        <v>0</v>
      </c>
      <c r="BF106" s="145">
        <f t="shared" si="5"/>
        <v>0</v>
      </c>
      <c r="BG106" s="145">
        <f t="shared" si="6"/>
        <v>0</v>
      </c>
      <c r="BH106" s="145">
        <f t="shared" si="7"/>
        <v>0</v>
      </c>
      <c r="BI106" s="145">
        <f t="shared" si="8"/>
        <v>0</v>
      </c>
      <c r="BJ106" s="18" t="s">
        <v>15</v>
      </c>
      <c r="BK106" s="145">
        <f t="shared" si="9"/>
        <v>0</v>
      </c>
      <c r="BL106" s="18" t="s">
        <v>90</v>
      </c>
      <c r="BM106" s="144" t="s">
        <v>425</v>
      </c>
    </row>
    <row r="107" spans="2:65" s="1" customFormat="1" ht="38" customHeight="1">
      <c r="B107" s="132"/>
      <c r="C107" s="133" t="s">
        <v>276</v>
      </c>
      <c r="D107" s="133" t="s">
        <v>153</v>
      </c>
      <c r="E107" s="134" t="s">
        <v>2705</v>
      </c>
      <c r="F107" s="135" t="s">
        <v>2706</v>
      </c>
      <c r="G107" s="136" t="s">
        <v>2707</v>
      </c>
      <c r="H107" s="137">
        <v>31.75</v>
      </c>
      <c r="I107" s="138"/>
      <c r="J107" s="139">
        <f t="shared" si="0"/>
        <v>0</v>
      </c>
      <c r="K107" s="135" t="s">
        <v>3</v>
      </c>
      <c r="L107" s="33"/>
      <c r="M107" s="140" t="s">
        <v>3</v>
      </c>
      <c r="N107" s="141" t="s">
        <v>42</v>
      </c>
      <c r="P107" s="142">
        <f t="shared" si="1"/>
        <v>0</v>
      </c>
      <c r="Q107" s="142">
        <v>0</v>
      </c>
      <c r="R107" s="142">
        <f t="shared" si="2"/>
        <v>0</v>
      </c>
      <c r="S107" s="142">
        <v>0</v>
      </c>
      <c r="T107" s="143">
        <f t="shared" si="3"/>
        <v>0</v>
      </c>
      <c r="AR107" s="144" t="s">
        <v>90</v>
      </c>
      <c r="AT107" s="144" t="s">
        <v>153</v>
      </c>
      <c r="AU107" s="144" t="s">
        <v>15</v>
      </c>
      <c r="AY107" s="18" t="s">
        <v>151</v>
      </c>
      <c r="BE107" s="145">
        <f t="shared" si="4"/>
        <v>0</v>
      </c>
      <c r="BF107" s="145">
        <f t="shared" si="5"/>
        <v>0</v>
      </c>
      <c r="BG107" s="145">
        <f t="shared" si="6"/>
        <v>0</v>
      </c>
      <c r="BH107" s="145">
        <f t="shared" si="7"/>
        <v>0</v>
      </c>
      <c r="BI107" s="145">
        <f t="shared" si="8"/>
        <v>0</v>
      </c>
      <c r="BJ107" s="18" t="s">
        <v>15</v>
      </c>
      <c r="BK107" s="145">
        <f t="shared" si="9"/>
        <v>0</v>
      </c>
      <c r="BL107" s="18" t="s">
        <v>90</v>
      </c>
      <c r="BM107" s="144" t="s">
        <v>439</v>
      </c>
    </row>
    <row r="108" spans="2:65" s="1" customFormat="1" ht="24.25" customHeight="1">
      <c r="B108" s="132"/>
      <c r="C108" s="133" t="s">
        <v>281</v>
      </c>
      <c r="D108" s="133" t="s">
        <v>153</v>
      </c>
      <c r="E108" s="134" t="s">
        <v>2708</v>
      </c>
      <c r="F108" s="135" t="s">
        <v>2709</v>
      </c>
      <c r="G108" s="136" t="s">
        <v>2707</v>
      </c>
      <c r="H108" s="137">
        <v>24.24</v>
      </c>
      <c r="I108" s="138"/>
      <c r="J108" s="139">
        <f t="shared" si="0"/>
        <v>0</v>
      </c>
      <c r="K108" s="135" t="s">
        <v>3</v>
      </c>
      <c r="L108" s="33"/>
      <c r="M108" s="140" t="s">
        <v>3</v>
      </c>
      <c r="N108" s="141" t="s">
        <v>42</v>
      </c>
      <c r="P108" s="142">
        <f t="shared" si="1"/>
        <v>0</v>
      </c>
      <c r="Q108" s="142">
        <v>0</v>
      </c>
      <c r="R108" s="142">
        <f t="shared" si="2"/>
        <v>0</v>
      </c>
      <c r="S108" s="142">
        <v>0</v>
      </c>
      <c r="T108" s="143">
        <f t="shared" si="3"/>
        <v>0</v>
      </c>
      <c r="AR108" s="144" t="s">
        <v>90</v>
      </c>
      <c r="AT108" s="144" t="s">
        <v>153</v>
      </c>
      <c r="AU108" s="144" t="s">
        <v>15</v>
      </c>
      <c r="AY108" s="18" t="s">
        <v>151</v>
      </c>
      <c r="BE108" s="145">
        <f t="shared" si="4"/>
        <v>0</v>
      </c>
      <c r="BF108" s="145">
        <f t="shared" si="5"/>
        <v>0</v>
      </c>
      <c r="BG108" s="145">
        <f t="shared" si="6"/>
        <v>0</v>
      </c>
      <c r="BH108" s="145">
        <f t="shared" si="7"/>
        <v>0</v>
      </c>
      <c r="BI108" s="145">
        <f t="shared" si="8"/>
        <v>0</v>
      </c>
      <c r="BJ108" s="18" t="s">
        <v>15</v>
      </c>
      <c r="BK108" s="145">
        <f t="shared" si="9"/>
        <v>0</v>
      </c>
      <c r="BL108" s="18" t="s">
        <v>90</v>
      </c>
      <c r="BM108" s="144" t="s">
        <v>456</v>
      </c>
    </row>
    <row r="109" spans="2:65" s="1" customFormat="1" ht="24.25" customHeight="1">
      <c r="B109" s="132"/>
      <c r="C109" s="133" t="s">
        <v>8</v>
      </c>
      <c r="D109" s="133" t="s">
        <v>153</v>
      </c>
      <c r="E109" s="134" t="s">
        <v>2710</v>
      </c>
      <c r="F109" s="135" t="s">
        <v>2711</v>
      </c>
      <c r="G109" s="136" t="s">
        <v>2707</v>
      </c>
      <c r="H109" s="137">
        <v>27.408000000000001</v>
      </c>
      <c r="I109" s="138"/>
      <c r="J109" s="139">
        <f t="shared" si="0"/>
        <v>0</v>
      </c>
      <c r="K109" s="135" t="s">
        <v>3</v>
      </c>
      <c r="L109" s="33"/>
      <c r="M109" s="140" t="s">
        <v>3</v>
      </c>
      <c r="N109" s="141" t="s">
        <v>42</v>
      </c>
      <c r="P109" s="142">
        <f t="shared" si="1"/>
        <v>0</v>
      </c>
      <c r="Q109" s="142">
        <v>0</v>
      </c>
      <c r="R109" s="142">
        <f t="shared" si="2"/>
        <v>0</v>
      </c>
      <c r="S109" s="142">
        <v>0</v>
      </c>
      <c r="T109" s="143">
        <f t="shared" si="3"/>
        <v>0</v>
      </c>
      <c r="AR109" s="144" t="s">
        <v>90</v>
      </c>
      <c r="AT109" s="144" t="s">
        <v>153</v>
      </c>
      <c r="AU109" s="144" t="s">
        <v>15</v>
      </c>
      <c r="AY109" s="18" t="s">
        <v>151</v>
      </c>
      <c r="BE109" s="145">
        <f t="shared" si="4"/>
        <v>0</v>
      </c>
      <c r="BF109" s="145">
        <f t="shared" si="5"/>
        <v>0</v>
      </c>
      <c r="BG109" s="145">
        <f t="shared" si="6"/>
        <v>0</v>
      </c>
      <c r="BH109" s="145">
        <f t="shared" si="7"/>
        <v>0</v>
      </c>
      <c r="BI109" s="145">
        <f t="shared" si="8"/>
        <v>0</v>
      </c>
      <c r="BJ109" s="18" t="s">
        <v>15</v>
      </c>
      <c r="BK109" s="145">
        <f t="shared" si="9"/>
        <v>0</v>
      </c>
      <c r="BL109" s="18" t="s">
        <v>90</v>
      </c>
      <c r="BM109" s="144" t="s">
        <v>469</v>
      </c>
    </row>
    <row r="110" spans="2:65" s="1" customFormat="1" ht="16.5" customHeight="1">
      <c r="B110" s="132"/>
      <c r="C110" s="133" t="s">
        <v>294</v>
      </c>
      <c r="D110" s="133" t="s">
        <v>153</v>
      </c>
      <c r="E110" s="134" t="s">
        <v>2712</v>
      </c>
      <c r="F110" s="135" t="s">
        <v>2713</v>
      </c>
      <c r="G110" s="136" t="s">
        <v>156</v>
      </c>
      <c r="H110" s="137">
        <v>15</v>
      </c>
      <c r="I110" s="138"/>
      <c r="J110" s="139">
        <f t="shared" si="0"/>
        <v>0</v>
      </c>
      <c r="K110" s="135" t="s">
        <v>3</v>
      </c>
      <c r="L110" s="33"/>
      <c r="M110" s="140" t="s">
        <v>3</v>
      </c>
      <c r="N110" s="141" t="s">
        <v>42</v>
      </c>
      <c r="P110" s="142">
        <f t="shared" si="1"/>
        <v>0</v>
      </c>
      <c r="Q110" s="142">
        <v>0</v>
      </c>
      <c r="R110" s="142">
        <f t="shared" si="2"/>
        <v>0</v>
      </c>
      <c r="S110" s="142">
        <v>0</v>
      </c>
      <c r="T110" s="143">
        <f t="shared" si="3"/>
        <v>0</v>
      </c>
      <c r="AR110" s="144" t="s">
        <v>90</v>
      </c>
      <c r="AT110" s="144" t="s">
        <v>153</v>
      </c>
      <c r="AU110" s="144" t="s">
        <v>15</v>
      </c>
      <c r="AY110" s="18" t="s">
        <v>151</v>
      </c>
      <c r="BE110" s="145">
        <f t="shared" si="4"/>
        <v>0</v>
      </c>
      <c r="BF110" s="145">
        <f t="shared" si="5"/>
        <v>0</v>
      </c>
      <c r="BG110" s="145">
        <f t="shared" si="6"/>
        <v>0</v>
      </c>
      <c r="BH110" s="145">
        <f t="shared" si="7"/>
        <v>0</v>
      </c>
      <c r="BI110" s="145">
        <f t="shared" si="8"/>
        <v>0</v>
      </c>
      <c r="BJ110" s="18" t="s">
        <v>15</v>
      </c>
      <c r="BK110" s="145">
        <f t="shared" si="9"/>
        <v>0</v>
      </c>
      <c r="BL110" s="18" t="s">
        <v>90</v>
      </c>
      <c r="BM110" s="144" t="s">
        <v>485</v>
      </c>
    </row>
    <row r="111" spans="2:65" s="11" customFormat="1" ht="26" customHeight="1">
      <c r="B111" s="120"/>
      <c r="D111" s="121" t="s">
        <v>70</v>
      </c>
      <c r="E111" s="122" t="s">
        <v>1809</v>
      </c>
      <c r="F111" s="122" t="s">
        <v>2714</v>
      </c>
      <c r="I111" s="123"/>
      <c r="J111" s="124">
        <f>BK111</f>
        <v>0</v>
      </c>
      <c r="L111" s="120"/>
      <c r="M111" s="125"/>
      <c r="P111" s="126">
        <f>SUM(P112:P113)</f>
        <v>0</v>
      </c>
      <c r="R111" s="126">
        <f>SUM(R112:R113)</f>
        <v>0</v>
      </c>
      <c r="T111" s="127">
        <f>SUM(T112:T113)</f>
        <v>0</v>
      </c>
      <c r="AR111" s="121" t="s">
        <v>15</v>
      </c>
      <c r="AT111" s="128" t="s">
        <v>70</v>
      </c>
      <c r="AU111" s="128" t="s">
        <v>71</v>
      </c>
      <c r="AY111" s="121" t="s">
        <v>151</v>
      </c>
      <c r="BK111" s="129">
        <f>SUM(BK112:BK113)</f>
        <v>0</v>
      </c>
    </row>
    <row r="112" spans="2:65" s="1" customFormat="1" ht="16.5" customHeight="1">
      <c r="B112" s="132"/>
      <c r="C112" s="133" t="s">
        <v>306</v>
      </c>
      <c r="D112" s="133" t="s">
        <v>153</v>
      </c>
      <c r="E112" s="134" t="s">
        <v>2715</v>
      </c>
      <c r="F112" s="135" t="s">
        <v>2716</v>
      </c>
      <c r="G112" s="136" t="s">
        <v>2717</v>
      </c>
      <c r="H112" s="137">
        <v>12</v>
      </c>
      <c r="I112" s="138"/>
      <c r="J112" s="139">
        <f>ROUND(I112*H112,2)</f>
        <v>0</v>
      </c>
      <c r="K112" s="135" t="s">
        <v>3</v>
      </c>
      <c r="L112" s="33"/>
      <c r="M112" s="140" t="s">
        <v>3</v>
      </c>
      <c r="N112" s="141" t="s">
        <v>42</v>
      </c>
      <c r="P112" s="142">
        <f>O112*H112</f>
        <v>0</v>
      </c>
      <c r="Q112" s="142">
        <v>0</v>
      </c>
      <c r="R112" s="142">
        <f>Q112*H112</f>
        <v>0</v>
      </c>
      <c r="S112" s="142">
        <v>0</v>
      </c>
      <c r="T112" s="143">
        <f>S112*H112</f>
        <v>0</v>
      </c>
      <c r="AR112" s="144" t="s">
        <v>90</v>
      </c>
      <c r="AT112" s="144" t="s">
        <v>153</v>
      </c>
      <c r="AU112" s="144" t="s">
        <v>15</v>
      </c>
      <c r="AY112" s="18" t="s">
        <v>151</v>
      </c>
      <c r="BE112" s="145">
        <f>IF(N112="základní",J112,0)</f>
        <v>0</v>
      </c>
      <c r="BF112" s="145">
        <f>IF(N112="snížená",J112,0)</f>
        <v>0</v>
      </c>
      <c r="BG112" s="145">
        <f>IF(N112="zákl. přenesená",J112,0)</f>
        <v>0</v>
      </c>
      <c r="BH112" s="145">
        <f>IF(N112="sníž. přenesená",J112,0)</f>
        <v>0</v>
      </c>
      <c r="BI112" s="145">
        <f>IF(N112="nulová",J112,0)</f>
        <v>0</v>
      </c>
      <c r="BJ112" s="18" t="s">
        <v>15</v>
      </c>
      <c r="BK112" s="145">
        <f>ROUND(I112*H112,2)</f>
        <v>0</v>
      </c>
      <c r="BL112" s="18" t="s">
        <v>90</v>
      </c>
      <c r="BM112" s="144" t="s">
        <v>502</v>
      </c>
    </row>
    <row r="113" spans="2:65" s="1" customFormat="1" ht="16.5" customHeight="1">
      <c r="B113" s="132"/>
      <c r="C113" s="133" t="s">
        <v>310</v>
      </c>
      <c r="D113" s="133" t="s">
        <v>153</v>
      </c>
      <c r="E113" s="134" t="s">
        <v>2718</v>
      </c>
      <c r="F113" s="135" t="s">
        <v>2719</v>
      </c>
      <c r="G113" s="136" t="s">
        <v>2717</v>
      </c>
      <c r="H113" s="137">
        <v>15</v>
      </c>
      <c r="I113" s="138"/>
      <c r="J113" s="139">
        <f>ROUND(I113*H113,2)</f>
        <v>0</v>
      </c>
      <c r="K113" s="135" t="s">
        <v>3</v>
      </c>
      <c r="L113" s="33"/>
      <c r="M113" s="195" t="s">
        <v>3</v>
      </c>
      <c r="N113" s="196" t="s">
        <v>42</v>
      </c>
      <c r="O113" s="193"/>
      <c r="P113" s="197">
        <f>O113*H113</f>
        <v>0</v>
      </c>
      <c r="Q113" s="197">
        <v>0</v>
      </c>
      <c r="R113" s="197">
        <f>Q113*H113</f>
        <v>0</v>
      </c>
      <c r="S113" s="197">
        <v>0</v>
      </c>
      <c r="T113" s="198">
        <f>S113*H113</f>
        <v>0</v>
      </c>
      <c r="AR113" s="144" t="s">
        <v>90</v>
      </c>
      <c r="AT113" s="144" t="s">
        <v>153</v>
      </c>
      <c r="AU113" s="144" t="s">
        <v>15</v>
      </c>
      <c r="AY113" s="18" t="s">
        <v>151</v>
      </c>
      <c r="BE113" s="145">
        <f>IF(N113="základní",J113,0)</f>
        <v>0</v>
      </c>
      <c r="BF113" s="145">
        <f>IF(N113="snížená",J113,0)</f>
        <v>0</v>
      </c>
      <c r="BG113" s="145">
        <f>IF(N113="zákl. přenesená",J113,0)</f>
        <v>0</v>
      </c>
      <c r="BH113" s="145">
        <f>IF(N113="sníž. přenesená",J113,0)</f>
        <v>0</v>
      </c>
      <c r="BI113" s="145">
        <f>IF(N113="nulová",J113,0)</f>
        <v>0</v>
      </c>
      <c r="BJ113" s="18" t="s">
        <v>15</v>
      </c>
      <c r="BK113" s="145">
        <f>ROUND(I113*H113,2)</f>
        <v>0</v>
      </c>
      <c r="BL113" s="18" t="s">
        <v>90</v>
      </c>
      <c r="BM113" s="144" t="s">
        <v>883</v>
      </c>
    </row>
    <row r="114" spans="2:65" s="1" customFormat="1" ht="7" customHeight="1">
      <c r="B114" s="42"/>
      <c r="C114" s="43"/>
      <c r="D114" s="43"/>
      <c r="E114" s="43"/>
      <c r="F114" s="43"/>
      <c r="G114" s="43"/>
      <c r="H114" s="43"/>
      <c r="I114" s="43"/>
      <c r="J114" s="43"/>
      <c r="K114" s="43"/>
      <c r="L114" s="33"/>
    </row>
  </sheetData>
  <autoFilter ref="C86:K113" xr:uid="{00000000-0009-0000-0000-000008000000}"/>
  <mergeCells count="12">
    <mergeCell ref="E79:H79"/>
    <mergeCell ref="L2:V2"/>
    <mergeCell ref="E50:H50"/>
    <mergeCell ref="E52:H52"/>
    <mergeCell ref="E54:H54"/>
    <mergeCell ref="E75:H75"/>
    <mergeCell ref="E77:H77"/>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15</vt:i4>
      </vt:variant>
      <vt:variant>
        <vt:lpstr>Pojmenované oblasti</vt:lpstr>
      </vt:variant>
      <vt:variant>
        <vt:i4>29</vt:i4>
      </vt:variant>
    </vt:vector>
  </HeadingPairs>
  <TitlesOfParts>
    <vt:vector size="44" baseType="lpstr">
      <vt:lpstr>Rekapitulace stavby</vt:lpstr>
      <vt:lpstr>1 - Bourací práce</vt:lpstr>
      <vt:lpstr>2 - Nový stav</vt:lpstr>
      <vt:lpstr>2 - Elektro</vt:lpstr>
      <vt:lpstr>3 - FVE</vt:lpstr>
      <vt:lpstr>4 - ZTI</vt:lpstr>
      <vt:lpstr>5 - Vytápění</vt:lpstr>
      <vt:lpstr>1 - VZT-1</vt:lpstr>
      <vt:lpstr>2 - VZT-2</vt:lpstr>
      <vt:lpstr>3 - VZT-3</vt:lpstr>
      <vt:lpstr>4 - VZT-4</vt:lpstr>
      <vt:lpstr>5 - VZT-5</vt:lpstr>
      <vt:lpstr>6 - Společné</vt:lpstr>
      <vt:lpstr>VRN - Ostatní a vedlejší ...</vt:lpstr>
      <vt:lpstr>Pokyny pro vyplnění</vt:lpstr>
      <vt:lpstr>'1 - Bourací práce'!Názvy_tisku</vt:lpstr>
      <vt:lpstr>'1 - VZT-1'!Názvy_tisku</vt:lpstr>
      <vt:lpstr>'2 - Elektro'!Názvy_tisku</vt:lpstr>
      <vt:lpstr>'2 - Nový stav'!Názvy_tisku</vt:lpstr>
      <vt:lpstr>'2 - VZT-2'!Názvy_tisku</vt:lpstr>
      <vt:lpstr>'3 - FVE'!Názvy_tisku</vt:lpstr>
      <vt:lpstr>'3 - VZT-3'!Názvy_tisku</vt:lpstr>
      <vt:lpstr>'4 - VZT-4'!Názvy_tisku</vt:lpstr>
      <vt:lpstr>'4 - ZTI'!Názvy_tisku</vt:lpstr>
      <vt:lpstr>'5 - Vytápění'!Názvy_tisku</vt:lpstr>
      <vt:lpstr>'5 - VZT-5'!Názvy_tisku</vt:lpstr>
      <vt:lpstr>'6 - Společné'!Názvy_tisku</vt:lpstr>
      <vt:lpstr>'Rekapitulace stavby'!Názvy_tisku</vt:lpstr>
      <vt:lpstr>'VRN - Ostatní a vedlejší ...'!Názvy_tisku</vt:lpstr>
      <vt:lpstr>'1 - Bourací práce'!Oblast_tisku</vt:lpstr>
      <vt:lpstr>'1 - VZT-1'!Oblast_tisku</vt:lpstr>
      <vt:lpstr>'2 - Elektro'!Oblast_tisku</vt:lpstr>
      <vt:lpstr>'2 - Nový stav'!Oblast_tisku</vt:lpstr>
      <vt:lpstr>'2 - VZT-2'!Oblast_tisku</vt:lpstr>
      <vt:lpstr>'3 - FVE'!Oblast_tisku</vt:lpstr>
      <vt:lpstr>'3 - VZT-3'!Oblast_tisku</vt:lpstr>
      <vt:lpstr>'4 - VZT-4'!Oblast_tisku</vt:lpstr>
      <vt:lpstr>'4 - ZTI'!Oblast_tisku</vt:lpstr>
      <vt:lpstr>'5 - Vytápění'!Oblast_tisku</vt:lpstr>
      <vt:lpstr>'5 - VZT-5'!Oblast_tisku</vt:lpstr>
      <vt:lpstr>'6 - Společné'!Oblast_tisku</vt:lpstr>
      <vt:lpstr>'Pokyny pro vyplnění'!Oblast_tisku</vt:lpstr>
      <vt:lpstr>'Rekapitulace stavby'!Oblast_tisku</vt:lpstr>
      <vt:lpstr>'VRN - Ostatní a vedlejší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Petra Turková</dc:creator>
  <cp:lastModifiedBy>Vojtěch Příhoda</cp:lastModifiedBy>
  <dcterms:created xsi:type="dcterms:W3CDTF">2025-11-12T09:25:41Z</dcterms:created>
  <dcterms:modified xsi:type="dcterms:W3CDTF">2025-11-24T12:52:12Z</dcterms:modified>
</cp:coreProperties>
</file>