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/>
  <mc:AlternateContent xmlns:mc="http://schemas.openxmlformats.org/markup-compatibility/2006">
    <mc:Choice Requires="x15">
      <x15ac:absPath xmlns:x15ac="http://schemas.microsoft.com/office/spreadsheetml/2010/11/ac" url="D:\ROZPOČTY\Zakázky\Dobříš_ul. Husova\SP\Rozdělení_uznatelné_náklady\"/>
    </mc:Choice>
  </mc:AlternateContent>
  <xr:revisionPtr revIDLastSave="0" documentId="13_ncr:1_{16306208-7256-4E45-8BB2-26D2D74E0AFD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Rekapitulace stavby" sheetId="1" r:id="rId1"/>
    <sheet name="101.01 - Komunikace a vjezdy" sheetId="2" r:id="rId2"/>
    <sheet name="101.03 - Parkovací stání" sheetId="3" r:id="rId3"/>
    <sheet name="101.04 - Odvodnění" sheetId="4" r:id="rId4"/>
    <sheet name="VON - Vedlejší a ostatní ..." sheetId="5" r:id="rId5"/>
    <sheet name="Pokyny pro vyplnění" sheetId="6" r:id="rId6"/>
  </sheets>
  <definedNames>
    <definedName name="_xlnm._FilterDatabase" localSheetId="1" hidden="1">'101.01 - Komunikace a vjezdy'!$C$91:$K$616</definedName>
    <definedName name="_xlnm._FilterDatabase" localSheetId="2" hidden="1">'101.03 - Parkovací stání'!$C$88:$K$172</definedName>
    <definedName name="_xlnm._FilterDatabase" localSheetId="3" hidden="1">'101.04 - Odvodnění'!$C$91:$K$499</definedName>
    <definedName name="_xlnm._FilterDatabase" localSheetId="4" hidden="1">'VON - Vedlejší a ostatní ...'!$C$81:$K$105</definedName>
    <definedName name="_xlnm.Print_Titles" localSheetId="1">'101.01 - Komunikace a vjezdy'!$91:$91</definedName>
    <definedName name="_xlnm.Print_Titles" localSheetId="2">'101.03 - Parkovací stání'!$88:$88</definedName>
    <definedName name="_xlnm.Print_Titles" localSheetId="3">'101.04 - Odvodnění'!$91:$91</definedName>
    <definedName name="_xlnm.Print_Titles" localSheetId="0">'Rekapitulace stavby'!$52:$52</definedName>
    <definedName name="_xlnm.Print_Titles" localSheetId="4">'VON - Vedlejší a ostatní ...'!$81:$81</definedName>
    <definedName name="_xlnm.Print_Area" localSheetId="1">'101.01 - Komunikace a vjezdy'!$C$4:$J$41,'101.01 - Komunikace a vjezdy'!$C$47:$J$71,'101.01 - Komunikace a vjezdy'!$C$77:$K$616</definedName>
    <definedName name="_xlnm.Print_Area" localSheetId="2">'101.03 - Parkovací stání'!$C$4:$J$41,'101.03 - Parkovací stání'!$C$47:$J$68,'101.03 - Parkovací stání'!$C$74:$K$172</definedName>
    <definedName name="_xlnm.Print_Area" localSheetId="3">'101.04 - Odvodnění'!$C$4:$J$41,'101.04 - Odvodnění'!$C$47:$J$71,'101.04 - Odvodnění'!$C$77:$K$499</definedName>
    <definedName name="_xlnm.Print_Area" localSheetId="5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stavby'!$C$42:$AQ$60</definedName>
    <definedName name="_xlnm.Print_Area" localSheetId="4">'VON - Vedlejší a ostatní ...'!$C$4:$J$39,'VON - Vedlejší a ostatní ...'!$C$45:$J$63,'VON - Vedlejší a ostatní ...'!$C$69:$K$105</definedName>
  </definedNames>
  <calcPr calcId="181029"/>
</workbook>
</file>

<file path=xl/calcChain.xml><?xml version="1.0" encoding="utf-8"?>
<calcChain xmlns="http://schemas.openxmlformats.org/spreadsheetml/2006/main">
  <c r="J37" i="5" l="1"/>
  <c r="J36" i="5"/>
  <c r="AY59" i="1"/>
  <c r="J35" i="5"/>
  <c r="AX59" i="1" s="1"/>
  <c r="BI104" i="5"/>
  <c r="BH104" i="5"/>
  <c r="BG104" i="5"/>
  <c r="BF104" i="5"/>
  <c r="T104" i="5"/>
  <c r="T103" i="5"/>
  <c r="R104" i="5"/>
  <c r="R103" i="5" s="1"/>
  <c r="P104" i="5"/>
  <c r="P103" i="5"/>
  <c r="BI101" i="5"/>
  <c r="BH101" i="5"/>
  <c r="BG101" i="5"/>
  <c r="BF101" i="5"/>
  <c r="T101" i="5"/>
  <c r="R101" i="5"/>
  <c r="P101" i="5"/>
  <c r="BI99" i="5"/>
  <c r="BH99" i="5"/>
  <c r="BG99" i="5"/>
  <c r="BF99" i="5"/>
  <c r="T99" i="5"/>
  <c r="R99" i="5"/>
  <c r="P99" i="5"/>
  <c r="BI97" i="5"/>
  <c r="BH97" i="5"/>
  <c r="BG97" i="5"/>
  <c r="BF97" i="5"/>
  <c r="T97" i="5"/>
  <c r="R97" i="5"/>
  <c r="P97" i="5"/>
  <c r="BI95" i="5"/>
  <c r="BH95" i="5"/>
  <c r="BG95" i="5"/>
  <c r="BF95" i="5"/>
  <c r="T95" i="5"/>
  <c r="R95" i="5"/>
  <c r="P95" i="5"/>
  <c r="BI93" i="5"/>
  <c r="BH93" i="5"/>
  <c r="BG93" i="5"/>
  <c r="BF93" i="5"/>
  <c r="T93" i="5"/>
  <c r="R93" i="5"/>
  <c r="P93" i="5"/>
  <c r="BI91" i="5"/>
  <c r="BH91" i="5"/>
  <c r="BG91" i="5"/>
  <c r="BF91" i="5"/>
  <c r="T91" i="5"/>
  <c r="R91" i="5"/>
  <c r="P91" i="5"/>
  <c r="BI89" i="5"/>
  <c r="BH89" i="5"/>
  <c r="BG89" i="5"/>
  <c r="BF89" i="5"/>
  <c r="T89" i="5"/>
  <c r="R89" i="5"/>
  <c r="P89" i="5"/>
  <c r="BI87" i="5"/>
  <c r="BH87" i="5"/>
  <c r="BG87" i="5"/>
  <c r="BF87" i="5"/>
  <c r="T87" i="5"/>
  <c r="R87" i="5"/>
  <c r="P87" i="5"/>
  <c r="BI85" i="5"/>
  <c r="BH85" i="5"/>
  <c r="BG85" i="5"/>
  <c r="BF85" i="5"/>
  <c r="T85" i="5"/>
  <c r="R85" i="5"/>
  <c r="P85" i="5"/>
  <c r="J79" i="5"/>
  <c r="J78" i="5"/>
  <c r="F78" i="5"/>
  <c r="F76" i="5"/>
  <c r="E74" i="5"/>
  <c r="J55" i="5"/>
  <c r="J54" i="5"/>
  <c r="F54" i="5"/>
  <c r="F52" i="5"/>
  <c r="E50" i="5"/>
  <c r="J18" i="5"/>
  <c r="E18" i="5"/>
  <c r="F55" i="5" s="1"/>
  <c r="J17" i="5"/>
  <c r="J12" i="5"/>
  <c r="J52" i="5"/>
  <c r="E7" i="5"/>
  <c r="E48" i="5"/>
  <c r="J39" i="4"/>
  <c r="J38" i="4"/>
  <c r="AY58" i="1"/>
  <c r="J37" i="4"/>
  <c r="AX58" i="1" s="1"/>
  <c r="BI498" i="4"/>
  <c r="BH498" i="4"/>
  <c r="BG498" i="4"/>
  <c r="BF498" i="4"/>
  <c r="T498" i="4"/>
  <c r="T497" i="4"/>
  <c r="R498" i="4"/>
  <c r="R497" i="4" s="1"/>
  <c r="P498" i="4"/>
  <c r="P497" i="4" s="1"/>
  <c r="BI492" i="4"/>
  <c r="BH492" i="4"/>
  <c r="BG492" i="4"/>
  <c r="BF492" i="4"/>
  <c r="T492" i="4"/>
  <c r="R492" i="4"/>
  <c r="P492" i="4"/>
  <c r="BI486" i="4"/>
  <c r="BH486" i="4"/>
  <c r="BG486" i="4"/>
  <c r="BF486" i="4"/>
  <c r="T486" i="4"/>
  <c r="R486" i="4"/>
  <c r="P486" i="4"/>
  <c r="BI482" i="4"/>
  <c r="BH482" i="4"/>
  <c r="BG482" i="4"/>
  <c r="BF482" i="4"/>
  <c r="T482" i="4"/>
  <c r="R482" i="4"/>
  <c r="P482" i="4"/>
  <c r="BI475" i="4"/>
  <c r="BH475" i="4"/>
  <c r="BG475" i="4"/>
  <c r="BF475" i="4"/>
  <c r="T475" i="4"/>
  <c r="R475" i="4"/>
  <c r="P475" i="4"/>
  <c r="BI471" i="4"/>
  <c r="BH471" i="4"/>
  <c r="BG471" i="4"/>
  <c r="BF471" i="4"/>
  <c r="T471" i="4"/>
  <c r="R471" i="4"/>
  <c r="P471" i="4"/>
  <c r="BI460" i="4"/>
  <c r="BH460" i="4"/>
  <c r="BG460" i="4"/>
  <c r="BF460" i="4"/>
  <c r="T460" i="4"/>
  <c r="R460" i="4"/>
  <c r="P460" i="4"/>
  <c r="BI459" i="4"/>
  <c r="BH459" i="4"/>
  <c r="BG459" i="4"/>
  <c r="BF459" i="4"/>
  <c r="T459" i="4"/>
  <c r="R459" i="4"/>
  <c r="P459" i="4"/>
  <c r="BI452" i="4"/>
  <c r="BH452" i="4"/>
  <c r="BG452" i="4"/>
  <c r="BF452" i="4"/>
  <c r="T452" i="4"/>
  <c r="R452" i="4"/>
  <c r="P452" i="4"/>
  <c r="BI451" i="4"/>
  <c r="BH451" i="4"/>
  <c r="BG451" i="4"/>
  <c r="BF451" i="4"/>
  <c r="T451" i="4"/>
  <c r="R451" i="4"/>
  <c r="P451" i="4"/>
  <c r="BI444" i="4"/>
  <c r="BH444" i="4"/>
  <c r="BG444" i="4"/>
  <c r="BF444" i="4"/>
  <c r="T444" i="4"/>
  <c r="R444" i="4"/>
  <c r="P444" i="4"/>
  <c r="BI438" i="4"/>
  <c r="BH438" i="4"/>
  <c r="BG438" i="4"/>
  <c r="BF438" i="4"/>
  <c r="T438" i="4"/>
  <c r="R438" i="4"/>
  <c r="P438" i="4"/>
  <c r="BI431" i="4"/>
  <c r="BH431" i="4"/>
  <c r="BG431" i="4"/>
  <c r="BF431" i="4"/>
  <c r="T431" i="4"/>
  <c r="R431" i="4"/>
  <c r="P431" i="4"/>
  <c r="BI425" i="4"/>
  <c r="BH425" i="4"/>
  <c r="BG425" i="4"/>
  <c r="BF425" i="4"/>
  <c r="T425" i="4"/>
  <c r="R425" i="4"/>
  <c r="P425" i="4"/>
  <c r="BI419" i="4"/>
  <c r="BH419" i="4"/>
  <c r="BG419" i="4"/>
  <c r="BF419" i="4"/>
  <c r="T419" i="4"/>
  <c r="R419" i="4"/>
  <c r="P419" i="4"/>
  <c r="BI418" i="4"/>
  <c r="BH418" i="4"/>
  <c r="BG418" i="4"/>
  <c r="BF418" i="4"/>
  <c r="T418" i="4"/>
  <c r="R418" i="4"/>
  <c r="P418" i="4"/>
  <c r="BI417" i="4"/>
  <c r="BH417" i="4"/>
  <c r="BG417" i="4"/>
  <c r="BF417" i="4"/>
  <c r="T417" i="4"/>
  <c r="R417" i="4"/>
  <c r="P417" i="4"/>
  <c r="BI405" i="4"/>
  <c r="BH405" i="4"/>
  <c r="BG405" i="4"/>
  <c r="BF405" i="4"/>
  <c r="T405" i="4"/>
  <c r="R405" i="4"/>
  <c r="P405" i="4"/>
  <c r="BI399" i="4"/>
  <c r="BH399" i="4"/>
  <c r="BG399" i="4"/>
  <c r="BF399" i="4"/>
  <c r="T399" i="4"/>
  <c r="R399" i="4"/>
  <c r="P399" i="4"/>
  <c r="BI397" i="4"/>
  <c r="BH397" i="4"/>
  <c r="BG397" i="4"/>
  <c r="BF397" i="4"/>
  <c r="T397" i="4"/>
  <c r="R397" i="4"/>
  <c r="P397" i="4"/>
  <c r="BI385" i="4"/>
  <c r="BH385" i="4"/>
  <c r="BG385" i="4"/>
  <c r="BF385" i="4"/>
  <c r="T385" i="4"/>
  <c r="R385" i="4"/>
  <c r="P385" i="4"/>
  <c r="BI383" i="4"/>
  <c r="BH383" i="4"/>
  <c r="BG383" i="4"/>
  <c r="BF383" i="4"/>
  <c r="T383" i="4"/>
  <c r="R383" i="4"/>
  <c r="P383" i="4"/>
  <c r="BI371" i="4"/>
  <c r="BH371" i="4"/>
  <c r="BG371" i="4"/>
  <c r="BF371" i="4"/>
  <c r="T371" i="4"/>
  <c r="R371" i="4"/>
  <c r="P371" i="4"/>
  <c r="BI369" i="4"/>
  <c r="BH369" i="4"/>
  <c r="BG369" i="4"/>
  <c r="BF369" i="4"/>
  <c r="T369" i="4"/>
  <c r="R369" i="4"/>
  <c r="P369" i="4"/>
  <c r="BI357" i="4"/>
  <c r="BH357" i="4"/>
  <c r="BG357" i="4"/>
  <c r="BF357" i="4"/>
  <c r="T357" i="4"/>
  <c r="R357" i="4"/>
  <c r="P357" i="4"/>
  <c r="BI355" i="4"/>
  <c r="BH355" i="4"/>
  <c r="BG355" i="4"/>
  <c r="BF355" i="4"/>
  <c r="T355" i="4"/>
  <c r="R355" i="4"/>
  <c r="P355" i="4"/>
  <c r="BI343" i="4"/>
  <c r="BH343" i="4"/>
  <c r="BG343" i="4"/>
  <c r="BF343" i="4"/>
  <c r="T343" i="4"/>
  <c r="R343" i="4"/>
  <c r="P343" i="4"/>
  <c r="BI340" i="4"/>
  <c r="BH340" i="4"/>
  <c r="BG340" i="4"/>
  <c r="BF340" i="4"/>
  <c r="T340" i="4"/>
  <c r="R340" i="4"/>
  <c r="P340" i="4"/>
  <c r="BI334" i="4"/>
  <c r="BH334" i="4"/>
  <c r="BG334" i="4"/>
  <c r="BF334" i="4"/>
  <c r="T334" i="4"/>
  <c r="R334" i="4"/>
  <c r="P334" i="4"/>
  <c r="BI332" i="4"/>
  <c r="BH332" i="4"/>
  <c r="BG332" i="4"/>
  <c r="BF332" i="4"/>
  <c r="T332" i="4"/>
  <c r="R332" i="4"/>
  <c r="P332" i="4"/>
  <c r="BI321" i="4"/>
  <c r="BH321" i="4"/>
  <c r="BG321" i="4"/>
  <c r="BF321" i="4"/>
  <c r="T321" i="4"/>
  <c r="R321" i="4"/>
  <c r="P321" i="4"/>
  <c r="BI319" i="4"/>
  <c r="BH319" i="4"/>
  <c r="BG319" i="4"/>
  <c r="BF319" i="4"/>
  <c r="T319" i="4"/>
  <c r="R319" i="4"/>
  <c r="P319" i="4"/>
  <c r="BI305" i="4"/>
  <c r="BH305" i="4"/>
  <c r="BG305" i="4"/>
  <c r="BF305" i="4"/>
  <c r="T305" i="4"/>
  <c r="R305" i="4"/>
  <c r="P305" i="4"/>
  <c r="BI303" i="4"/>
  <c r="BH303" i="4"/>
  <c r="BG303" i="4"/>
  <c r="BF303" i="4"/>
  <c r="T303" i="4"/>
  <c r="R303" i="4"/>
  <c r="P303" i="4"/>
  <c r="BI292" i="4"/>
  <c r="BH292" i="4"/>
  <c r="BG292" i="4"/>
  <c r="BF292" i="4"/>
  <c r="T292" i="4"/>
  <c r="R292" i="4"/>
  <c r="P292" i="4"/>
  <c r="BI290" i="4"/>
  <c r="BH290" i="4"/>
  <c r="BG290" i="4"/>
  <c r="BF290" i="4"/>
  <c r="T290" i="4"/>
  <c r="R290" i="4"/>
  <c r="P290" i="4"/>
  <c r="BI274" i="4"/>
  <c r="BH274" i="4"/>
  <c r="BG274" i="4"/>
  <c r="BF274" i="4"/>
  <c r="T274" i="4"/>
  <c r="R274" i="4"/>
  <c r="P274" i="4"/>
  <c r="BI259" i="4"/>
  <c r="BH259" i="4"/>
  <c r="BG259" i="4"/>
  <c r="BF259" i="4"/>
  <c r="T259" i="4"/>
  <c r="R259" i="4"/>
  <c r="P259" i="4"/>
  <c r="BI245" i="4"/>
  <c r="BH245" i="4"/>
  <c r="BG245" i="4"/>
  <c r="BF245" i="4"/>
  <c r="T245" i="4"/>
  <c r="R245" i="4"/>
  <c r="P245" i="4"/>
  <c r="BI243" i="4"/>
  <c r="BH243" i="4"/>
  <c r="BG243" i="4"/>
  <c r="BF243" i="4"/>
  <c r="T243" i="4"/>
  <c r="R243" i="4"/>
  <c r="P243" i="4"/>
  <c r="BI231" i="4"/>
  <c r="BH231" i="4"/>
  <c r="BG231" i="4"/>
  <c r="BF231" i="4"/>
  <c r="T231" i="4"/>
  <c r="R231" i="4"/>
  <c r="P231" i="4"/>
  <c r="BI216" i="4"/>
  <c r="BH216" i="4"/>
  <c r="BG216" i="4"/>
  <c r="BF216" i="4"/>
  <c r="T216" i="4"/>
  <c r="R216" i="4"/>
  <c r="P216" i="4"/>
  <c r="BI213" i="4"/>
  <c r="BH213" i="4"/>
  <c r="BG213" i="4"/>
  <c r="BF213" i="4"/>
  <c r="T213" i="4"/>
  <c r="R213" i="4"/>
  <c r="P213" i="4"/>
  <c r="BI195" i="4"/>
  <c r="BH195" i="4"/>
  <c r="BG195" i="4"/>
  <c r="BF195" i="4"/>
  <c r="T195" i="4"/>
  <c r="R195" i="4"/>
  <c r="P195" i="4"/>
  <c r="BI193" i="4"/>
  <c r="BH193" i="4"/>
  <c r="BG193" i="4"/>
  <c r="BF193" i="4"/>
  <c r="T193" i="4"/>
  <c r="R193" i="4"/>
  <c r="P193" i="4"/>
  <c r="BI169" i="4"/>
  <c r="BH169" i="4"/>
  <c r="BG169" i="4"/>
  <c r="BF169" i="4"/>
  <c r="T169" i="4"/>
  <c r="R169" i="4"/>
  <c r="P169" i="4"/>
  <c r="BI164" i="4"/>
  <c r="BH164" i="4"/>
  <c r="BG164" i="4"/>
  <c r="BF164" i="4"/>
  <c r="T164" i="4"/>
  <c r="R164" i="4"/>
  <c r="P164" i="4"/>
  <c r="BI157" i="4"/>
  <c r="BH157" i="4"/>
  <c r="BG157" i="4"/>
  <c r="BF157" i="4"/>
  <c r="T157" i="4"/>
  <c r="R157" i="4"/>
  <c r="P157" i="4"/>
  <c r="BI151" i="4"/>
  <c r="BH151" i="4"/>
  <c r="BG151" i="4"/>
  <c r="BF151" i="4"/>
  <c r="T151" i="4"/>
  <c r="R151" i="4"/>
  <c r="P151" i="4"/>
  <c r="BI144" i="4"/>
  <c r="BH144" i="4"/>
  <c r="BG144" i="4"/>
  <c r="BF144" i="4"/>
  <c r="T144" i="4"/>
  <c r="R144" i="4"/>
  <c r="P144" i="4"/>
  <c r="BI125" i="4"/>
  <c r="BH125" i="4"/>
  <c r="BG125" i="4"/>
  <c r="BF125" i="4"/>
  <c r="T125" i="4"/>
  <c r="R125" i="4"/>
  <c r="P125" i="4"/>
  <c r="BI122" i="4"/>
  <c r="BH122" i="4"/>
  <c r="BG122" i="4"/>
  <c r="BF122" i="4"/>
  <c r="T122" i="4"/>
  <c r="R122" i="4"/>
  <c r="P122" i="4"/>
  <c r="BI107" i="4"/>
  <c r="BH107" i="4"/>
  <c r="BG107" i="4"/>
  <c r="BF107" i="4"/>
  <c r="T107" i="4"/>
  <c r="R107" i="4"/>
  <c r="P107" i="4"/>
  <c r="BI101" i="4"/>
  <c r="BH101" i="4"/>
  <c r="BG101" i="4"/>
  <c r="BF101" i="4"/>
  <c r="T101" i="4"/>
  <c r="R101" i="4"/>
  <c r="P101" i="4"/>
  <c r="BI95" i="4"/>
  <c r="BH95" i="4"/>
  <c r="BG95" i="4"/>
  <c r="BF95" i="4"/>
  <c r="T95" i="4"/>
  <c r="R95" i="4"/>
  <c r="P95" i="4"/>
  <c r="J89" i="4"/>
  <c r="J88" i="4"/>
  <c r="F88" i="4"/>
  <c r="F86" i="4"/>
  <c r="E84" i="4"/>
  <c r="J59" i="4"/>
  <c r="J58" i="4"/>
  <c r="F58" i="4"/>
  <c r="F56" i="4"/>
  <c r="E54" i="4"/>
  <c r="J20" i="4"/>
  <c r="E20" i="4"/>
  <c r="F59" i="4"/>
  <c r="J19" i="4"/>
  <c r="J14" i="4"/>
  <c r="J86" i="4" s="1"/>
  <c r="E7" i="4"/>
  <c r="E50" i="4" s="1"/>
  <c r="J39" i="3"/>
  <c r="J38" i="3"/>
  <c r="AY57" i="1" s="1"/>
  <c r="J37" i="3"/>
  <c r="AX57" i="1" s="1"/>
  <c r="BI171" i="3"/>
  <c r="BH171" i="3"/>
  <c r="BG171" i="3"/>
  <c r="BF171" i="3"/>
  <c r="T171" i="3"/>
  <c r="T170" i="3"/>
  <c r="R171" i="3"/>
  <c r="R170" i="3"/>
  <c r="P171" i="3"/>
  <c r="P170" i="3" s="1"/>
  <c r="BI157" i="3"/>
  <c r="BH157" i="3"/>
  <c r="BG157" i="3"/>
  <c r="BF157" i="3"/>
  <c r="T157" i="3"/>
  <c r="T156" i="3"/>
  <c r="R157" i="3"/>
  <c r="R156" i="3"/>
  <c r="P157" i="3"/>
  <c r="P156" i="3"/>
  <c r="BI154" i="3"/>
  <c r="BH154" i="3"/>
  <c r="BG154" i="3"/>
  <c r="BF154" i="3"/>
  <c r="T154" i="3"/>
  <c r="R154" i="3"/>
  <c r="P154" i="3"/>
  <c r="BI148" i="3"/>
  <c r="BH148" i="3"/>
  <c r="BG148" i="3"/>
  <c r="BF148" i="3"/>
  <c r="T148" i="3"/>
  <c r="R148" i="3"/>
  <c r="P148" i="3"/>
  <c r="BI140" i="3"/>
  <c r="BH140" i="3"/>
  <c r="BG140" i="3"/>
  <c r="BF140" i="3"/>
  <c r="T140" i="3"/>
  <c r="R140" i="3"/>
  <c r="P140" i="3"/>
  <c r="BI138" i="3"/>
  <c r="BH138" i="3"/>
  <c r="BG138" i="3"/>
  <c r="BF138" i="3"/>
  <c r="T138" i="3"/>
  <c r="R138" i="3"/>
  <c r="P138" i="3"/>
  <c r="BI128" i="3"/>
  <c r="BH128" i="3"/>
  <c r="BG128" i="3"/>
  <c r="BF128" i="3"/>
  <c r="T128" i="3"/>
  <c r="R128" i="3"/>
  <c r="P128" i="3"/>
  <c r="BI126" i="3"/>
  <c r="BH126" i="3"/>
  <c r="BG126" i="3"/>
  <c r="BF126" i="3"/>
  <c r="T126" i="3"/>
  <c r="R126" i="3"/>
  <c r="P126" i="3"/>
  <c r="BI116" i="3"/>
  <c r="BH116" i="3"/>
  <c r="BG116" i="3"/>
  <c r="BF116" i="3"/>
  <c r="T116" i="3"/>
  <c r="R116" i="3"/>
  <c r="P116" i="3"/>
  <c r="BI106" i="3"/>
  <c r="BH106" i="3"/>
  <c r="BG106" i="3"/>
  <c r="BF106" i="3"/>
  <c r="T106" i="3"/>
  <c r="R106" i="3"/>
  <c r="P106" i="3"/>
  <c r="BI92" i="3"/>
  <c r="BH92" i="3"/>
  <c r="BG92" i="3"/>
  <c r="BF92" i="3"/>
  <c r="T92" i="3"/>
  <c r="R92" i="3"/>
  <c r="P92" i="3"/>
  <c r="J86" i="3"/>
  <c r="J85" i="3"/>
  <c r="F85" i="3"/>
  <c r="F83" i="3"/>
  <c r="E81" i="3"/>
  <c r="J59" i="3"/>
  <c r="J58" i="3"/>
  <c r="F58" i="3"/>
  <c r="F56" i="3"/>
  <c r="E54" i="3"/>
  <c r="J20" i="3"/>
  <c r="E20" i="3"/>
  <c r="F59" i="3" s="1"/>
  <c r="J19" i="3"/>
  <c r="J14" i="3"/>
  <c r="J83" i="3"/>
  <c r="E7" i="3"/>
  <c r="E50" i="3" s="1"/>
  <c r="J39" i="2"/>
  <c r="J38" i="2"/>
  <c r="AY56" i="1"/>
  <c r="J37" i="2"/>
  <c r="AX56" i="1" s="1"/>
  <c r="BI615" i="2"/>
  <c r="BH615" i="2"/>
  <c r="BG615" i="2"/>
  <c r="BF615" i="2"/>
  <c r="T615" i="2"/>
  <c r="T614" i="2"/>
  <c r="R615" i="2"/>
  <c r="R614" i="2"/>
  <c r="P615" i="2"/>
  <c r="P614" i="2"/>
  <c r="BI611" i="2"/>
  <c r="BH611" i="2"/>
  <c r="BG611" i="2"/>
  <c r="BF611" i="2"/>
  <c r="T611" i="2"/>
  <c r="R611" i="2"/>
  <c r="P611" i="2"/>
  <c r="BI606" i="2"/>
  <c r="BH606" i="2"/>
  <c r="BG606" i="2"/>
  <c r="BF606" i="2"/>
  <c r="T606" i="2"/>
  <c r="R606" i="2"/>
  <c r="P606" i="2"/>
  <c r="BI599" i="2"/>
  <c r="BH599" i="2"/>
  <c r="BG599" i="2"/>
  <c r="BF599" i="2"/>
  <c r="T599" i="2"/>
  <c r="R599" i="2"/>
  <c r="P599" i="2"/>
  <c r="BI596" i="2"/>
  <c r="BH596" i="2"/>
  <c r="BG596" i="2"/>
  <c r="BF596" i="2"/>
  <c r="T596" i="2"/>
  <c r="R596" i="2"/>
  <c r="P596" i="2"/>
  <c r="BI589" i="2"/>
  <c r="BH589" i="2"/>
  <c r="BG589" i="2"/>
  <c r="BF589" i="2"/>
  <c r="T589" i="2"/>
  <c r="R589" i="2"/>
  <c r="P589" i="2"/>
  <c r="BI581" i="2"/>
  <c r="BH581" i="2"/>
  <c r="BG581" i="2"/>
  <c r="BF581" i="2"/>
  <c r="T581" i="2"/>
  <c r="R581" i="2"/>
  <c r="P581" i="2"/>
  <c r="BI577" i="2"/>
  <c r="BH577" i="2"/>
  <c r="BG577" i="2"/>
  <c r="BF577" i="2"/>
  <c r="T577" i="2"/>
  <c r="R577" i="2"/>
  <c r="P577" i="2"/>
  <c r="BI569" i="2"/>
  <c r="BH569" i="2"/>
  <c r="BG569" i="2"/>
  <c r="BF569" i="2"/>
  <c r="T569" i="2"/>
  <c r="R569" i="2"/>
  <c r="P569" i="2"/>
  <c r="BI563" i="2"/>
  <c r="BH563" i="2"/>
  <c r="BG563" i="2"/>
  <c r="BF563" i="2"/>
  <c r="T563" i="2"/>
  <c r="R563" i="2"/>
  <c r="P563" i="2"/>
  <c r="BI556" i="2"/>
  <c r="BH556" i="2"/>
  <c r="BG556" i="2"/>
  <c r="BF556" i="2"/>
  <c r="T556" i="2"/>
  <c r="R556" i="2"/>
  <c r="P556" i="2"/>
  <c r="BI548" i="2"/>
  <c r="BH548" i="2"/>
  <c r="BG548" i="2"/>
  <c r="BF548" i="2"/>
  <c r="T548" i="2"/>
  <c r="R548" i="2"/>
  <c r="P548" i="2"/>
  <c r="BI544" i="2"/>
  <c r="BH544" i="2"/>
  <c r="BG544" i="2"/>
  <c r="BF544" i="2"/>
  <c r="T544" i="2"/>
  <c r="R544" i="2"/>
  <c r="P544" i="2"/>
  <c r="BI538" i="2"/>
  <c r="BH538" i="2"/>
  <c r="BG538" i="2"/>
  <c r="BF538" i="2"/>
  <c r="T538" i="2"/>
  <c r="R538" i="2"/>
  <c r="P538" i="2"/>
  <c r="BI528" i="2"/>
  <c r="BH528" i="2"/>
  <c r="BG528" i="2"/>
  <c r="BF528" i="2"/>
  <c r="T528" i="2"/>
  <c r="R528" i="2"/>
  <c r="P528" i="2"/>
  <c r="BI517" i="2"/>
  <c r="BH517" i="2"/>
  <c r="BG517" i="2"/>
  <c r="BF517" i="2"/>
  <c r="T517" i="2"/>
  <c r="R517" i="2"/>
  <c r="P517" i="2"/>
  <c r="BI508" i="2"/>
  <c r="BH508" i="2"/>
  <c r="BG508" i="2"/>
  <c r="BF508" i="2"/>
  <c r="T508" i="2"/>
  <c r="R508" i="2"/>
  <c r="P508" i="2"/>
  <c r="BI497" i="2"/>
  <c r="BH497" i="2"/>
  <c r="BG497" i="2"/>
  <c r="BF497" i="2"/>
  <c r="T497" i="2"/>
  <c r="R497" i="2"/>
  <c r="P497" i="2"/>
  <c r="BI494" i="2"/>
  <c r="BH494" i="2"/>
  <c r="BG494" i="2"/>
  <c r="BF494" i="2"/>
  <c r="T494" i="2"/>
  <c r="R494" i="2"/>
  <c r="P494" i="2"/>
  <c r="BI491" i="2"/>
  <c r="BH491" i="2"/>
  <c r="BG491" i="2"/>
  <c r="BF491" i="2"/>
  <c r="T491" i="2"/>
  <c r="R491" i="2"/>
  <c r="P491" i="2"/>
  <c r="BI488" i="2"/>
  <c r="BH488" i="2"/>
  <c r="BG488" i="2"/>
  <c r="BF488" i="2"/>
  <c r="T488" i="2"/>
  <c r="R488" i="2"/>
  <c r="P488" i="2"/>
  <c r="BI480" i="2"/>
  <c r="BH480" i="2"/>
  <c r="BG480" i="2"/>
  <c r="BF480" i="2"/>
  <c r="T480" i="2"/>
  <c r="R480" i="2"/>
  <c r="P480" i="2"/>
  <c r="BI468" i="2"/>
  <c r="BH468" i="2"/>
  <c r="BG468" i="2"/>
  <c r="BF468" i="2"/>
  <c r="T468" i="2"/>
  <c r="R468" i="2"/>
  <c r="P468" i="2"/>
  <c r="BI462" i="2"/>
  <c r="BH462" i="2"/>
  <c r="BG462" i="2"/>
  <c r="BF462" i="2"/>
  <c r="T462" i="2"/>
  <c r="R462" i="2"/>
  <c r="P462" i="2"/>
  <c r="BI457" i="2"/>
  <c r="BH457" i="2"/>
  <c r="BG457" i="2"/>
  <c r="BF457" i="2"/>
  <c r="T457" i="2"/>
  <c r="R457" i="2"/>
  <c r="P457" i="2"/>
  <c r="BI444" i="2"/>
  <c r="BH444" i="2"/>
  <c r="BG444" i="2"/>
  <c r="BF444" i="2"/>
  <c r="T444" i="2"/>
  <c r="R444" i="2"/>
  <c r="P444" i="2"/>
  <c r="BI437" i="2"/>
  <c r="BH437" i="2"/>
  <c r="BG437" i="2"/>
  <c r="BF437" i="2"/>
  <c r="T437" i="2"/>
  <c r="R437" i="2"/>
  <c r="P437" i="2"/>
  <c r="BI434" i="2"/>
  <c r="BH434" i="2"/>
  <c r="BG434" i="2"/>
  <c r="BF434" i="2"/>
  <c r="T434" i="2"/>
  <c r="R434" i="2"/>
  <c r="P434" i="2"/>
  <c r="BI425" i="2"/>
  <c r="BH425" i="2"/>
  <c r="BG425" i="2"/>
  <c r="BF425" i="2"/>
  <c r="T425" i="2"/>
  <c r="R425" i="2"/>
  <c r="P425" i="2"/>
  <c r="BI422" i="2"/>
  <c r="BH422" i="2"/>
  <c r="BG422" i="2"/>
  <c r="BF422" i="2"/>
  <c r="T422" i="2"/>
  <c r="R422" i="2"/>
  <c r="P422" i="2"/>
  <c r="BI420" i="2"/>
  <c r="BH420" i="2"/>
  <c r="BG420" i="2"/>
  <c r="BF420" i="2"/>
  <c r="T420" i="2"/>
  <c r="R420" i="2"/>
  <c r="P420" i="2"/>
  <c r="BI411" i="2"/>
  <c r="BH411" i="2"/>
  <c r="BG411" i="2"/>
  <c r="BF411" i="2"/>
  <c r="T411" i="2"/>
  <c r="R411" i="2"/>
  <c r="P411" i="2"/>
  <c r="BI401" i="2"/>
  <c r="BH401" i="2"/>
  <c r="BG401" i="2"/>
  <c r="BF401" i="2"/>
  <c r="T401" i="2"/>
  <c r="R401" i="2"/>
  <c r="P401" i="2"/>
  <c r="BI392" i="2"/>
  <c r="BH392" i="2"/>
  <c r="BG392" i="2"/>
  <c r="BF392" i="2"/>
  <c r="T392" i="2"/>
  <c r="R392" i="2"/>
  <c r="P392" i="2"/>
  <c r="BI383" i="2"/>
  <c r="BH383" i="2"/>
  <c r="BG383" i="2"/>
  <c r="BF383" i="2"/>
  <c r="T383" i="2"/>
  <c r="R383" i="2"/>
  <c r="P383" i="2"/>
  <c r="BI368" i="2"/>
  <c r="BH368" i="2"/>
  <c r="BG368" i="2"/>
  <c r="BF368" i="2"/>
  <c r="T368" i="2"/>
  <c r="R368" i="2"/>
  <c r="P368" i="2"/>
  <c r="BI353" i="2"/>
  <c r="BH353" i="2"/>
  <c r="BG353" i="2"/>
  <c r="BF353" i="2"/>
  <c r="T353" i="2"/>
  <c r="R353" i="2"/>
  <c r="P353" i="2"/>
  <c r="BI338" i="2"/>
  <c r="BH338" i="2"/>
  <c r="BG338" i="2"/>
  <c r="BF338" i="2"/>
  <c r="T338" i="2"/>
  <c r="R338" i="2"/>
  <c r="P338" i="2"/>
  <c r="BI317" i="2"/>
  <c r="BH317" i="2"/>
  <c r="BG317" i="2"/>
  <c r="BF317" i="2"/>
  <c r="T317" i="2"/>
  <c r="R317" i="2"/>
  <c r="P317" i="2"/>
  <c r="BI308" i="2"/>
  <c r="BH308" i="2"/>
  <c r="BG308" i="2"/>
  <c r="BF308" i="2"/>
  <c r="T308" i="2"/>
  <c r="R308" i="2"/>
  <c r="P308" i="2"/>
  <c r="BI293" i="2"/>
  <c r="BH293" i="2"/>
  <c r="BG293" i="2"/>
  <c r="BF293" i="2"/>
  <c r="T293" i="2"/>
  <c r="R293" i="2"/>
  <c r="P293" i="2"/>
  <c r="BI278" i="2"/>
  <c r="BH278" i="2"/>
  <c r="BG278" i="2"/>
  <c r="BF278" i="2"/>
  <c r="T278" i="2"/>
  <c r="R278" i="2"/>
  <c r="P278" i="2"/>
  <c r="BI269" i="2"/>
  <c r="BH269" i="2"/>
  <c r="BG269" i="2"/>
  <c r="BF269" i="2"/>
  <c r="T269" i="2"/>
  <c r="R269" i="2"/>
  <c r="P269" i="2"/>
  <c r="BI247" i="2"/>
  <c r="BH247" i="2"/>
  <c r="BG247" i="2"/>
  <c r="BF247" i="2"/>
  <c r="T247" i="2"/>
  <c r="R247" i="2"/>
  <c r="P247" i="2"/>
  <c r="BI238" i="2"/>
  <c r="BH238" i="2"/>
  <c r="BG238" i="2"/>
  <c r="BF238" i="2"/>
  <c r="T238" i="2"/>
  <c r="R238" i="2"/>
  <c r="P238" i="2"/>
  <c r="BI229" i="2"/>
  <c r="BH229" i="2"/>
  <c r="BG229" i="2"/>
  <c r="BF229" i="2"/>
  <c r="T229" i="2"/>
  <c r="R229" i="2"/>
  <c r="P229" i="2"/>
  <c r="BI219" i="2"/>
  <c r="BH219" i="2"/>
  <c r="BG219" i="2"/>
  <c r="BF219" i="2"/>
  <c r="T219" i="2"/>
  <c r="R219" i="2"/>
  <c r="P219" i="2"/>
  <c r="BI217" i="2"/>
  <c r="BH217" i="2"/>
  <c r="BG217" i="2"/>
  <c r="BF217" i="2"/>
  <c r="T217" i="2"/>
  <c r="R217" i="2"/>
  <c r="P217" i="2"/>
  <c r="BI199" i="2"/>
  <c r="BH199" i="2"/>
  <c r="BG199" i="2"/>
  <c r="BF199" i="2"/>
  <c r="T199" i="2"/>
  <c r="R199" i="2"/>
  <c r="P199" i="2"/>
  <c r="BI189" i="2"/>
  <c r="BH189" i="2"/>
  <c r="BG189" i="2"/>
  <c r="BF189" i="2"/>
  <c r="T189" i="2"/>
  <c r="R189" i="2"/>
  <c r="P189" i="2"/>
  <c r="BI183" i="2"/>
  <c r="BH183" i="2"/>
  <c r="BG183" i="2"/>
  <c r="BF183" i="2"/>
  <c r="T183" i="2"/>
  <c r="R183" i="2"/>
  <c r="P183" i="2"/>
  <c r="BI177" i="2"/>
  <c r="BH177" i="2"/>
  <c r="BG177" i="2"/>
  <c r="BF177" i="2"/>
  <c r="T177" i="2"/>
  <c r="R177" i="2"/>
  <c r="P177" i="2"/>
  <c r="BI166" i="2"/>
  <c r="BH166" i="2"/>
  <c r="BG166" i="2"/>
  <c r="BF166" i="2"/>
  <c r="T166" i="2"/>
  <c r="R166" i="2"/>
  <c r="P166" i="2"/>
  <c r="BI162" i="2"/>
  <c r="BH162" i="2"/>
  <c r="BG162" i="2"/>
  <c r="BF162" i="2"/>
  <c r="T162" i="2"/>
  <c r="R162" i="2"/>
  <c r="P162" i="2"/>
  <c r="BI155" i="2"/>
  <c r="BH155" i="2"/>
  <c r="BG155" i="2"/>
  <c r="BF155" i="2"/>
  <c r="T155" i="2"/>
  <c r="R155" i="2"/>
  <c r="P155" i="2"/>
  <c r="BI137" i="2"/>
  <c r="BH137" i="2"/>
  <c r="BG137" i="2"/>
  <c r="BF137" i="2"/>
  <c r="T137" i="2"/>
  <c r="R137" i="2"/>
  <c r="P137" i="2"/>
  <c r="BI130" i="2"/>
  <c r="BH130" i="2"/>
  <c r="BG130" i="2"/>
  <c r="BF130" i="2"/>
  <c r="T130" i="2"/>
  <c r="R130" i="2"/>
  <c r="P130" i="2"/>
  <c r="BI123" i="2"/>
  <c r="BH123" i="2"/>
  <c r="BG123" i="2"/>
  <c r="BF123" i="2"/>
  <c r="T123" i="2"/>
  <c r="R123" i="2"/>
  <c r="P123" i="2"/>
  <c r="BI114" i="2"/>
  <c r="BH114" i="2"/>
  <c r="BG114" i="2"/>
  <c r="BF114" i="2"/>
  <c r="T114" i="2"/>
  <c r="R114" i="2"/>
  <c r="P114" i="2"/>
  <c r="BI107" i="2"/>
  <c r="BH107" i="2"/>
  <c r="BG107" i="2"/>
  <c r="BF107" i="2"/>
  <c r="T107" i="2"/>
  <c r="R107" i="2"/>
  <c r="P107" i="2"/>
  <c r="BI102" i="2"/>
  <c r="BH102" i="2"/>
  <c r="BG102" i="2"/>
  <c r="BF102" i="2"/>
  <c r="T102" i="2"/>
  <c r="R102" i="2"/>
  <c r="P102" i="2"/>
  <c r="BI95" i="2"/>
  <c r="BH95" i="2"/>
  <c r="BG95" i="2"/>
  <c r="BF95" i="2"/>
  <c r="T95" i="2"/>
  <c r="R95" i="2"/>
  <c r="P95" i="2"/>
  <c r="J89" i="2"/>
  <c r="J88" i="2"/>
  <c r="F88" i="2"/>
  <c r="F86" i="2"/>
  <c r="E84" i="2"/>
  <c r="J59" i="2"/>
  <c r="J58" i="2"/>
  <c r="F58" i="2"/>
  <c r="F56" i="2"/>
  <c r="E54" i="2"/>
  <c r="J20" i="2"/>
  <c r="E20" i="2"/>
  <c r="F89" i="2"/>
  <c r="J19" i="2"/>
  <c r="J14" i="2"/>
  <c r="J56" i="2"/>
  <c r="E7" i="2"/>
  <c r="E50" i="2"/>
  <c r="L50" i="1"/>
  <c r="AM50" i="1"/>
  <c r="AM49" i="1"/>
  <c r="L49" i="1"/>
  <c r="AM47" i="1"/>
  <c r="L47" i="1"/>
  <c r="L45" i="1"/>
  <c r="L44" i="1"/>
  <c r="BK437" i="2"/>
  <c r="J293" i="2"/>
  <c r="BK216" i="4"/>
  <c r="BK89" i="5"/>
  <c r="BK138" i="3"/>
  <c r="J101" i="4"/>
  <c r="J102" i="2"/>
  <c r="J157" i="3"/>
  <c r="J213" i="4"/>
  <c r="J219" i="2"/>
  <c r="BK144" i="4"/>
  <c r="BK199" i="2"/>
  <c r="BK401" i="2"/>
  <c r="BK417" i="4"/>
  <c r="J497" i="2"/>
  <c r="BK528" i="2"/>
  <c r="J397" i="4"/>
  <c r="J319" i="4"/>
  <c r="J480" i="2"/>
  <c r="BK471" i="4"/>
  <c r="BK177" i="2"/>
  <c r="BK538" i="2"/>
  <c r="J157" i="4"/>
  <c r="J97" i="5"/>
  <c r="J457" i="2"/>
  <c r="J383" i="4"/>
  <c r="J138" i="3"/>
  <c r="BK340" i="4"/>
  <c r="BK596" i="2"/>
  <c r="BK431" i="4"/>
  <c r="J151" i="4"/>
  <c r="J155" i="2"/>
  <c r="J438" i="4"/>
  <c r="BK494" i="2"/>
  <c r="BK126" i="3"/>
  <c r="J93" i="5"/>
  <c r="J444" i="2"/>
  <c r="J245" i="4"/>
  <c r="BK169" i="4"/>
  <c r="J548" i="2"/>
  <c r="BK438" i="4"/>
  <c r="BK91" i="5"/>
  <c r="BK140" i="3"/>
  <c r="J371" i="4"/>
  <c r="J422" i="2"/>
  <c r="BK157" i="4"/>
  <c r="BK357" i="4"/>
  <c r="BK278" i="2"/>
  <c r="J308" i="2"/>
  <c r="BK107" i="4"/>
  <c r="J238" i="2"/>
  <c r="BK245" i="4"/>
  <c r="BK114" i="2"/>
  <c r="J95" i="4"/>
  <c r="J101" i="5"/>
  <c r="J269" i="2"/>
  <c r="BK106" i="3"/>
  <c r="BK292" i="4"/>
  <c r="J368" i="2"/>
  <c r="J274" i="4"/>
  <c r="BK462" i="2"/>
  <c r="J475" i="4"/>
  <c r="J247" i="2"/>
  <c r="J305" i="4"/>
  <c r="J383" i="2"/>
  <c r="J303" i="4"/>
  <c r="BK137" i="2"/>
  <c r="J116" i="3"/>
  <c r="J189" i="2"/>
  <c r="BK321" i="4"/>
  <c r="BK123" i="2"/>
  <c r="J95" i="2"/>
  <c r="BK97" i="5"/>
  <c r="BK544" i="2"/>
  <c r="BK303" i="4"/>
  <c r="BK95" i="5"/>
  <c r="J508" i="2"/>
  <c r="BK193" i="4"/>
  <c r="BK95" i="2"/>
  <c r="J126" i="3"/>
  <c r="J544" i="2"/>
  <c r="BK385" i="4"/>
  <c r="BK589" i="2"/>
  <c r="J169" i="4"/>
  <c r="J494" i="2"/>
  <c r="BK243" i="4"/>
  <c r="BK107" i="2"/>
  <c r="BK492" i="4"/>
  <c r="BK581" i="2"/>
  <c r="J140" i="3"/>
  <c r="J338" i="2"/>
  <c r="BK116" i="3"/>
  <c r="J417" i="4"/>
  <c r="BK577" i="2"/>
  <c r="BK213" i="4"/>
  <c r="BK305" i="4"/>
  <c r="J611" i="2"/>
  <c r="BK422" i="2"/>
  <c r="BK482" i="4"/>
  <c r="J183" i="2"/>
  <c r="J399" i="4"/>
  <c r="J162" i="2"/>
  <c r="BK125" i="4"/>
  <c r="J353" i="2"/>
  <c r="BK451" i="4"/>
  <c r="J130" i="2"/>
  <c r="BK498" i="4"/>
  <c r="BK219" i="2"/>
  <c r="J538" i="2"/>
  <c r="J321" i="4"/>
  <c r="J292" i="4"/>
  <c r="J92" i="3"/>
  <c r="J528" i="2"/>
  <c r="J107" i="4"/>
  <c r="J581" i="2"/>
  <c r="J243" i="4"/>
  <c r="BK556" i="2"/>
  <c r="BK459" i="4"/>
  <c r="BK162" i="2"/>
  <c r="BK151" i="4"/>
  <c r="J401" i="2"/>
  <c r="J199" i="2"/>
  <c r="J418" i="4"/>
  <c r="BK420" i="2"/>
  <c r="BK195" i="4"/>
  <c r="J420" i="2"/>
  <c r="J599" i="2"/>
  <c r="BK274" i="4"/>
  <c r="J385" i="4"/>
  <c r="BK166" i="2"/>
  <c r="BK128" i="3"/>
  <c r="BK104" i="5"/>
  <c r="BK611" i="2"/>
  <c r="J164" i="4"/>
  <c r="J556" i="2"/>
  <c r="J357" i="4"/>
  <c r="BK332" i="4"/>
  <c r="BK308" i="2"/>
  <c r="BK92" i="3"/>
  <c r="J460" i="4"/>
  <c r="J563" i="2"/>
  <c r="BK452" i="4"/>
  <c r="BK480" i="2"/>
  <c r="J144" i="4"/>
  <c r="BK425" i="2"/>
  <c r="BK343" i="4"/>
  <c r="J488" i="2"/>
  <c r="J615" i="2"/>
  <c r="BK259" i="4"/>
  <c r="J290" i="4"/>
  <c r="BK569" i="2"/>
  <c r="J486" i="4"/>
  <c r="J114" i="2"/>
  <c r="BK130" i="2"/>
  <c r="BK419" i="4"/>
  <c r="J107" i="2"/>
  <c r="J491" i="2"/>
  <c r="J452" i="4"/>
  <c r="BK247" i="2"/>
  <c r="J425" i="4"/>
  <c r="BK183" i="2"/>
  <c r="J517" i="2"/>
  <c r="J459" i="4"/>
  <c r="BK383" i="2"/>
  <c r="J128" i="3"/>
  <c r="BK444" i="4"/>
  <c r="J462" i="2"/>
  <c r="J355" i="4"/>
  <c r="J434" i="2"/>
  <c r="BK371" i="4"/>
  <c r="J437" i="2"/>
  <c r="BK122" i="4"/>
  <c r="J125" i="4"/>
  <c r="J596" i="2"/>
  <c r="BK334" i="4"/>
  <c r="BK229" i="2"/>
  <c r="BK355" i="4"/>
  <c r="BK615" i="2"/>
  <c r="J369" i="4"/>
  <c r="BK87" i="5"/>
  <c r="J569" i="2"/>
  <c r="BK231" i="4"/>
  <c r="J104" i="5"/>
  <c r="BK548" i="2"/>
  <c r="J334" i="4"/>
  <c r="BK497" i="2"/>
  <c r="BK148" i="3"/>
  <c r="BK405" i="4"/>
  <c r="BK411" i="2"/>
  <c r="J419" i="4"/>
  <c r="J193" i="4"/>
  <c r="J177" i="2"/>
  <c r="J106" i="3"/>
  <c r="J122" i="4"/>
  <c r="J216" i="4"/>
  <c r="J577" i="2"/>
  <c r="BK353" i="2"/>
  <c r="J95" i="5"/>
  <c r="BK155" i="2"/>
  <c r="BK95" i="4"/>
  <c r="J340" i="4"/>
  <c r="BK457" i="2"/>
  <c r="BK238" i="2"/>
  <c r="AS55" i="1"/>
  <c r="BK434" i="2"/>
  <c r="BK171" i="3"/>
  <c r="J166" i="2"/>
  <c r="BK269" i="2"/>
  <c r="J231" i="4"/>
  <c r="J425" i="2"/>
  <c r="BK290" i="4"/>
  <c r="J498" i="4"/>
  <c r="J317" i="2"/>
  <c r="J405" i="4"/>
  <c r="J91" i="5"/>
  <c r="BK488" i="2"/>
  <c r="J444" i="4"/>
  <c r="BK392" i="2"/>
  <c r="J471" i="4"/>
  <c r="BK85" i="5"/>
  <c r="J606" i="2"/>
  <c r="J343" i="4"/>
  <c r="J123" i="2"/>
  <c r="BK383" i="4"/>
  <c r="J589" i="2"/>
  <c r="J195" i="4"/>
  <c r="J278" i="2"/>
  <c r="J154" i="3"/>
  <c r="BK317" i="2"/>
  <c r="BK508" i="2"/>
  <c r="BK189" i="2"/>
  <c r="J431" i="4"/>
  <c r="J87" i="5"/>
  <c r="BK563" i="2"/>
  <c r="BK101" i="5"/>
  <c r="BK102" i="2"/>
  <c r="BK154" i="3"/>
  <c r="J217" i="2"/>
  <c r="J492" i="4"/>
  <c r="J137" i="2"/>
  <c r="BK444" i="2"/>
  <c r="J259" i="4"/>
  <c r="BK338" i="2"/>
  <c r="BK397" i="4"/>
  <c r="J99" i="5"/>
  <c r="BK606" i="2"/>
  <c r="BK369" i="4"/>
  <c r="BK93" i="5"/>
  <c r="J392" i="2"/>
  <c r="BK425" i="4"/>
  <c r="J229" i="2"/>
  <c r="J148" i="3"/>
  <c r="J482" i="4"/>
  <c r="BK293" i="2"/>
  <c r="J332" i="4"/>
  <c r="BK460" i="4"/>
  <c r="BK491" i="2"/>
  <c r="BK486" i="4"/>
  <c r="J89" i="5"/>
  <c r="BK468" i="2"/>
  <c r="BK217" i="2"/>
  <c r="BK101" i="4"/>
  <c r="BK368" i="2"/>
  <c r="BK157" i="3"/>
  <c r="BK475" i="4"/>
  <c r="J85" i="5"/>
  <c r="BK517" i="2"/>
  <c r="BK319" i="4"/>
  <c r="BK99" i="5"/>
  <c r="J171" i="3"/>
  <c r="BK399" i="4"/>
  <c r="J468" i="2"/>
  <c r="BK164" i="4"/>
  <c r="BK599" i="2"/>
  <c r="J451" i="4"/>
  <c r="J411" i="2"/>
  <c r="BK418" i="4"/>
  <c r="BK228" i="2" l="1"/>
  <c r="J228" i="2" s="1"/>
  <c r="J67" i="2" s="1"/>
  <c r="BK537" i="2"/>
  <c r="J537" i="2" s="1"/>
  <c r="J69" i="2" s="1"/>
  <c r="P91" i="3"/>
  <c r="P90" i="3" s="1"/>
  <c r="P89" i="3" s="1"/>
  <c r="AU57" i="1" s="1"/>
  <c r="BK198" i="2"/>
  <c r="J198" i="2" s="1"/>
  <c r="J66" i="2" s="1"/>
  <c r="T436" i="2"/>
  <c r="R91" i="3"/>
  <c r="R90" i="3"/>
  <c r="R89" i="3" s="1"/>
  <c r="T215" i="4"/>
  <c r="T474" i="4"/>
  <c r="P94" i="2"/>
  <c r="R436" i="2"/>
  <c r="T91" i="3"/>
  <c r="T90" i="3"/>
  <c r="T89" i="3" s="1"/>
  <c r="P94" i="4"/>
  <c r="BK443" i="4"/>
  <c r="J443" i="4"/>
  <c r="J68" i="4"/>
  <c r="BK94" i="2"/>
  <c r="P198" i="2"/>
  <c r="P537" i="2"/>
  <c r="T94" i="4"/>
  <c r="P443" i="4"/>
  <c r="P273" i="4"/>
  <c r="P228" i="2"/>
  <c r="P215" i="4"/>
  <c r="BK474" i="4"/>
  <c r="J474" i="4" s="1"/>
  <c r="J69" i="4" s="1"/>
  <c r="P84" i="5"/>
  <c r="P83" i="5" s="1"/>
  <c r="P82" i="5" s="1"/>
  <c r="AU59" i="1" s="1"/>
  <c r="R198" i="2"/>
  <c r="R537" i="2"/>
  <c r="BK215" i="4"/>
  <c r="J215" i="4"/>
  <c r="J66" i="4" s="1"/>
  <c r="R443" i="4"/>
  <c r="T84" i="5"/>
  <c r="T83" i="5"/>
  <c r="T82" i="5"/>
  <c r="R94" i="2"/>
  <c r="P436" i="2"/>
  <c r="T273" i="4"/>
  <c r="T94" i="2"/>
  <c r="BK436" i="2"/>
  <c r="J436" i="2" s="1"/>
  <c r="J68" i="2" s="1"/>
  <c r="BK91" i="3"/>
  <c r="J91" i="3"/>
  <c r="J65" i="3" s="1"/>
  <c r="R273" i="4"/>
  <c r="R84" i="5"/>
  <c r="R83" i="5" s="1"/>
  <c r="R82" i="5" s="1"/>
  <c r="R228" i="2"/>
  <c r="BK94" i="4"/>
  <c r="R215" i="4"/>
  <c r="R474" i="4"/>
  <c r="T198" i="2"/>
  <c r="T537" i="2"/>
  <c r="R94" i="4"/>
  <c r="R93" i="4" s="1"/>
  <c r="R92" i="4" s="1"/>
  <c r="T443" i="4"/>
  <c r="T228" i="2"/>
  <c r="BK273" i="4"/>
  <c r="J273" i="4"/>
  <c r="J67" i="4" s="1"/>
  <c r="P474" i="4"/>
  <c r="BK84" i="5"/>
  <c r="J84" i="5"/>
  <c r="J61" i="5" s="1"/>
  <c r="BK170" i="3"/>
  <c r="J170" i="3" s="1"/>
  <c r="J67" i="3" s="1"/>
  <c r="BK497" i="4"/>
  <c r="J497" i="4" s="1"/>
  <c r="J70" i="4" s="1"/>
  <c r="BK103" i="5"/>
  <c r="J103" i="5" s="1"/>
  <c r="J62" i="5" s="1"/>
  <c r="BK156" i="3"/>
  <c r="J156" i="3"/>
  <c r="J66" i="3" s="1"/>
  <c r="BK614" i="2"/>
  <c r="J614" i="2" s="1"/>
  <c r="J70" i="2" s="1"/>
  <c r="J94" i="4"/>
  <c r="J65" i="4" s="1"/>
  <c r="E72" i="5"/>
  <c r="BE97" i="5"/>
  <c r="BE99" i="5"/>
  <c r="F79" i="5"/>
  <c r="BE104" i="5"/>
  <c r="BE85" i="5"/>
  <c r="BE89" i="5"/>
  <c r="J76" i="5"/>
  <c r="BE95" i="5"/>
  <c r="BE91" i="5"/>
  <c r="BE101" i="5"/>
  <c r="BE87" i="5"/>
  <c r="BE93" i="5"/>
  <c r="BE290" i="4"/>
  <c r="BE334" i="4"/>
  <c r="BE157" i="4"/>
  <c r="BE169" i="4"/>
  <c r="BE259" i="4"/>
  <c r="F89" i="4"/>
  <c r="BE151" i="4"/>
  <c r="BE303" i="4"/>
  <c r="BE343" i="4"/>
  <c r="BE369" i="4"/>
  <c r="BE383" i="4"/>
  <c r="BE444" i="4"/>
  <c r="BE471" i="4"/>
  <c r="BE492" i="4"/>
  <c r="BE101" i="4"/>
  <c r="BE144" i="4"/>
  <c r="BE357" i="4"/>
  <c r="BE451" i="4"/>
  <c r="BE452" i="4"/>
  <c r="BE460" i="4"/>
  <c r="BE475" i="4"/>
  <c r="BE486" i="4"/>
  <c r="BE498" i="4"/>
  <c r="J56" i="4"/>
  <c r="BE216" i="4"/>
  <c r="BE438" i="4"/>
  <c r="BE459" i="4"/>
  <c r="BE482" i="4"/>
  <c r="E80" i="4"/>
  <c r="BE319" i="4"/>
  <c r="BE397" i="4"/>
  <c r="BE417" i="4"/>
  <c r="BE419" i="4"/>
  <c r="BE245" i="4"/>
  <c r="BE274" i="4"/>
  <c r="BE340" i="4"/>
  <c r="BE418" i="4"/>
  <c r="BE95" i="4"/>
  <c r="BE193" i="4"/>
  <c r="BE321" i="4"/>
  <c r="BE399" i="4"/>
  <c r="BE431" i="4"/>
  <c r="BE164" i="4"/>
  <c r="BE195" i="4"/>
  <c r="BE243" i="4"/>
  <c r="BE371" i="4"/>
  <c r="BE425" i="4"/>
  <c r="BE125" i="4"/>
  <c r="BE231" i="4"/>
  <c r="BE385" i="4"/>
  <c r="BE122" i="4"/>
  <c r="BE292" i="4"/>
  <c r="BE332" i="4"/>
  <c r="BE107" i="4"/>
  <c r="BE213" i="4"/>
  <c r="BE305" i="4"/>
  <c r="BE355" i="4"/>
  <c r="BE405" i="4"/>
  <c r="E77" i="3"/>
  <c r="J56" i="3"/>
  <c r="BE157" i="3"/>
  <c r="BE140" i="3"/>
  <c r="F86" i="3"/>
  <c r="J94" i="2"/>
  <c r="J65" i="2"/>
  <c r="BE126" i="3"/>
  <c r="BE92" i="3"/>
  <c r="BE116" i="3"/>
  <c r="BE138" i="3"/>
  <c r="BE106" i="3"/>
  <c r="BE128" i="3"/>
  <c r="BE148" i="3"/>
  <c r="BE154" i="3"/>
  <c r="BE171" i="3"/>
  <c r="E80" i="2"/>
  <c r="BE107" i="2"/>
  <c r="BE338" i="2"/>
  <c r="BE411" i="2"/>
  <c r="BE462" i="2"/>
  <c r="BE480" i="2"/>
  <c r="BE491" i="2"/>
  <c r="BE497" i="2"/>
  <c r="BE544" i="2"/>
  <c r="BE563" i="2"/>
  <c r="BE577" i="2"/>
  <c r="BE589" i="2"/>
  <c r="BE615" i="2"/>
  <c r="BE95" i="2"/>
  <c r="BE137" i="2"/>
  <c r="BE247" i="2"/>
  <c r="BE308" i="2"/>
  <c r="BE596" i="2"/>
  <c r="BE606" i="2"/>
  <c r="BE114" i="2"/>
  <c r="BE130" i="2"/>
  <c r="BE189" i="2"/>
  <c r="BE219" i="2"/>
  <c r="BE425" i="2"/>
  <c r="BE457" i="2"/>
  <c r="BE599" i="2"/>
  <c r="BE123" i="2"/>
  <c r="BE162" i="2"/>
  <c r="BE199" i="2"/>
  <c r="BE278" i="2"/>
  <c r="BE368" i="2"/>
  <c r="BE392" i="2"/>
  <c r="BE468" i="2"/>
  <c r="BE494" i="2"/>
  <c r="BE517" i="2"/>
  <c r="BE556" i="2"/>
  <c r="BE569" i="2"/>
  <c r="BE611" i="2"/>
  <c r="F59" i="2"/>
  <c r="BE293" i="2"/>
  <c r="BE166" i="2"/>
  <c r="BE444" i="2"/>
  <c r="BE183" i="2"/>
  <c r="BE401" i="2"/>
  <c r="BE488" i="2"/>
  <c r="BE508" i="2"/>
  <c r="BE528" i="2"/>
  <c r="BE538" i="2"/>
  <c r="BE548" i="2"/>
  <c r="BE581" i="2"/>
  <c r="J86" i="2"/>
  <c r="BE155" i="2"/>
  <c r="BE177" i="2"/>
  <c r="BE422" i="2"/>
  <c r="BE238" i="2"/>
  <c r="BE434" i="2"/>
  <c r="BE217" i="2"/>
  <c r="BE229" i="2"/>
  <c r="BE353" i="2"/>
  <c r="BE383" i="2"/>
  <c r="BE102" i="2"/>
  <c r="BE437" i="2"/>
  <c r="BE269" i="2"/>
  <c r="BE317" i="2"/>
  <c r="BE420" i="2"/>
  <c r="F38" i="3"/>
  <c r="BC57" i="1" s="1"/>
  <c r="F35" i="5"/>
  <c r="BB59" i="1"/>
  <c r="F39" i="3"/>
  <c r="BD57" i="1"/>
  <c r="F36" i="4"/>
  <c r="BA58" i="1"/>
  <c r="J36" i="4"/>
  <c r="AW58" i="1"/>
  <c r="F37" i="2"/>
  <c r="BB56" i="1" s="1"/>
  <c r="AS54" i="1"/>
  <c r="F38" i="2"/>
  <c r="BC56" i="1" s="1"/>
  <c r="F37" i="3"/>
  <c r="BB57" i="1"/>
  <c r="F34" i="5"/>
  <c r="BA59" i="1" s="1"/>
  <c r="F37" i="5"/>
  <c r="BD59" i="1" s="1"/>
  <c r="F39" i="4"/>
  <c r="BD58" i="1"/>
  <c r="F39" i="2"/>
  <c r="BD56" i="1" s="1"/>
  <c r="F38" i="4"/>
  <c r="BC58" i="1" s="1"/>
  <c r="J36" i="2"/>
  <c r="AW56" i="1" s="1"/>
  <c r="F36" i="3"/>
  <c r="BA57" i="1" s="1"/>
  <c r="J36" i="3"/>
  <c r="AW57" i="1" s="1"/>
  <c r="J34" i="5"/>
  <c r="AW59" i="1"/>
  <c r="F36" i="5"/>
  <c r="BC59" i="1"/>
  <c r="F36" i="2"/>
  <c r="BA56" i="1" s="1"/>
  <c r="F37" i="4"/>
  <c r="BB58" i="1" s="1"/>
  <c r="BK90" i="3" l="1"/>
  <c r="BK89" i="3" s="1"/>
  <c r="J89" i="3" s="1"/>
  <c r="J63" i="3" s="1"/>
  <c r="BK93" i="4"/>
  <c r="BK92" i="4" s="1"/>
  <c r="J92" i="4" s="1"/>
  <c r="J32" i="4" s="1"/>
  <c r="AG58" i="1" s="1"/>
  <c r="AN58" i="1" s="1"/>
  <c r="R93" i="2"/>
  <c r="R92" i="2"/>
  <c r="T93" i="2"/>
  <c r="T92" i="2" s="1"/>
  <c r="P93" i="4"/>
  <c r="P92" i="4" s="1"/>
  <c r="AU58" i="1" s="1"/>
  <c r="P93" i="2"/>
  <c r="P92" i="2" s="1"/>
  <c r="AU56" i="1" s="1"/>
  <c r="T93" i="4"/>
  <c r="T92" i="4" s="1"/>
  <c r="BK93" i="2"/>
  <c r="BK92" i="2"/>
  <c r="J92" i="2"/>
  <c r="J63" i="2" s="1"/>
  <c r="BK83" i="5"/>
  <c r="J83" i="5" s="1"/>
  <c r="J60" i="5" s="1"/>
  <c r="J90" i="3"/>
  <c r="J64" i="3" s="1"/>
  <c r="F35" i="2"/>
  <c r="AZ56" i="1" s="1"/>
  <c r="J35" i="2"/>
  <c r="AV56" i="1" s="1"/>
  <c r="AT56" i="1" s="1"/>
  <c r="J35" i="4"/>
  <c r="AV58" i="1" s="1"/>
  <c r="AT58" i="1" s="1"/>
  <c r="J35" i="3"/>
  <c r="AV57" i="1"/>
  <c r="AT57" i="1"/>
  <c r="J33" i="5"/>
  <c r="AV59" i="1" s="1"/>
  <c r="AT59" i="1" s="1"/>
  <c r="F35" i="3"/>
  <c r="AZ57" i="1" s="1"/>
  <c r="BB55" i="1"/>
  <c r="AX55" i="1" s="1"/>
  <c r="BA55" i="1"/>
  <c r="AW55" i="1" s="1"/>
  <c r="J32" i="3"/>
  <c r="AG57" i="1"/>
  <c r="F35" i="4"/>
  <c r="AZ58" i="1" s="1"/>
  <c r="BD55" i="1"/>
  <c r="F33" i="5"/>
  <c r="AZ59" i="1" s="1"/>
  <c r="BC55" i="1"/>
  <c r="J93" i="4" l="1"/>
  <c r="J64" i="4" s="1"/>
  <c r="J93" i="2"/>
  <c r="J64" i="2"/>
  <c r="BK82" i="5"/>
  <c r="J82" i="5"/>
  <c r="J59" i="5"/>
  <c r="J63" i="4"/>
  <c r="AN57" i="1"/>
  <c r="J41" i="4"/>
  <c r="J41" i="3"/>
  <c r="AU55" i="1"/>
  <c r="AU54" i="1" s="1"/>
  <c r="BD54" i="1"/>
  <c r="W33" i="1" s="1"/>
  <c r="J32" i="2"/>
  <c r="AG56" i="1"/>
  <c r="AG55" i="1" s="1"/>
  <c r="AN55" i="1" s="1"/>
  <c r="AZ55" i="1"/>
  <c r="AV55" i="1" s="1"/>
  <c r="AT55" i="1" s="1"/>
  <c r="BA54" i="1"/>
  <c r="W30" i="1"/>
  <c r="BC54" i="1"/>
  <c r="W32" i="1" s="1"/>
  <c r="AY55" i="1"/>
  <c r="BB54" i="1"/>
  <c r="W31" i="1" s="1"/>
  <c r="J41" i="2" l="1"/>
  <c r="AN56" i="1"/>
  <c r="AY54" i="1"/>
  <c r="AZ54" i="1"/>
  <c r="AV54" i="1"/>
  <c r="AK29" i="1"/>
  <c r="AW54" i="1"/>
  <c r="AK30" i="1" s="1"/>
  <c r="AX54" i="1"/>
  <c r="J30" i="5"/>
  <c r="AG59" i="1"/>
  <c r="J39" i="5" l="1"/>
  <c r="AN59" i="1"/>
  <c r="AG54" i="1"/>
  <c r="AK26" i="1"/>
  <c r="AK35" i="1" s="1"/>
  <c r="W29" i="1"/>
  <c r="AT54" i="1"/>
  <c r="AN54" i="1" l="1"/>
</calcChain>
</file>

<file path=xl/sharedStrings.xml><?xml version="1.0" encoding="utf-8"?>
<sst xmlns="http://schemas.openxmlformats.org/spreadsheetml/2006/main" count="10896" uniqueCount="1156">
  <si>
    <t>Export Komplet</t>
  </si>
  <si>
    <t>VZ</t>
  </si>
  <si>
    <t>2.0</t>
  </si>
  <si>
    <t>ZAMOK</t>
  </si>
  <si>
    <t>False</t>
  </si>
  <si>
    <t>{64024bcc-1fed-4d16-b79f-e89ced459a86}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</si>
  <si>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</si>
  <si>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</si>
  <si>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</si>
  <si>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</si>
  <si>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</si>
  <si>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</si>
  <si>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</si>
  <si>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</si>
  <si>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R23-005_U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</si>
  <si>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</si>
  <si>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</si>
  <si>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KSO:</t>
  </si>
  <si>
    <t/>
  </si>
  <si>
    <t>CC-CZ:</t>
  </si>
  <si>
    <t>Místo:</t>
  </si>
  <si>
    <t>Dobříš</t>
  </si>
  <si>
    <t>Datum:</t>
  </si>
  <si>
    <t>12. 6. 2023</t>
  </si>
  <si>
    <t>Zadavatel:</t>
  </si>
  <si>
    <t>IČ:</t>
  </si>
  <si>
    <t>Město Dobříš</t>
  </si>
  <si>
    <t>DIČ:</t>
  </si>
  <si>
    <t>Uchazeč:</t>
  </si>
  <si>
    <t>Vyplň údaj</t>
  </si>
  <si>
    <t>Projektant:</t>
  </si>
  <si>
    <t>DOPAS s.r.o.</t>
  </si>
  <si>
    <t>True</t>
  </si>
  <si>
    <t>Zpracovatel:</t>
  </si>
  <si>
    <t>L. Štuller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</si>
  <si>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</si>
  <si>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</si>
  <si>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</si>
  <si>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</si>
  <si>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</si>
  <si>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</si>
  <si>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</si>
  <si>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</si>
  <si>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</si>
  <si>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</si>
  <si>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</si>
  <si>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</si>
  <si>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</si>
  <si>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</si>
  <si>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</si>
  <si>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</si>
  <si>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</si>
  <si>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</si>
  <si>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</si>
  <si>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</si>
  <si>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</si>
  <si>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</si>
  <si>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</si>
  <si>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</si>
  <si>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</si>
  <si>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</si>
  <si>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</si>
  <si>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</si>
  <si>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</si>
  <si>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</si>
  <si>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</si>
  <si>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</si>
  <si>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</si>
  <si>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</si>
  <si>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</si>
  <si>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</si>
  <si>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</si>
  <si>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</si>
  <si>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</si>
  <si>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</si>
  <si>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101</t>
  </si>
  <si>
    <t>Komunikace a zpevněné plochy</t>
  </si>
  <si>
    <t>STA</t>
  </si>
  <si>
    <t>1</t>
  </si>
  <si>
    <t>{3b636153-79f1-446b-989f-a8e757560ac2}</t>
  </si>
  <si>
    <t>2</t>
  </si>
  <si>
    <t>/</t>
  </si>
  <si>
    <t>101.01</t>
  </si>
  <si>
    <t>Komunikace a vjezdy</t>
  </si>
  <si>
    <t>Soupis</t>
  </si>
  <si>
    <t>{fcaed4f5-4c28-490d-8c68-facffe501c63}</t>
  </si>
  <si>
    <t>101.03</t>
  </si>
  <si>
    <t>Parkovací stání</t>
  </si>
  <si>
    <t>{a8d9e250-cc5b-4870-9477-f1cf7e404f20}</t>
  </si>
  <si>
    <t>101.04</t>
  </si>
  <si>
    <t>Odvodnění</t>
  </si>
  <si>
    <t>{b8dd8760-8317-4241-bfe8-a5ddeac17957}</t>
  </si>
  <si>
    <t>VON</t>
  </si>
  <si>
    <t>Vedlejší a ostatní náklady</t>
  </si>
  <si>
    <t>{00580a60-b3d3-466f-a81c-0ca442d71e9d}</t>
  </si>
  <si>
    <t>KRYCÍ LIST SOUPISU PRACÍ</t>
  </si>
  <si>
    <t>Objekt:</t>
  </si>
  <si>
    <t>SO 101 - Komunikace a zpevněné plochy</t>
  </si>
  <si>
    <t>Soupis:</t>
  </si>
  <si>
    <t>101.01 - Komunikace a vjezdy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</si>
  <si>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</si>
  <si>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</si>
  <si>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</si>
  <si>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</si>
  <si>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</si>
  <si>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</si>
  <si>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</si>
  <si>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</si>
  <si>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</si>
  <si>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</si>
  <si>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</si>
  <si>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</si>
  <si>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</si>
  <si>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</si>
  <si>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</si>
  <si>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</si>
  <si>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</si>
  <si>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</si>
  <si>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</si>
  <si>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</si>
  <si>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</si>
  <si>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</si>
  <si>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</si>
  <si>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</si>
  <si>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</si>
  <si>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</si>
  <si>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</si>
  <si>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</si>
  <si>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</si>
  <si>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113107241</t>
  </si>
  <si>
    <t>Odstranění podkladů nebo krytů strojně plochy jednotlivě přes 200 m2 s přemístěním hmot na skládku na vzdálenost do 20 m nebo s naložením na dopravní prostředek živičných, o tl. vrstvy do 50 mm</t>
  </si>
  <si>
    <t>m2</t>
  </si>
  <si>
    <t>CS ÚRS 2023 01</t>
  </si>
  <si>
    <t>4</t>
  </si>
  <si>
    <t>-1289073768</t>
  </si>
  <si>
    <t>Online PSC</t>
  </si>
  <si>
    <t>https://podminky.urs.cz/item/CS_URS_2023_01/113107241</t>
  </si>
  <si>
    <t>VV</t>
  </si>
  <si>
    <t>"D.101-2_Situace</t>
  </si>
  <si>
    <t>"chodník - LA" 309,290</t>
  </si>
  <si>
    <t>"komunikace, vjezdy" 2059,970+77,050+261,530</t>
  </si>
  <si>
    <t>"odpočet již odstraněných povrchů" -479,710</t>
  </si>
  <si>
    <t>Součet</t>
  </si>
  <si>
    <t>113107323</t>
  </si>
  <si>
    <t>Odstranění podkladů nebo krytů strojně plochy jednotlivě do 50 m2 s přemístěním hmot na skládku na vzdálenost do 3 m nebo s naložením na dopravní prostředek z kameniva hrubého drceného, o tl. vrstvy přes 200 do 300 mm</t>
  </si>
  <si>
    <t>-435308034</t>
  </si>
  <si>
    <t>https://podminky.urs.cz/item/CS_URS_2023_01/113107323</t>
  </si>
  <si>
    <t>"vjezdy - vrstva ŠD tl. 250 mm" 23,260</t>
  </si>
  <si>
    <t>3</t>
  </si>
  <si>
    <t>113154263</t>
  </si>
  <si>
    <t>Frézování živičného podkladu nebo krytu s naložením na dopravní prostředek plochy přes 500 do 1 000 m2 s překážkami v trase pruhu šířky přes 1 m do 2 m, tloušťky vrstvy 50 mm</t>
  </si>
  <si>
    <t>-998188612</t>
  </si>
  <si>
    <t>https://podminky.urs.cz/item/CS_URS_2023_01/113154263</t>
  </si>
  <si>
    <t>"obrusná vrstva - recyklační skládka</t>
  </si>
  <si>
    <t>113202111</t>
  </si>
  <si>
    <t>Vytrhání obrub s vybouráním lože, s přemístěním hmot na skládku na vzdálenost do 3 m nebo s naložením na dopravní prostředek z krajníků nebo obrubníků stojatých</t>
  </si>
  <si>
    <t>m</t>
  </si>
  <si>
    <t>-1246620744</t>
  </si>
  <si>
    <t>https://podminky.urs.cz/item/CS_URS_2023_01/113202111</t>
  </si>
  <si>
    <t>"bet. obrubník š. 150 mm</t>
  </si>
  <si>
    <t>0,880+3,610</t>
  </si>
  <si>
    <t>"kamenný krajník</t>
  </si>
  <si>
    <t>18,890+15,310+30,750+18,830+15,960+2,520+2,520+5,340+68,010+11,340+4,320+20,030+10,030+10,850+20,210+4,660+9,980+12,220+14,070+169,830+9,430+27,460</t>
  </si>
  <si>
    <t>141,610</t>
  </si>
  <si>
    <t>5</t>
  </si>
  <si>
    <t>122252204</t>
  </si>
  <si>
    <t>Odkopávky a prokopávky nezapažené pro silnice a dálnice strojně v hornině třídy těžitelnosti I přes 100 do 500 m3</t>
  </si>
  <si>
    <t>m3</t>
  </si>
  <si>
    <t>915687636</t>
  </si>
  <si>
    <t>https://podminky.urs.cz/item/CS_URS_2023_01/122252204</t>
  </si>
  <si>
    <t>"D.101-1_Technická_zpráva</t>
  </si>
  <si>
    <t>"výměna aktivní zóny komunikace, vjezdů a parkovacího stání v tl. 300 - 500 mm</t>
  </si>
  <si>
    <t>"1. část ploch" 1190,000*((0,300+0,500)/2)</t>
  </si>
  <si>
    <t>6</t>
  </si>
  <si>
    <t>122252205</t>
  </si>
  <si>
    <t>Odkopávky a prokopávky nezapažené pro silnice a dálnice strojně v hornině třídy těžitelnosti I přes 500 do 1 000 m3</t>
  </si>
  <si>
    <t>174081273</t>
  </si>
  <si>
    <t>https://podminky.urs.cz/item/CS_URS_2023_01/122252205</t>
  </si>
  <si>
    <t>"2. část ploch" 1460,000*((0,300+0,500)/2)</t>
  </si>
  <si>
    <t>7</t>
  </si>
  <si>
    <t>132251103</t>
  </si>
  <si>
    <t>Hloubení nezapažených rýh šířky do 800 mm strojně s urovnáním dna do předepsaného profilu a spádu v hornině třídy těžitelnosti I skupiny 3 přes 50 do 100 m3</t>
  </si>
  <si>
    <t>-965337248</t>
  </si>
  <si>
    <t>https://podminky.urs.cz/item/CS_URS_2023_01/132251103</t>
  </si>
  <si>
    <t>"D.101-4_Vzorové_příčné_řezy_a_detaily_napojení</t>
  </si>
  <si>
    <t>"odvodnění pláně</t>
  </si>
  <si>
    <t>"rýha min. 400x400 mm; spád potrubí 0,5%</t>
  </si>
  <si>
    <t>15,600*0,400*0,439</t>
  </si>
  <si>
    <t>73,000*0,400*0,583</t>
  </si>
  <si>
    <t>21,600*0,400*0,454</t>
  </si>
  <si>
    <t>44,100*0,400*0,511</t>
  </si>
  <si>
    <t>12,000*0,400*0,430</t>
  </si>
  <si>
    <t>43,300*0,400*0,508</t>
  </si>
  <si>
    <t>22,300*0,400*0,456</t>
  </si>
  <si>
    <t>25,400*0,400*0,464</t>
  </si>
  <si>
    <t>59,800*0,400*0,550</t>
  </si>
  <si>
    <t>51,200*0,400*0,528</t>
  </si>
  <si>
    <t>8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</si>
  <si>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</si>
  <si>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</si>
  <si>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-1725943411</t>
  </si>
  <si>
    <t>https://podminky.urs.cz/item/CS_URS_2023_01/162751117</t>
  </si>
  <si>
    <t>"pro VV SP stanovena odvozová vzd. 20 km</t>
  </si>
  <si>
    <t>476,000 " VV viz. 122252204</t>
  </si>
  <si>
    <t>584,000 " VV viz. 122252205</t>
  </si>
  <si>
    <t>76,314 " VV viz. 132251103</t>
  </si>
  <si>
    <t>9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</si>
  <si>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</si>
  <si>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</si>
  <si>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-601889231</t>
  </si>
  <si>
    <t>https://podminky.urs.cz/item/CS_URS_2023_01/162751119</t>
  </si>
  <si>
    <t>1136,314 " VV viz. 162751117</t>
  </si>
  <si>
    <t>1136,314*10 'Přepočtené koeficientem množství</t>
  </si>
  <si>
    <t>10</t>
  </si>
  <si>
    <t>171152111</t>
  </si>
  <si>
    <t>Uložení sypaniny do zhutněných násypů pro silnice, dálnice a letiště s rozprostřením sypaniny ve vrstvách, s hrubým urovnáním a uzavřením povrchu násypu z hornin nesoudržných sypkých v aktivní zóně</t>
  </si>
  <si>
    <t>749870379</t>
  </si>
  <si>
    <t>https://podminky.urs.cz/item/CS_URS_2023_01/171152111</t>
  </si>
  <si>
    <t>"dosypání vhodnou zeminou za obrubou</t>
  </si>
  <si>
    <t>"průměrná průřezová plocha zásypu = 0,04 m2/m´</t>
  </si>
  <si>
    <t xml:space="preserve">"bet. obruba 150x250 mm </t>
  </si>
  <si>
    <t>(8,760+8,530+43,180+15,250+8,360+21,670+15,800+30,430+4,710+7,340+7,950+16,720+2,000+18,930+6,320+7,350+16,220+8,870+13,530+4,850+28,790+19,560)*0,04</t>
  </si>
  <si>
    <t>(2,160+6,810+11,330+3,800+14,810+7,230+1,470+1,580+3,100+4,200+2,980+61,320+23,420+16,280+52,000+0,520+5,510+6,150+5,700+5,210+5,920+6,930+3,540)*0,04</t>
  </si>
  <si>
    <t>11</t>
  </si>
  <si>
    <t>171251201</t>
  </si>
  <si>
    <t>Uložení sypaniny na skládky nebo meziskládky bez hutnění s upravením uložené sypaniny do předepsaného tvaru</t>
  </si>
  <si>
    <t>911126949</t>
  </si>
  <si>
    <t>https://podminky.urs.cz/item/CS_URS_2023_01/171251201</t>
  </si>
  <si>
    <t>12</t>
  </si>
  <si>
    <t>171201231</t>
  </si>
  <si>
    <t>Poplatek za uložení stavebního odpadu na recyklační skládce (skládkovné) zeminy a kamení zatříděného do Katalogu odpadů pod kódem 17 05 04</t>
  </si>
  <si>
    <t>t</t>
  </si>
  <si>
    <t>1922238976</t>
  </si>
  <si>
    <t>https://podminky.urs.cz/item/CS_URS_2023_01/171201231</t>
  </si>
  <si>
    <t>"pro VV SP stanovena objemová hmotnost výkopku 1750 kg/m3</t>
  </si>
  <si>
    <t>1136,314 " VV viz. 171251201</t>
  </si>
  <si>
    <t>1136,314*1,75 'Přepočtené koeficientem množství</t>
  </si>
  <si>
    <t>13</t>
  </si>
  <si>
    <t>181152302</t>
  </si>
  <si>
    <t>Úprava pláně na stavbách silnic a dálnic strojně v zářezech mimo skalních se zhutněním</t>
  </si>
  <si>
    <t>-1204144218</t>
  </si>
  <si>
    <t>https://podminky.urs.cz/item/CS_URS_2023_01/181152302</t>
  </si>
  <si>
    <t>"1. část ploch" 1190,000</t>
  </si>
  <si>
    <t>"2. část ploch" 1460,000</t>
  </si>
  <si>
    <t>Mezisoučet " výměna aktivní zóny</t>
  </si>
  <si>
    <t>Zakládání</t>
  </si>
  <si>
    <t>14</t>
  </si>
  <si>
    <t>211971121</t>
  </si>
  <si>
    <t>Zřízení opláštění výplně z geotextilie odvodňovacích žeber nebo trativodů v rýze nebo zářezu se stěnami svislými nebo šikmými o sklonu přes 1:2 při rozvinuté šířce opláštění do 2,5 m</t>
  </si>
  <si>
    <t>1904186923</t>
  </si>
  <si>
    <t>https://podminky.urs.cz/item/CS_URS_2023_01/211971121</t>
  </si>
  <si>
    <t>15,600*(0,400*2+0,439*2)</t>
  </si>
  <si>
    <t>73,000*(0,400*2+0,583*2)</t>
  </si>
  <si>
    <t>21,600*(0,400*2+0,454*2)</t>
  </si>
  <si>
    <t>44,100*(0,400*2+0,511*2)</t>
  </si>
  <si>
    <t>12,000*(0,400*2+0,430*2)</t>
  </si>
  <si>
    <t>43,300*(0,400*2+0,508*2)</t>
  </si>
  <si>
    <t>22,300*(0,400*2+0,456*2)</t>
  </si>
  <si>
    <t>25,400*(0,400*2+0,464*2)</t>
  </si>
  <si>
    <t>59,800*(0,400*2+0,550*2)</t>
  </si>
  <si>
    <t>51,200*(0,400*2+0,528*2)</t>
  </si>
  <si>
    <t>M</t>
  </si>
  <si>
    <t>69311081</t>
  </si>
  <si>
    <t>geotextilie netkaná separační, ochranná, filtrační, drenážní PES 300g/m2</t>
  </si>
  <si>
    <t>576530084</t>
  </si>
  <si>
    <t>676,207*1,1845 'Přepočtené koeficientem množství</t>
  </si>
  <si>
    <t>16</t>
  </si>
  <si>
    <t>212752501</t>
  </si>
  <si>
    <t>Trativody z drenážních trubek pro liniové stavby a komunikace se zřízením štěrkového lože pod trubky a s jejich obsypem v otevřeném výkopu trubka korugovaná PP SN 8 celoperforovaná 360° DN 150</t>
  </si>
  <si>
    <t>-565510748</t>
  </si>
  <si>
    <t>https://podminky.urs.cz/item/CS_URS_2023_01/212752501</t>
  </si>
  <si>
    <t>"rýha min. 400x400 mm</t>
  </si>
  <si>
    <t>15,600+73,000+21,600+44,100+12,000+43,300+22,300+25,400+59,800+51,200</t>
  </si>
  <si>
    <t>Komunikace pozemní</t>
  </si>
  <si>
    <t>17</t>
  </si>
  <si>
    <t>564661111</t>
  </si>
  <si>
    <t>Podklad z kameniva hrubého drceného vel. 63-125 mm, s rozprostřením a zhutněním plochy přes 100 m2, po zhutnění tl. 200 mm</t>
  </si>
  <si>
    <t>-608526116</t>
  </si>
  <si>
    <t>https://podminky.urs.cz/item/CS_URS_2023_01/564661111</t>
  </si>
  <si>
    <t>18</t>
  </si>
  <si>
    <t>564761111</t>
  </si>
  <si>
    <t>Podklad nebo kryt z kameniva hrubého drceného vel. 32-63 mm s rozprostřením a zhutněním plochy přes 100 m2, po zhutnění tl. 200 mm</t>
  </si>
  <si>
    <t>1007027662</t>
  </si>
  <si>
    <t>https://podminky.urs.cz/item/CS_URS_2023_01/564761111</t>
  </si>
  <si>
    <t>19</t>
  </si>
  <si>
    <t>564841011</t>
  </si>
  <si>
    <t>Podklad ze štěrkodrti ŠD s rozprostřením a zhutněním plochy jednotlivě do 100 m2, po zhutnění tl. 120 mm</t>
  </si>
  <si>
    <t>1270865709</t>
  </si>
  <si>
    <t>https://podminky.urs.cz/item/CS_URS_2023_01/564841011</t>
  </si>
  <si>
    <t>"D.101-4_Vzorové_řezy_a_detaily_napojení</t>
  </si>
  <si>
    <t>"hladká bet. dlažba - komunikace - skladba 2</t>
  </si>
  <si>
    <t>92,700</t>
  </si>
  <si>
    <t>Mezisoučet " skladba 2</t>
  </si>
  <si>
    <t>"vegetační bet. dlažba . skladba 2A</t>
  </si>
  <si>
    <t>"vrstva ŠDA" 5,800+16,000+10,300</t>
  </si>
  <si>
    <t>"vrstva ŠDB" 5,800+16,000+10,300</t>
  </si>
  <si>
    <t>Mezisoučet " skladba 2A</t>
  </si>
  <si>
    <t>"vodící linie celkové šířky 400 mm" 21,750*0,525</t>
  </si>
  <si>
    <t>Mezisoučet " vodící linie z bet. dlažby</t>
  </si>
  <si>
    <t>"hmatná bet. dlažba - vjezd - skladba 3</t>
  </si>
  <si>
    <t>4,150+13,000+1,150+2,050+2,200+2,200+2,050+1,450+1,250+1,600+1,250+1,200+1,650</t>
  </si>
  <si>
    <t>Mezisoučet " skladba 3 (hmatná bet. dlažba)</t>
  </si>
  <si>
    <t>"hladka bet. dlažba - vjezdy - skladba 3</t>
  </si>
  <si>
    <t>8,400+21,650+34,350+17,800+24,000+9,200+7,350+10,500+5,000+9,250+4,450+15,200+7,800+13,400+5,000+6,900+9,100+21,300+5,900+4,350+5,050+3,150+6,200</t>
  </si>
  <si>
    <t>4,250+4,800+3,100+4,150+3,650+5,700+3,150</t>
  </si>
  <si>
    <t>Mezisoučet " skladba 3</t>
  </si>
  <si>
    <t>20</t>
  </si>
  <si>
    <t>564841111</t>
  </si>
  <si>
    <t>Podklad ze štěrkodrti ŠD s rozprostřením a zhutněním plochy přes 100 m2, po zhutnění tl. 120 mm</t>
  </si>
  <si>
    <t>-578975421</t>
  </si>
  <si>
    <t>https://podminky.urs.cz/item/CS_URS_2023_01/564841111</t>
  </si>
  <si>
    <t>139,850+171,150</t>
  </si>
  <si>
    <t>564851111</t>
  </si>
  <si>
    <t>Podklad ze štěrkodrti ŠD s rozprostřením a zhutněním plochy přes 100 m2, po zhutnění tl. 150 mm</t>
  </si>
  <si>
    <t>391270829</t>
  </si>
  <si>
    <t>https://podminky.urs.cz/item/CS_URS_2023_01/564851111</t>
  </si>
  <si>
    <t>"asfaltová komunikace - skladba 1</t>
  </si>
  <si>
    <t>270,200+6,460+22,200+377,250+452,260+307,900</t>
  </si>
  <si>
    <t>Mezisoučet " asf. komunikace - skladba 1</t>
  </si>
  <si>
    <t>"bet. obruba 150x150 mm + 150x250 mm</t>
  </si>
  <si>
    <t>(528,130+38,960)*0,300</t>
  </si>
  <si>
    <t>Mezisoučet " bet. obruba 150x150 mm + 150x250 mm</t>
  </si>
  <si>
    <t>"bet. obruba 100x250 mm</t>
  </si>
  <si>
    <t>57,230*0,300</t>
  </si>
  <si>
    <t>Mezisoučet " bet. obruba 100x250 mm</t>
  </si>
  <si>
    <t>22</t>
  </si>
  <si>
    <t>565135111</t>
  </si>
  <si>
    <t>Asfaltový beton vrstva podkladní ACP 16 (obalované kamenivo střednězrnné - OKS) s rozprostřením a zhutněním v pruhu šířky přes 1,5 do 3 m, po zhutnění tl. 50 mm</t>
  </si>
  <si>
    <t>395074933</t>
  </si>
  <si>
    <t>https://podminky.urs.cz/item/CS_URS_2023_01/565135111</t>
  </si>
  <si>
    <t>"asfaltová komunikace - napojení přes odskoky - skladba 1</t>
  </si>
  <si>
    <t>(8,210+3,410+0,800+3,050+0,600+0,700+0,600+0,600+11,000+8,900)/2</t>
  </si>
  <si>
    <t>Mezisoučet " asf. komunikace - napojení přes odskoky - skladba 1</t>
  </si>
  <si>
    <t>"asfaltová komunikace - úprava obrusné a ložné vrstvy - skladba 1</t>
  </si>
  <si>
    <t>57,250+19,200</t>
  </si>
  <si>
    <t>Mezisoučet " asf. komunikace - úprava obrusné + ložné vrstvy - skladba 1</t>
  </si>
  <si>
    <t>23</t>
  </si>
  <si>
    <t>566501111</t>
  </si>
  <si>
    <t>Úprava dosavadního krytu z kameniva drceného jako podklad pro nový kryt s vyrovnáním profilu v příčném i podélném směru, s vlhčením a zhutněním, s doplněním kamenivem drceným, jeho rozprostřením a zhutněním, v množství přes 0,08 do 0,10 m3/m2</t>
  </si>
  <si>
    <t>1975082212</t>
  </si>
  <si>
    <t>https://podminky.urs.cz/item/CS_URS_2023_01/566501111</t>
  </si>
  <si>
    <t>"předláždění kamenné dlažby - skladba 2</t>
  </si>
  <si>
    <t>2,400</t>
  </si>
  <si>
    <t>Mezisoučet " předl. kam. dlažby - skladba 2</t>
  </si>
  <si>
    <t>24</t>
  </si>
  <si>
    <t>567122111</t>
  </si>
  <si>
    <t>Podklad ze směsi stmelené cementem SC bez dilatačních spár, s rozprostřením a zhutněním SC C 8/10 (KSC I), po zhutnění tl. 120 mm</t>
  </si>
  <si>
    <t>1722447398</t>
  </si>
  <si>
    <t>https://podminky.urs.cz/item/CS_URS_2023_01/567122111</t>
  </si>
  <si>
    <t>139,850+92,700+171,150</t>
  </si>
  <si>
    <t>25</t>
  </si>
  <si>
    <t>571901111</t>
  </si>
  <si>
    <t>Posyp podkladu nebo krytu s rozprostřením a zhutněním kamenivem drceným nebo těženým, v množství do 5 kg/m2</t>
  </si>
  <si>
    <t>-1081841335</t>
  </si>
  <si>
    <t>https://podminky.urs.cz/item/CS_URS_2023_01/571901111</t>
  </si>
  <si>
    <t>26</t>
  </si>
  <si>
    <t>573211108</t>
  </si>
  <si>
    <t>Postřik spojovací PS bez posypu kamenivem z asfaltu silničního, v množství 0,40 kg/m2</t>
  </si>
  <si>
    <t>317168263</t>
  </si>
  <si>
    <t>https://podminky.urs.cz/item/CS_URS_2023_01/573211108</t>
  </si>
  <si>
    <t>8,210+3,410+0,800+3,050+0,600+0,700+0,600+0,600+11,000+8,900</t>
  </si>
  <si>
    <t>27</t>
  </si>
  <si>
    <t>577134111</t>
  </si>
  <si>
    <t>Asfaltový beton vrstva obrusná ACO 11 (ABS) s rozprostřením a se zhutněním z nemodifikovaného asfaltu v pruhu šířky do 3 m tř. I, po zhutnění tl. 40 mm</t>
  </si>
  <si>
    <t>-1999773694</t>
  </si>
  <si>
    <t>https://podminky.urs.cz/item/CS_URS_2023_01/577134111</t>
  </si>
  <si>
    <t>28</t>
  </si>
  <si>
    <t>591241111</t>
  </si>
  <si>
    <t>Kladení dlažby z kostek s provedením lože do tl. 50 mm, s vyplněním spár, s dvojím beraněním a se smetením přebytečného materiálu na krajnici drobných z kamene, do lože z cementové malty</t>
  </si>
  <si>
    <t>1841816806</t>
  </si>
  <si>
    <t>https://podminky.urs.cz/item/CS_URS_2023_01/591241111</t>
  </si>
  <si>
    <t>29</t>
  </si>
  <si>
    <t>596212210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</si>
  <si>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A, pro plochy do 50 m2</t>
  </si>
  <si>
    <t>1579238396</t>
  </si>
  <si>
    <t>https://podminky.urs.cz/item/CS_URS_2023_01/596212210</t>
  </si>
  <si>
    <t>30</t>
  </si>
  <si>
    <t>-1998829231</t>
  </si>
  <si>
    <t>31</t>
  </si>
  <si>
    <t>596212212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</si>
  <si>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A, pro plochy přes 100 do 300 m2</t>
  </si>
  <si>
    <t>-339737436</t>
  </si>
  <si>
    <t>https://podminky.urs.cz/item/CS_URS_2023_01/596212212</t>
  </si>
  <si>
    <t>32</t>
  </si>
  <si>
    <t>59245020</t>
  </si>
  <si>
    <t>dlažba tvar obdélník betonová 200x100x80mm okr</t>
  </si>
  <si>
    <t>-554234133</t>
  </si>
  <si>
    <t>403,7*1,02 'Přepočtené koeficientem množství</t>
  </si>
  <si>
    <t>33</t>
  </si>
  <si>
    <t>596212214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</si>
  <si>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A, pro plochy Příplatek k cenám za dlažbu z prvků dvou barev</t>
  </si>
  <si>
    <t>-1710197394</t>
  </si>
  <si>
    <t>https://podminky.urs.cz/item/CS_URS_2023_01/596212214</t>
  </si>
  <si>
    <t>35,200 " VV viz. 596212210</t>
  </si>
  <si>
    <t>34</t>
  </si>
  <si>
    <t>596412210</t>
  </si>
  <si>
    <t>Kladení dlažby z betonových vegetačních dlaždic pozemních komunikací s ložem z kameniva těženého nebo drceného tl. do 50 mm, s vyplněním spár a vegetačních otvorů, s hutněním vibrováním tl. 80 mm, pro plochy do 50 m2</t>
  </si>
  <si>
    <t>1419257565</t>
  </si>
  <si>
    <t>https://podminky.urs.cz/item/CS_URS_2023_01/596412210</t>
  </si>
  <si>
    <t>5,800+16,000+10,300</t>
  </si>
  <si>
    <t>35</t>
  </si>
  <si>
    <t>59245035</t>
  </si>
  <si>
    <t>dlažba plošná betonová vegetační 200x200x80mm přírodní</t>
  </si>
  <si>
    <t>2018237619</t>
  </si>
  <si>
    <t>32,1*1,03 'Přepočtené koeficientem množství</t>
  </si>
  <si>
    <t>Ostatní konstrukce a práce, bourání</t>
  </si>
  <si>
    <t>36</t>
  </si>
  <si>
    <t>915491212</t>
  </si>
  <si>
    <t>Osazení vodicího proužku z betonových prefabrikovaných desek tl. do 120 mm do lože z cementové malty tl. 20 mm, s vyplněním a zatřením spár cementovou maltou s podkladní vrstvou z betonu prostého tl. 50 až 100 mm šířka proužku 500 mm</t>
  </si>
  <si>
    <t>-449870786</t>
  </si>
  <si>
    <t>https://podminky.urs.cz/item/CS_URS_2023_01/915491212</t>
  </si>
  <si>
    <t>"vodící linie celkové šířky 400 mm" 21,750</t>
  </si>
  <si>
    <t>37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</si>
  <si>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</si>
  <si>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</si>
  <si>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-432089246</t>
  </si>
  <si>
    <t>https://podminky.urs.cz/item/CS_URS_2023_01/916131213</t>
  </si>
  <si>
    <t>"D.101-8_Situace_obrub</t>
  </si>
  <si>
    <t>"ozn. 1 - 6</t>
  </si>
  <si>
    <t>8,760+8,530+43,180+15,250+8,360+21,670+15,800+30,430+4,710+7,340+7,950+16,720+2,000+18,930+6,320+7,350+16,220+8,870+13,530+4,850+28,790+19,560+2,160</t>
  </si>
  <si>
    <t>6,810+11,330+3,800+14,810+7,230+1,470+1,580+3,100+4,200+2,980+61,320+23,420+16,280+52,000+0,520+5,510+6,150+5,700+5,210+5,920+6,930+3,540</t>
  </si>
  <si>
    <t>Mezisoučet " 150x250 mm</t>
  </si>
  <si>
    <t>"bet. obruba 150x150 mm</t>
  </si>
  <si>
    <t>28,870+9,350+1,150+12,490+6,100+4,100+27,890+23,780+6,040+3,000+67,010+8,960+4,740+9,000+21,660+1,250+8,990+9,370+5,970+46,870+0,980+0,910+141,370</t>
  </si>
  <si>
    <t>Mezisoučet " 150x150 mm</t>
  </si>
  <si>
    <t>38</t>
  </si>
  <si>
    <t>59217029</t>
  </si>
  <si>
    <t>obrubník betonový silniční nájezdový 1000x150x150mm</t>
  </si>
  <si>
    <t>1697689624</t>
  </si>
  <si>
    <t>449,85*1,02 'Přepočtené koeficientem množství</t>
  </si>
  <si>
    <t>39</t>
  </si>
  <si>
    <t>59217031</t>
  </si>
  <si>
    <t>obrubník betonový silniční 1000x150x250mm</t>
  </si>
  <si>
    <t>1838956702</t>
  </si>
  <si>
    <t>567,09*1,02 'Přepočtené koeficientem množství</t>
  </si>
  <si>
    <t>40</t>
  </si>
  <si>
    <t>916241213</t>
  </si>
  <si>
    <t>Osazení obrubníku kamenného se zřízením lože, s vyplněním a zatřením spár cementovou maltou stojatého s boční opěrou z betonu prostého, do lože z betonu prostého</t>
  </si>
  <si>
    <t>-1309590535</t>
  </si>
  <si>
    <t>https://podminky.urs.cz/item/CS_URS_2023_01/916241213</t>
  </si>
  <si>
    <t>"bude použit původní kamenný obrubník z deponie</t>
  </si>
  <si>
    <t>"ozn. 14</t>
  </si>
  <si>
    <t>4,750+7,250+4,500</t>
  </si>
  <si>
    <t>Mezisoučet " ozn. 14</t>
  </si>
  <si>
    <t>"ozn. 15</t>
  </si>
  <si>
    <t>7,000</t>
  </si>
  <si>
    <t>Mezisoučet " ozn. 15</t>
  </si>
  <si>
    <t>41</t>
  </si>
  <si>
    <t>919112111</t>
  </si>
  <si>
    <t>Řezání dilatačních spár v živičném krytu příčných nebo podélných, šířky 4 mm, hloubky do 60 mm</t>
  </si>
  <si>
    <t>-234200698</t>
  </si>
  <si>
    <t>https://podminky.urs.cz/item/CS_URS_2023_01/919112111</t>
  </si>
  <si>
    <t>"podél bet. obruby a prvků v asfaltové komunikaci</t>
  </si>
  <si>
    <t>135,650+7,550+13,800+56,000+60,750+138,500+45,000+49,150</t>
  </si>
  <si>
    <t>42</t>
  </si>
  <si>
    <t>919112212</t>
  </si>
  <si>
    <t>Řezání dilatačních spár v živičném krytu vytvoření komůrky pro těsnící zálivku šířky 10 mm, hloubky 20 mm</t>
  </si>
  <si>
    <t>1285942193</t>
  </si>
  <si>
    <t>https://podminky.urs.cz/item/CS_URS_2023_01/919112212</t>
  </si>
  <si>
    <t>506,400 " VV viz. 919112111</t>
  </si>
  <si>
    <t>43</t>
  </si>
  <si>
    <t>919122111</t>
  </si>
  <si>
    <t>Utěsnění dilatačních spár zálivkou za tepla v cementobetonovém nebo živičném krytu včetně adhezního nátěru s těsnicím profilem pod zálivkou, pro komůrky šířky 10 mm, hloubky 20 mm</t>
  </si>
  <si>
    <t>-1157024363</t>
  </si>
  <si>
    <t>https://podminky.urs.cz/item/CS_URS_2023_01/919122111</t>
  </si>
  <si>
    <t>44</t>
  </si>
  <si>
    <t>919125111</t>
  </si>
  <si>
    <t>Těsnění svislé spáry mezi živičným krytem a ostatními prvky asfaltovou páskou samolepicí šířky 35 mm tl. 8 mm</t>
  </si>
  <si>
    <t>-1709351124</t>
  </si>
  <si>
    <t>https://podminky.urs.cz/item/CS_URS_2023_01/919125111</t>
  </si>
  <si>
    <t>45</t>
  </si>
  <si>
    <t>919731121</t>
  </si>
  <si>
    <t>Zarovnání styčné plochy podkladu nebo krytu podél vybourané části komunikace nebo zpevněné plochy živičné tl. do 50 mm</t>
  </si>
  <si>
    <t>-575894308</t>
  </si>
  <si>
    <t>https://podminky.urs.cz/item/CS_URS_2023_01/919731121</t>
  </si>
  <si>
    <t>"napojení na stávající stav v obrusné vrstvě ACO 11+</t>
  </si>
  <si>
    <t>19,000+0,500+0,500+6,750+0,500+0,500+1,650+0,500+5,875+7,850+7,250+7,750+19,000</t>
  </si>
  <si>
    <t>"napojení na stávající stav v ložné vrstvě ACL 16+</t>
  </si>
  <si>
    <t>18,50+0,250+0,250+6,250+0,250+0,250+1,150+0,250+5,375+7,350+6,950+7,250+18,500</t>
  </si>
  <si>
    <t>Mezisoučet " asfaltová komunikace - skladba 1</t>
  </si>
  <si>
    <t>46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</si>
  <si>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</si>
  <si>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</si>
  <si>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44637331</t>
  </si>
  <si>
    <t>https://podminky.urs.cz/item/CS_URS_2023_01/919732211</t>
  </si>
  <si>
    <t>47</t>
  </si>
  <si>
    <t>919735111</t>
  </si>
  <si>
    <t>Řezání stávajícího živičného krytu nebo podkladu hloubky do 50 mm</t>
  </si>
  <si>
    <t>-280316204</t>
  </si>
  <si>
    <t>https://podminky.urs.cz/item/CS_URS_2023_01/919735111</t>
  </si>
  <si>
    <t>48</t>
  </si>
  <si>
    <t>979054442</t>
  </si>
  <si>
    <t>Očištění vybouraných prvků komunikací od spojovacího materiálu s odklizením a uložením očištěných hmot a spojovacího materiálu na skládku na vzdálenost do 10 m dlaždic, desek nebo tvarovek s původním vyplněním spár cementovou maltou</t>
  </si>
  <si>
    <t>-721899979</t>
  </si>
  <si>
    <t>https://podminky.urs.cz/item/CS_URS_2023_01/979054442</t>
  </si>
  <si>
    <t>997</t>
  </si>
  <si>
    <t>Přesun sutě</t>
  </si>
  <si>
    <t>49</t>
  </si>
  <si>
    <t>997221551</t>
  </si>
  <si>
    <t>Vodorovná doprava suti bez naložení, ale se složením a s hrubým urovnáním ze sypkých materiálů, na vzdálenost do 1 km</t>
  </si>
  <si>
    <t>-1811312271</t>
  </si>
  <si>
    <t>https://podminky.urs.cz/item/CS_URS_2023_01/997221551</t>
  </si>
  <si>
    <t>"recyklační skládka - pro VV SP stanovena odvozová vzd. 10 km</t>
  </si>
  <si>
    <t>"podkl. drc. kamenivo" 782,274+16,591+10,234</t>
  </si>
  <si>
    <t>"asfaltová fréza" 220,667</t>
  </si>
  <si>
    <t>50</t>
  </si>
  <si>
    <t>997221559</t>
  </si>
  <si>
    <t>Vodorovná doprava suti bez naložení, ale se složením a s hrubým urovnáním Příplatek k ceně za každý další i započatý 1 km přes 1 km</t>
  </si>
  <si>
    <t>6756851</t>
  </si>
  <si>
    <t>https://podminky.urs.cz/item/CS_URS_2023_01/997221559</t>
  </si>
  <si>
    <t>1029,766 " VV viz. 997221551</t>
  </si>
  <si>
    <t>1029,766*9 'Přepočtené koeficientem množství</t>
  </si>
  <si>
    <t>51</t>
  </si>
  <si>
    <t>997221561</t>
  </si>
  <si>
    <t>Vodorovná doprava suti bez naložení, ale se složením a s hrubým urovnáním z kusových materiálů, na vzdálenost do 1 km</t>
  </si>
  <si>
    <t>-1865252409</t>
  </si>
  <si>
    <t>https://podminky.urs.cz/item/CS_URS_2023_01/997221561</t>
  </si>
  <si>
    <t>"kamenná dlažba z LK" 2,558</t>
  </si>
  <si>
    <t>"KSC/beton" 0,936</t>
  </si>
  <si>
    <t>"skládka (viz. PAU) - pro VV SP stanovena odvozová vzd. 40 km</t>
  </si>
  <si>
    <t>"asfal. kry" 218,357</t>
  </si>
  <si>
    <t>52</t>
  </si>
  <si>
    <t>997221569</t>
  </si>
  <si>
    <t>1609819165</t>
  </si>
  <si>
    <t>https://podminky.urs.cz/item/CS_URS_2023_01/997221569</t>
  </si>
  <si>
    <t>3,494*9 'Přepočtené koeficientem množství</t>
  </si>
  <si>
    <t>53</t>
  </si>
  <si>
    <t>-716424348</t>
  </si>
  <si>
    <t>218,357*39 'Přepočtené koeficientem množství</t>
  </si>
  <si>
    <t>54</t>
  </si>
  <si>
    <t>997221571</t>
  </si>
  <si>
    <t>Vodorovná doprava vybouraných hmot bez naložení, ale se složením a s hrubým urovnáním na vzdálenost do 1 km</t>
  </si>
  <si>
    <t>2039315923</t>
  </si>
  <si>
    <t>https://podminky.urs.cz/item/CS_URS_2023_01/997221571</t>
  </si>
  <si>
    <t>"bet. obrubník" 2,052</t>
  </si>
  <si>
    <t>"bet. květináč" 1,900</t>
  </si>
  <si>
    <t>"bet. dlažba" 5,166+8,221</t>
  </si>
  <si>
    <t>"kamenná dlažba" 0,768</t>
  </si>
  <si>
    <t>55</t>
  </si>
  <si>
    <t>997221579</t>
  </si>
  <si>
    <t>Vodorovná doprava vybouraných hmot bez naložení, ale se složením a s hrubým urovnáním na vzdálenost Příplatek k ceně za každý další i započatý 1 km přes 1 km</t>
  </si>
  <si>
    <t>-150697247</t>
  </si>
  <si>
    <t>https://podminky.urs.cz/item/CS_URS_2023_01/997221579</t>
  </si>
  <si>
    <t>18,107 " VV viz. 997221571</t>
  </si>
  <si>
    <t>18,107*9 'Přepočtené koeficientem množství</t>
  </si>
  <si>
    <t>56</t>
  </si>
  <si>
    <t>997221611</t>
  </si>
  <si>
    <t>Nakládání na dopravní prostředky pro vodorovnou dopravu suti</t>
  </si>
  <si>
    <t>-1220761885</t>
  </si>
  <si>
    <t>https://podminky.urs.cz/item/CS_URS_2023_01/997221611</t>
  </si>
  <si>
    <t>57</t>
  </si>
  <si>
    <t>997221612</t>
  </si>
  <si>
    <t>Nakládání na dopravní prostředky pro vodorovnou dopravu vybouraných hmot</t>
  </si>
  <si>
    <t>215133644</t>
  </si>
  <si>
    <t>https://podminky.urs.cz/item/CS_URS_2023_01/997221612</t>
  </si>
  <si>
    <t>58</t>
  </si>
  <si>
    <t>997221645</t>
  </si>
  <si>
    <t>Poplatek za uložení stavebního odpadu na skládce (skládkovné) asfaltového bez obsahu dehtu zatříděného do Katalogu odpadů pod kódem 17 03 02</t>
  </si>
  <si>
    <t>1040493433</t>
  </si>
  <si>
    <t>https://podminky.urs.cz/item/CS_URS_2023_01/997221645</t>
  </si>
  <si>
    <t>59</t>
  </si>
  <si>
    <t>997221861</t>
  </si>
  <si>
    <t>Poplatek za uložení stavebního odpadu na recyklační skládce (skládkovné) z prostého betonu zatříděného do Katalogu odpadů pod kódem 17 01 01</t>
  </si>
  <si>
    <t>433439807</t>
  </si>
  <si>
    <t>https://podminky.urs.cz/item/CS_URS_2023_01/997221861</t>
  </si>
  <si>
    <t>60</t>
  </si>
  <si>
    <t>997221873</t>
  </si>
  <si>
    <t>37363791</t>
  </si>
  <si>
    <t>https://podminky.urs.cz/item/CS_URS_2023_01/997221873</t>
  </si>
  <si>
    <t>"podkl. drc. kamenivo" 785,274+16,591+10,234</t>
  </si>
  <si>
    <t>61</t>
  </si>
  <si>
    <t>997221875</t>
  </si>
  <si>
    <t>Poplatek za uložení stavebního odpadu na recyklační skládce (skládkovné) asfaltového bez obsahu dehtu zatříděného do Katalogu odpadů pod kódem 17 03 02</t>
  </si>
  <si>
    <t>913916320</t>
  </si>
  <si>
    <t>https://podminky.urs.cz/item/CS_URS_2023_01/997221875</t>
  </si>
  <si>
    <t>998</t>
  </si>
  <si>
    <t>Přesun hmot</t>
  </si>
  <si>
    <t>62</t>
  </si>
  <si>
    <t>998225111</t>
  </si>
  <si>
    <t>Přesun hmot pro komunikace s krytem z kameniva, monolitickým betonovým nebo živičným dopravní vzdálenost do 200 m jakékoliv délky objektu</t>
  </si>
  <si>
    <t>105773975</t>
  </si>
  <si>
    <t>https://podminky.urs.cz/item/CS_URS_2023_01/998225111</t>
  </si>
  <si>
    <t>101.03 - Parkovací stání</t>
  </si>
  <si>
    <t>92569526</t>
  </si>
  <si>
    <t>"D.101-9_Situace_povrchů</t>
  </si>
  <si>
    <t>"PS z betonové dlažby (skladba 4)</t>
  </si>
  <si>
    <t>"vrstva ŠDB" 99,200+3,800</t>
  </si>
  <si>
    <t>Mezisoučet " skladba 4</t>
  </si>
  <si>
    <t>"PS z polovegetační betonové dlažby (skladba 4A)</t>
  </si>
  <si>
    <t>"vrstva ŠDA" 25,000+37,850+14,700+40,700+15,000+13,100+26,000+25,850+15,900</t>
  </si>
  <si>
    <t>"vrstva ŠDB" 25,000+37,850+14,700+40,700+15,000+13,100+26,000+25,850+15,900</t>
  </si>
  <si>
    <t>Mezisoučet " skladba 4A</t>
  </si>
  <si>
    <t>-510552254</t>
  </si>
  <si>
    <t>99,200+3,800</t>
  </si>
  <si>
    <t>-1177541765</t>
  </si>
  <si>
    <t>dlažba tvar obdélník betonová 200x100x80mm přírodní</t>
  </si>
  <si>
    <t>-82857042</t>
  </si>
  <si>
    <t>103*1,03 'Přepočtené koeficientem množství</t>
  </si>
  <si>
    <t>-521482298</t>
  </si>
  <si>
    <t>25,000+37,850+14,700+40,700+15,000+13,100+26,000+25,850+15,900</t>
  </si>
  <si>
    <t>-882775010</t>
  </si>
  <si>
    <t>214,1*1,03 'Přepočtené koeficientem množství</t>
  </si>
  <si>
    <t>596991112</t>
  </si>
  <si>
    <t>Řezání betonové, kameninové nebo kamenné dlažby do oblouku tloušťky dlažby přes 60 do 80 mm</t>
  </si>
  <si>
    <t>734782194</t>
  </si>
  <si>
    <t>https://podminky.urs.cz/item/CS_URS_2023_01/596991112</t>
  </si>
  <si>
    <t>2,550+1,650+0,750*14</t>
  </si>
  <si>
    <t>RKON0001</t>
  </si>
  <si>
    <t>Vodorovné dopravní značení (V10a) provedené jiným odstínem betonové dlažby</t>
  </si>
  <si>
    <t>R - položka</t>
  </si>
  <si>
    <t>-901708985</t>
  </si>
  <si>
    <t>"D.101-6_Situace_dopravního_značení</t>
  </si>
  <si>
    <t>"vyznačení PS (V10a)</t>
  </si>
  <si>
    <t>1,900*12</t>
  </si>
  <si>
    <t>59245036</t>
  </si>
  <si>
    <t>dlažba plošná betonová vegetační 200x200x80mm barevná</t>
  </si>
  <si>
    <t>-785785787</t>
  </si>
  <si>
    <t>22,8*0,206 'Přepočtené koeficientem množství</t>
  </si>
  <si>
    <t>919726123</t>
  </si>
  <si>
    <t>Geotextilie netkaná pro ochranu, separaci nebo filtraci měrná hmotnost přes 300 do 500 g/m2</t>
  </si>
  <si>
    <t>-1183957347</t>
  </si>
  <si>
    <t>https://podminky.urs.cz/item/CS_URS_2023_01/919726123</t>
  </si>
  <si>
    <t>998223011</t>
  </si>
  <si>
    <t>Přesun hmot pro pozemní komunikace s krytem dlážděným dopravní vzdálenost do 200 m jakékoliv délky objektu</t>
  </si>
  <si>
    <t>574234303</t>
  </si>
  <si>
    <t>https://podminky.urs.cz/item/CS_URS_2023_01/998223011</t>
  </si>
  <si>
    <t>101.04 - Odvodnění</t>
  </si>
  <si>
    <t xml:space="preserve">    4 - Vodorovné konstrukce</t>
  </si>
  <si>
    <t xml:space="preserve">    8 - Trubní vedení</t>
  </si>
  <si>
    <t>119001406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</si>
  <si>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přes 200 do 500 mm</t>
  </si>
  <si>
    <t>477974935</t>
  </si>
  <si>
    <t>https://podminky.urs.cz/item/CS_URS_2023_01/119001406</t>
  </si>
  <si>
    <t>"C.3_Koordinační_situační_výkres</t>
  </si>
  <si>
    <t>"křížení stávajících IS</t>
  </si>
  <si>
    <t>"dešť. kanalizace" 1,000*5</t>
  </si>
  <si>
    <t>119001421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</si>
  <si>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</si>
  <si>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-2119961951</t>
  </si>
  <si>
    <t>https://podminky.urs.cz/item/CS_URS_2023_01/119001421</t>
  </si>
  <si>
    <t>"vedení VO" 1,000*2</t>
  </si>
  <si>
    <t>119003141</t>
  </si>
  <si>
    <t>Pomocné konstrukce při zabezpečení výkopu svislé plastový plot zřízení</t>
  </si>
  <si>
    <t>327740441</t>
  </si>
  <si>
    <t>https://podminky.urs.cz/item/CS_URS_2023_01/119003141</t>
  </si>
  <si>
    <t>"D.101-7_Situace_odvodnění</t>
  </si>
  <si>
    <t xml:space="preserve">"zabezpečení samostatného výkopiště na staveništi </t>
  </si>
  <si>
    <t>"UV1+2" 8,000*2+2,000*2</t>
  </si>
  <si>
    <t>"UV5" 2,000*4</t>
  </si>
  <si>
    <t>"UV6" 2,000*4</t>
  </si>
  <si>
    <t>"UV7" 4,000*2+2,000*2</t>
  </si>
  <si>
    <t>"UV8" 2,000*4</t>
  </si>
  <si>
    <t>Mezisoučet " napojení UV</t>
  </si>
  <si>
    <t>"napojení odvod. žlabu</t>
  </si>
  <si>
    <t>"Ž1" 4,000*2+2,000*2</t>
  </si>
  <si>
    <t>Mezisoučet " napojení odvod. žlabu</t>
  </si>
  <si>
    <t>119003142</t>
  </si>
  <si>
    <t>Pomocné konstrukce při zabezpečení výkopu svislé plastový plot odstranění</t>
  </si>
  <si>
    <t>1445119928</t>
  </si>
  <si>
    <t>https://podminky.urs.cz/item/CS_URS_2023_01/119003142</t>
  </si>
  <si>
    <t>68,000 " VV viz. 119003141</t>
  </si>
  <si>
    <t>132251251</t>
  </si>
  <si>
    <t>Hloubení nezapažených rýh šířky přes 800 do 2 000 mm strojně s urovnáním dna do předepsaného profilu a spádu v hornině třídy těžitelnosti I skupiny 3 do 20 m3</t>
  </si>
  <si>
    <t>-935325483</t>
  </si>
  <si>
    <t>https://podminky.urs.cz/item/CS_URS_2023_01/132251251</t>
  </si>
  <si>
    <t>"D.101-11.2_Vzorový_výkres_uložení_potrubí_bez_spodní_vody</t>
  </si>
  <si>
    <t>"pro VV SP stanovena průměrná hl. výkopu 1,50 m (bude ověřeno dle skutečné hloubky uložení dešť. kanalizace)</t>
  </si>
  <si>
    <t>"objem výkopu uvažován po jednotlivých výkopech dle napojení</t>
  </si>
  <si>
    <t>"UV1+2" 6,900*1,000*1,500</t>
  </si>
  <si>
    <t>"UV5" 0,300*1,000*1,500</t>
  </si>
  <si>
    <t>"UV6" 1,200*1,000*1,500</t>
  </si>
  <si>
    <t>"UV7" 1,900*1,000*1,500</t>
  </si>
  <si>
    <t>"UV8" 0,700*1,000*1,500</t>
  </si>
  <si>
    <t>"odpočet skladby komunikace" -(6,900+0,300+1,200+1,900+0,700)*1,000*0,460</t>
  </si>
  <si>
    <t>"Ž1" 1,900*1,000*1,500</t>
  </si>
  <si>
    <t>"odpočet skladby komunikace" -(1,900*1,000*0,460)</t>
  </si>
  <si>
    <t>139001101</t>
  </si>
  <si>
    <t>Příplatek k cenám hloubených vykopávek za ztížení vykopávky v blízkosti podzemního vedení nebo výbušnin pro jakoukoliv třídu horniny</t>
  </si>
  <si>
    <t>-1844020358</t>
  </si>
  <si>
    <t>https://podminky.urs.cz/item/CS_URS_2023_01/139001101</t>
  </si>
  <si>
    <t>"vedení VO" (1,000*1,500)*1,000*2</t>
  </si>
  <si>
    <t>"dešť. kanalizace" (1,400*1,900)*1,000*5</t>
  </si>
  <si>
    <t>-579241586</t>
  </si>
  <si>
    <t>"přebytečný výkopek na trvalou skládku - 100% výkopku</t>
  </si>
  <si>
    <t>13,416 " VV viz. 132251251</t>
  </si>
  <si>
    <t>2097345788</t>
  </si>
  <si>
    <t>13,416*1,75 'Přepočtené koeficientem množství</t>
  </si>
  <si>
    <t>307758281</t>
  </si>
  <si>
    <t>174151101</t>
  </si>
  <si>
    <t>Zásyp sypaninou z jakékoliv horniny strojně s uložením výkopku ve vrstvách se zhutněním jam, šachet, rýh nebo kolem objektů v těchto vykopávkách</t>
  </si>
  <si>
    <t>1723979619</t>
  </si>
  <si>
    <t>https://podminky.urs.cz/item/CS_URS_2023_01/174151101</t>
  </si>
  <si>
    <t>"zpětný zásyp nakupovaným materiálem</t>
  </si>
  <si>
    <t>"odpočet ŠTP obsypu" -(6,900+0,300+1,200+1,900+0,700)*1,000*0,400</t>
  </si>
  <si>
    <t>"odpočet ŠTP lože" -(6,900+0,300+1,200+1,900+0,700)*1,000*0,100</t>
  </si>
  <si>
    <t>"odpočet ŠTP obsypu" -(1,900*1,000*0,400)</t>
  </si>
  <si>
    <t>"odpočet ŠTP lože" -(1,900*1,000*0,100)</t>
  </si>
  <si>
    <t>58344171</t>
  </si>
  <si>
    <t>štěrkodrť frakce 0/32</t>
  </si>
  <si>
    <t>1575288875</t>
  </si>
  <si>
    <t>6,966*2 'Přepočtené koeficientem množství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</si>
  <si>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</si>
  <si>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</si>
  <si>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-848725059</t>
  </si>
  <si>
    <t>https://podminky.urs.cz/item/CS_URS_2023_01/175151101</t>
  </si>
  <si>
    <t>"min. 200 mm nad vrchol potrubí</t>
  </si>
  <si>
    <t>"UV1+2" 6,900*1,000*0,400</t>
  </si>
  <si>
    <t>"UV5" 0,300*1,000*0,400</t>
  </si>
  <si>
    <t>"UV6" 1,200*1,000*0,400</t>
  </si>
  <si>
    <t>"UV7" 1,900*1,000*0,400</t>
  </si>
  <si>
    <t>"UV8" 0,700*1,000*0,400</t>
  </si>
  <si>
    <t>"odpočet potrubí DN 200" -((Pi*(0,100)^2)*(6,900+0,300+1,200+1,900+0,700))</t>
  </si>
  <si>
    <t>"Ž1" 1,900*1,000*0,400</t>
  </si>
  <si>
    <t>"odpočet potrubí DN 200" -(Pi*(0,100)^2)*1,900</t>
  </si>
  <si>
    <t>58337302</t>
  </si>
  <si>
    <t>štěrkopísek frakce 0/16</t>
  </si>
  <si>
    <t>736998691</t>
  </si>
  <si>
    <t>4,754*2 'Přepočtené koeficientem množství</t>
  </si>
  <si>
    <t>Vodorovné konstrukce</t>
  </si>
  <si>
    <t>451573111</t>
  </si>
  <si>
    <t>Lože pod potrubí, stoky a drobné objekty v otevřeném výkopu z písku a štěrkopísku do 63 mm</t>
  </si>
  <si>
    <t>-534664363</t>
  </si>
  <si>
    <t>https://podminky.urs.cz/item/CS_URS_2023_01/451573111</t>
  </si>
  <si>
    <t>"UV1+2" 6,900*1,000*0,100</t>
  </si>
  <si>
    <t>"UV5" 0,300*1,000*0,100</t>
  </si>
  <si>
    <t>"UV6" 1,200*1,000*0,100</t>
  </si>
  <si>
    <t>"UV7" 1,900*1,000*0,100</t>
  </si>
  <si>
    <t>"UV8" 0,700*1,000*0,100</t>
  </si>
  <si>
    <t>"Ž1" 1,900*1,000*0,100</t>
  </si>
  <si>
    <t>452112112</t>
  </si>
  <si>
    <t>Osazení betonových dílců prstenců nebo rámů pod poklopy a mříže, výšky do 100 mm</t>
  </si>
  <si>
    <t>kus</t>
  </si>
  <si>
    <t>-1808230956</t>
  </si>
  <si>
    <t>https://podminky.urs.cz/item/CS_URS_2023_01/452112112</t>
  </si>
  <si>
    <t>"D.101-10_Vzorový_výkres_uliční_vpusť</t>
  </si>
  <si>
    <t>"UV1+2" 1,000+1,000</t>
  </si>
  <si>
    <t>"UV5" 1,000</t>
  </si>
  <si>
    <t>"UV6" 1,000</t>
  </si>
  <si>
    <t>"UV7" 1,000</t>
  </si>
  <si>
    <t>"UV8" 1,000</t>
  </si>
  <si>
    <t>Mezisoučet " UV</t>
  </si>
  <si>
    <t>59223864</t>
  </si>
  <si>
    <t>prstenec pro uliční vpusť vyrovnávací betonový 390x60x130mm</t>
  </si>
  <si>
    <t>-467196064</t>
  </si>
  <si>
    <t>6*1,02 'Přepočtené koeficientem množství</t>
  </si>
  <si>
    <t>452313141</t>
  </si>
  <si>
    <t>Podkladní a zajišťovací konstrukce z betonu prostého v otevřeném výkopu bez zvýšených nároků na prostředí bloky pro potrubí z betonu tř. C 16/20</t>
  </si>
  <si>
    <t>-1327967670</t>
  </si>
  <si>
    <t>https://podminky.urs.cz/item/CS_URS_2023_01/452313141</t>
  </si>
  <si>
    <t>"D.101-12_Vzorový_výkres_napojení_vpustí</t>
  </si>
  <si>
    <t>"napojení nových UV (vzor se svislým úsekem)</t>
  </si>
  <si>
    <t>"UV1-8</t>
  </si>
  <si>
    <t>"blok 650x650x900 mm" (0,650*0,650*0,900)*8</t>
  </si>
  <si>
    <t>"Ž1"</t>
  </si>
  <si>
    <t>"blok 650x650x900 mm" (0,650*0,650*0,900)*1</t>
  </si>
  <si>
    <t>452353101</t>
  </si>
  <si>
    <t>Bednění podkladních a zajišťovacích konstrukcí v otevřeném výkopu bloků pro potrubí</t>
  </si>
  <si>
    <t>1469218941</t>
  </si>
  <si>
    <t>https://podminky.urs.cz/item/CS_URS_2023_01/452353101</t>
  </si>
  <si>
    <t>"blok 650x650x900 mm" (0,650*2+0,900*2)*0,650*8</t>
  </si>
  <si>
    <t>"blok 650x650x900 mm" (0,650*2+0,900*2)*0,650*1</t>
  </si>
  <si>
    <t>Trubní vedení</t>
  </si>
  <si>
    <t>871353121</t>
  </si>
  <si>
    <t>Montáž kanalizačního potrubí z plastů z tvrdého PVC těsněných gumovým kroužkem v otevřeném výkopu ve sklonu do 20 % DN 200</t>
  </si>
  <si>
    <t>1252110123</t>
  </si>
  <si>
    <t>https://podminky.urs.cz/item/CS_URS_2023_01/871353121</t>
  </si>
  <si>
    <t>"UV1+2" 6,900+1,500</t>
  </si>
  <si>
    <t>"UV5" 0,300+1,500</t>
  </si>
  <si>
    <t>"UV6" 1,200+1,500</t>
  </si>
  <si>
    <t>"UV7" 1,900+1,500</t>
  </si>
  <si>
    <t>"UV8" 0,700+1,500</t>
  </si>
  <si>
    <t>"Ž1" 1,900+1,500</t>
  </si>
  <si>
    <t>28611176</t>
  </si>
  <si>
    <t>trubka kanalizační PVC DN 200x1000mm SN10</t>
  </si>
  <si>
    <t>-408718165</t>
  </si>
  <si>
    <t>21,9*1,03 'Přepočtené koeficientem množství</t>
  </si>
  <si>
    <t>877350440</t>
  </si>
  <si>
    <t>Montáž tvarovek na kanalizačním plastovém potrubí z polypropylenu PP korugovaného nebo žebrovaného šachtových vložek DN 200</t>
  </si>
  <si>
    <t>-1246385314</t>
  </si>
  <si>
    <t>https://podminky.urs.cz/item/CS_URS_2023_01/877350440</t>
  </si>
  <si>
    <t>"napojení nových UV navrtávkou do RŠ</t>
  </si>
  <si>
    <t xml:space="preserve">"napojení odv. žlabu </t>
  </si>
  <si>
    <t>"Ž1" 1,000</t>
  </si>
  <si>
    <t>Mezisoučet " odv. žlab</t>
  </si>
  <si>
    <t>28612251</t>
  </si>
  <si>
    <t>vložka šachtová kanalizační DN 200</t>
  </si>
  <si>
    <t>-421191675</t>
  </si>
  <si>
    <t>2*1,03 'Přepočtené koeficientem množství</t>
  </si>
  <si>
    <t>877355211</t>
  </si>
  <si>
    <t>Montáž tvarovek na kanalizačním potrubí z trub z plastu z tvrdého PVC nebo z polypropylenu v otevřeném výkopu jednoosých DN 200</t>
  </si>
  <si>
    <t>-819329934</t>
  </si>
  <si>
    <t>https://podminky.urs.cz/item/CS_URS_2023_01/877355211</t>
  </si>
  <si>
    <t>"napojení nových UV (vzor bez svislého úseku)</t>
  </si>
  <si>
    <t>"K-45°" 1,000*8</t>
  </si>
  <si>
    <t>"K-45°" 1,000*1</t>
  </si>
  <si>
    <t>28611366</t>
  </si>
  <si>
    <t>koleno kanalizace PVC KG 200x45°</t>
  </si>
  <si>
    <t>-132133971</t>
  </si>
  <si>
    <t>9*1,03 'Přepočtené koeficientem množství</t>
  </si>
  <si>
    <t>877395121</t>
  </si>
  <si>
    <t>Výřez a montáž odbočné tvarovky na potrubí z trub z tvrdého PVC DN 400</t>
  </si>
  <si>
    <t>-509974814</t>
  </si>
  <si>
    <t>https://podminky.urs.cz/item/CS_URS_2023_01/877395121</t>
  </si>
  <si>
    <t>"napojení nových UV na trasu kanalizace (mimo RŠ)</t>
  </si>
  <si>
    <t>"UV1+2" 1,000</t>
  </si>
  <si>
    <t>28611411</t>
  </si>
  <si>
    <t>odbočka kanalizační plastová s hrdlem KG 400/200/45°</t>
  </si>
  <si>
    <t>759100954</t>
  </si>
  <si>
    <t>4*1,03 'Přepočtené koeficientem množství</t>
  </si>
  <si>
    <t>890411811</t>
  </si>
  <si>
    <t>Bourání šachet a jímek ručně velikosti obestavěného prostoru do 1,5 m3 z prefabrikovaných skruží</t>
  </si>
  <si>
    <t>585409901</t>
  </si>
  <si>
    <t>https://podminky.urs.cz/item/CS_URS_2023_01/890411811</t>
  </si>
  <si>
    <t>"2x rušená UV" ((Pi*(0,225)^2)*1,600)*2</t>
  </si>
  <si>
    <t>892351111</t>
  </si>
  <si>
    <t>Tlakové zkoušky vodou na potrubí DN 150 nebo 200</t>
  </si>
  <si>
    <t>780441135</t>
  </si>
  <si>
    <t>https://podminky.urs.cz/item/CS_URS_2023_01/892351111</t>
  </si>
  <si>
    <t>21,900 " VV viz. 871353121</t>
  </si>
  <si>
    <t>895941302</t>
  </si>
  <si>
    <t>Osazení vpusti uliční z betonových dílců DN 450 dno s kalištěm</t>
  </si>
  <si>
    <t>-2038134243</t>
  </si>
  <si>
    <t>https://podminky.urs.cz/item/CS_URS_2023_01/895941302</t>
  </si>
  <si>
    <t>59223852</t>
  </si>
  <si>
    <t>dno pro uliční vpusť s kalovou prohlubní betonové 450x300x50mm</t>
  </si>
  <si>
    <t>325747656</t>
  </si>
  <si>
    <t>895941313</t>
  </si>
  <si>
    <t>Osazení vpusti uliční z betonových dílců DN 450 skruž horní 295 mm</t>
  </si>
  <si>
    <t>727893101</t>
  </si>
  <si>
    <t>https://podminky.urs.cz/item/CS_URS_2023_01/895941313</t>
  </si>
  <si>
    <t>59223857</t>
  </si>
  <si>
    <t>skruž pro uliční vpusť horní betonová 450x295x50mm</t>
  </si>
  <si>
    <t>2060872485</t>
  </si>
  <si>
    <t>895941322</t>
  </si>
  <si>
    <t>Osazení vpusti uliční z betonových dílců DN 450 skruž středová 295 mm</t>
  </si>
  <si>
    <t>-774771163</t>
  </si>
  <si>
    <t>https://podminky.urs.cz/item/CS_URS_2023_01/895941322</t>
  </si>
  <si>
    <t>59223862</t>
  </si>
  <si>
    <t>skruž pro uliční vpusť středová betonová 450x295x50mm</t>
  </si>
  <si>
    <t>957363408</t>
  </si>
  <si>
    <t>895941331</t>
  </si>
  <si>
    <t>Osazení vpusti uliční z betonových dílců DN 450 skruž průběžná s výtokem</t>
  </si>
  <si>
    <t>935875290</t>
  </si>
  <si>
    <t>https://podminky.urs.cz/item/CS_URS_2023_01/895941331</t>
  </si>
  <si>
    <t>59223854</t>
  </si>
  <si>
    <t>skruž pro uliční vpusť s výtokovým otvorem PVC betonová 450x350x50mm</t>
  </si>
  <si>
    <t>-407632519</t>
  </si>
  <si>
    <t>899202211</t>
  </si>
  <si>
    <t>Demontáž mříží litinových včetně rámů, hmotnosti jednotlivě přes 50 do 100 Kg</t>
  </si>
  <si>
    <t>1431102971</t>
  </si>
  <si>
    <t>https://podminky.urs.cz/item/CS_URS_2023_01/899202211</t>
  </si>
  <si>
    <t>"2x rušená UV" 2,000</t>
  </si>
  <si>
    <t>899204112</t>
  </si>
  <si>
    <t>Osazení mříží litinových včetně rámů a košů na bahno pro třídu zatížení D400, E600</t>
  </si>
  <si>
    <t>-1188948561</t>
  </si>
  <si>
    <t>https://podminky.urs.cz/item/CS_URS_2023_01/899204112</t>
  </si>
  <si>
    <t>59224481</t>
  </si>
  <si>
    <t>mříž vtoková s rámem pro uliční vpusť 500x500, zatížení 40 tun</t>
  </si>
  <si>
    <t>717029344</t>
  </si>
  <si>
    <t>55241001</t>
  </si>
  <si>
    <t>koš kalový pod kruhovou mříž - těžký</t>
  </si>
  <si>
    <t>-1048309411</t>
  </si>
  <si>
    <t>899231111</t>
  </si>
  <si>
    <t>Výšková úprava uličního vstupu nebo vpusti do 200 mm zvýšením mříže</t>
  </si>
  <si>
    <t>1266664508</t>
  </si>
  <si>
    <t>https://podminky.urs.cz/item/CS_URS_2023_01/899231111</t>
  </si>
  <si>
    <t>"2x úprava UV" 2,000</t>
  </si>
  <si>
    <t>899331111</t>
  </si>
  <si>
    <t>Výšková úprava uličního vstupu nebo vpusti do 200 mm zvýšením poklopu</t>
  </si>
  <si>
    <t>702392182</t>
  </si>
  <si>
    <t>https://podminky.urs.cz/item/CS_URS_2023_01/899331111</t>
  </si>
  <si>
    <t>"9x úprava RŠ" 9,000</t>
  </si>
  <si>
    <t>899431111</t>
  </si>
  <si>
    <t>Výšková úprava uličního vstupu nebo vpusti do 200 mm zvýšením krycího hrnce, šoupěte nebo hydrantu bez úpravy armatur</t>
  </si>
  <si>
    <t>-747068689</t>
  </si>
  <si>
    <t>https://podminky.urs.cz/item/CS_URS_2023_01/899431111</t>
  </si>
  <si>
    <t>"22x vodovodní šoupě" 22,000</t>
  </si>
  <si>
    <t>"2x vodovodní hydrant" 2,000</t>
  </si>
  <si>
    <t>Úprava stávající UV 3 a 4</t>
  </si>
  <si>
    <t>-1517787952</t>
  </si>
  <si>
    <t>"UV 3 a 4" 2,000</t>
  </si>
  <si>
    <t>935113111</t>
  </si>
  <si>
    <t>Osazení odvodňovacího žlabu s krycím roštem polymerbetonového šířky do 200 mm</t>
  </si>
  <si>
    <t>-983968793</t>
  </si>
  <si>
    <t>https://podminky.urs.cz/item/CS_URS_2023_01/935113111</t>
  </si>
  <si>
    <t>"Ž1" 5,500</t>
  </si>
  <si>
    <t>59227114</t>
  </si>
  <si>
    <t>žlab odvodňovací s roštem bez spádu dna monolitický z polymerbetonu š 150mm</t>
  </si>
  <si>
    <t>-995702051</t>
  </si>
  <si>
    <t>935923216</t>
  </si>
  <si>
    <t>Osazení odvodňovacího žlabu s krycím roštem vpusti pro žlab šířky do 200 mm</t>
  </si>
  <si>
    <t>374288592</t>
  </si>
  <si>
    <t>https://podminky.urs.cz/item/CS_URS_2023_01/935923216</t>
  </si>
  <si>
    <t>59223077</t>
  </si>
  <si>
    <t>vpusť odtoková polymerbetonová s integrovaným těsněním a můstkovým litinovým roštem pro horizontální připojení potrubí 500x250x650</t>
  </si>
  <si>
    <t>-313941003</t>
  </si>
  <si>
    <t>977151126</t>
  </si>
  <si>
    <t>Jádrové vrty diamantovými korunkami do stavebních materiálů (železobetonu, betonu, cihel, obkladů, dlažeb, kamene) průměru přes 200 do 225 mm</t>
  </si>
  <si>
    <t>825594708</t>
  </si>
  <si>
    <t>https://podminky.urs.cz/item/CS_URS_2023_01/977151126</t>
  </si>
  <si>
    <t>"UV7" 0,150*1</t>
  </si>
  <si>
    <t>"Ž1" 0,150*1</t>
  </si>
  <si>
    <t>977151911</t>
  </si>
  <si>
    <t>Jádrové vrty diamantovými korunkami do stavebních materiálů (železobetonu, betonu, cihel, obkladů, dlažeb, kamene) Příplatek k cenám za práci ve stísněném prostoru</t>
  </si>
  <si>
    <t>-294026838</t>
  </si>
  <si>
    <t>https://podminky.urs.cz/item/CS_URS_2023_01/977151911</t>
  </si>
  <si>
    <t>0,300 " VV viz. 977151126</t>
  </si>
  <si>
    <t>411211046</t>
  </si>
  <si>
    <t>"pro VV SP stanovena skládka do odvozové vzd. 10 km</t>
  </si>
  <si>
    <t>"rušená UV - prefa prvky" 0,977</t>
  </si>
  <si>
    <t>"rušení UV - mříž" 0,200</t>
  </si>
  <si>
    <t>"jádrový vývrt RŠ" 0,026</t>
  </si>
  <si>
    <t>2141482586</t>
  </si>
  <si>
    <t>1,203 " VV viz. 997221571</t>
  </si>
  <si>
    <t>1,203*9 'Přepočtené koeficientem množství</t>
  </si>
  <si>
    <t>212231459</t>
  </si>
  <si>
    <t>217363767</t>
  </si>
  <si>
    <t>998276101</t>
  </si>
  <si>
    <t>Přesun hmot pro trubní vedení hloubené z trub z plastických hmot nebo sklolaminátových pro vodovody nebo kanalizace v otevřeném výkopu dopravní vzdálenost do 15 m</t>
  </si>
  <si>
    <t>1104424824</t>
  </si>
  <si>
    <t>https://podminky.urs.cz/item/CS_URS_2023_01/998276101</t>
  </si>
  <si>
    <t>VON - Vedlejší a ostatní náklady</t>
  </si>
  <si>
    <t>VRN - Vedlejší rozpočtové náklady</t>
  </si>
  <si>
    <t xml:space="preserve">    VRN3 - Zařízení staveniště</t>
  </si>
  <si>
    <t xml:space="preserve">    VRN9 - Ostatní náklady</t>
  </si>
  <si>
    <t>VRN</t>
  </si>
  <si>
    <t>Vedlejší rozpočtové náklady</t>
  </si>
  <si>
    <t>VRN3</t>
  </si>
  <si>
    <t>Zařízení staveniště</t>
  </si>
  <si>
    <t>031103000</t>
  </si>
  <si>
    <t>Projektové práce pro zařízení staveniště</t>
  </si>
  <si>
    <t>komplet</t>
  </si>
  <si>
    <t>1024</t>
  </si>
  <si>
    <t>-318060965</t>
  </si>
  <si>
    <t>https://podminky.urs.cz/item/CS_URS_2023_01/031103000</t>
  </si>
  <si>
    <t>031203000</t>
  </si>
  <si>
    <t>Terénní úpravy pro zařízení staveniště - vyklizení a příprava poskytnutého prostoru pro ZS, úprava zpevněných ploch v rozsahu a potřebě zhotovitele</t>
  </si>
  <si>
    <t>950977862</t>
  </si>
  <si>
    <t>https://podminky.urs.cz/item/CS_URS_2023_01/031203000</t>
  </si>
  <si>
    <t>032103000</t>
  </si>
  <si>
    <t>Náklady na stavební buňky a ostatní vybavení ZS - 1x kancelářská, 1x šatní, 2x skladovací buňka, 2x 1m3 nádrž na vodu</t>
  </si>
  <si>
    <t>-897173342</t>
  </si>
  <si>
    <t>https://podminky.urs.cz/item/CS_URS_2023_01/032103000</t>
  </si>
  <si>
    <t>032803000</t>
  </si>
  <si>
    <t>Ostatní vybavení staveniště - mobilní chemické toalety včetně nákladů na provozování a udržování v rozsahu dle plánovaného počtu pracovníků zhotovitele a jeho podzhotovitelů</t>
  </si>
  <si>
    <t>1750288776</t>
  </si>
  <si>
    <t>https://podminky.urs.cz/item/CS_URS_2023_01/032803000</t>
  </si>
  <si>
    <t>032903000</t>
  </si>
  <si>
    <t>Náklady na provoz a údržbu zařízení a vybavení staveniště po celou dobu provozování ZS</t>
  </si>
  <si>
    <t>-857775266</t>
  </si>
  <si>
    <t>https://podminky.urs.cz/item/CS_URS_2023_01/032903000</t>
  </si>
  <si>
    <t>034103000</t>
  </si>
  <si>
    <t>Oplocení staveniště mobilním ocelovým rámovým oplocením v patkách včetně vjezdových uzamykatelných vrat</t>
  </si>
  <si>
    <t>-1576040342</t>
  </si>
  <si>
    <t>https://podminky.urs.cz/item/CS_URS_2023_01/034103000</t>
  </si>
  <si>
    <t>034503000</t>
  </si>
  <si>
    <t>Informační tabule na staveništi se základními a nezbytnými údaji o názvu akce, objednateli, zhotoviteli, AD a TDS, termíny realizace a případného financování díla</t>
  </si>
  <si>
    <t>305596270</t>
  </si>
  <si>
    <t>https://podminky.urs.cz/item/CS_URS_2023_01/034503000</t>
  </si>
  <si>
    <t>039103000</t>
  </si>
  <si>
    <t>Rozebrání, bourání a odvoz zařízení staveniště včetně staveništních skládek</t>
  </si>
  <si>
    <t>-2011814878</t>
  </si>
  <si>
    <t>https://podminky.urs.cz/item/CS_URS_2023_01/039103000</t>
  </si>
  <si>
    <t>039203000</t>
  </si>
  <si>
    <t>Úprava dotčeného terénu do původního stavu po zrušení zařízení staveniště</t>
  </si>
  <si>
    <t>1580889609</t>
  </si>
  <si>
    <t>https://podminky.urs.cz/item/CS_URS_2023_01/039203000</t>
  </si>
  <si>
    <t>VRN9</t>
  </si>
  <si>
    <t>Ostatní náklady</t>
  </si>
  <si>
    <t>094104000</t>
  </si>
  <si>
    <t>Náklady na opatření BOZP a PO v rámci staveniště a ZS dle platné legislativy</t>
  </si>
  <si>
    <t>1318744057</t>
  </si>
  <si>
    <t>https://podminky.urs.cz/item/CS_URS_2023_01/094104000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</si>
  <si>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</si>
  <si>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</si>
  <si>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</si>
  <si>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</si>
  <si>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</si>
  <si>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</si>
  <si>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</si>
  <si>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</si>
  <si>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</si>
  <si>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</si>
  <si>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</si>
  <si>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</si>
  <si>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</si>
  <si>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</si>
  <si>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</si>
  <si>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</si>
  <si>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</si>
  <si>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</si>
  <si>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</si>
  <si>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</si>
  <si>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</si>
  <si>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</si>
  <si>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</si>
  <si>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</si>
  <si>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</si>
  <si>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</si>
  <si>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</si>
  <si>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</si>
  <si>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</si>
  <si>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</si>
  <si>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</si>
  <si>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</si>
  <si>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</si>
  <si>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</si>
  <si>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</si>
  <si>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</si>
  <si>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</si>
  <si>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</si>
  <si>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</si>
  <si>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</si>
  <si>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</si>
  <si>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</si>
  <si>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</si>
  <si>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</si>
  <si>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</si>
  <si>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</si>
  <si>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</si>
  <si>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</si>
  <si>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</si>
  <si>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</si>
  <si>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</si>
  <si>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</si>
  <si>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</si>
  <si>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</si>
  <si>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</si>
  <si>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</si>
  <si>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</si>
  <si>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</si>
  <si>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</si>
  <si>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</si>
  <si>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</si>
  <si>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</si>
  <si>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</si>
  <si>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</si>
  <si>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</si>
  <si>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</si>
  <si>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</si>
  <si>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</si>
  <si>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</si>
  <si>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</si>
  <si>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</si>
  <si>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</si>
  <si>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</si>
  <si>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</si>
  <si>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</si>
  <si>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</si>
  <si>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</si>
  <si>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</si>
  <si>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</si>
  <si>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</si>
  <si>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</si>
  <si>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</si>
  <si>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</si>
  <si>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</si>
  <si>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</si>
  <si>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</si>
  <si>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</si>
  <si>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</si>
  <si>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</si>
  <si>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</si>
  <si>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</si>
  <si>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</si>
  <si>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</si>
  <si>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</si>
  <si>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</si>
  <si>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</si>
  <si>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</si>
  <si>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</si>
  <si>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</si>
  <si>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</si>
  <si>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</si>
  <si>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</si>
  <si>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</si>
  <si>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</si>
  <si>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</si>
  <si>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</si>
  <si>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</si>
  <si>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</si>
  <si>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</si>
  <si>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</si>
  <si>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</si>
  <si>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</si>
  <si>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</si>
  <si>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</si>
  <si>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</si>
  <si>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</si>
  <si>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</si>
  <si>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</si>
  <si>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</si>
  <si>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</si>
  <si>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</si>
  <si>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</si>
  <si>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</si>
  <si>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</si>
  <si>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</si>
  <si>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</si>
  <si>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</si>
  <si>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</si>
  <si>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</si>
  <si>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</si>
  <si>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</si>
  <si>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</si>
  <si>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</si>
  <si>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</si>
  <si>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</si>
  <si>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</si>
  <si>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</si>
  <si>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</si>
  <si>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</si>
  <si>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</si>
  <si>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</si>
  <si>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</si>
  <si>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</si>
  <si>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</si>
  <si>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</si>
  <si>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</si>
  <si>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</si>
  <si>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</si>
  <si>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</si>
  <si>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</si>
  <si>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</si>
  <si>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</si>
  <si>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</si>
  <si>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</si>
  <si>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</si>
  <si>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</si>
  <si>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</si>
  <si>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</si>
  <si>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</si>
  <si>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</si>
  <si>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</si>
  <si>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</si>
  <si>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</si>
  <si>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</si>
  <si>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</si>
  <si>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</si>
  <si>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</si>
  <si>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</si>
  <si>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</si>
  <si>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</si>
  <si>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</si>
  <si>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</si>
  <si>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</si>
  <si>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</si>
  <si>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</si>
  <si>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</si>
  <si>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</si>
  <si>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</si>
  <si>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</si>
  <si>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</si>
  <si>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</si>
  <si>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</si>
  <si>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>Město Dobříš - Rekonstukce ul. Husova_(B)_uznatelné náklady_rev.02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</si>
</sst>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D274"/>
      </patternFill>
    </fill>
    <fill>
      <patternFill patternType="solid">
        <fgColor rgb="FFC6A5F6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2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8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2" fillId="4" borderId="9" xfId="0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5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5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5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6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3" fillId="0" borderId="13" xfId="0" applyNumberFormat="1" applyFont="1" applyBorder="1"/>
    <xf numFmtId="166" fontId="33" fillId="0" borderId="14" xfId="0" applyNumberFormat="1" applyFont="1" applyBorder="1"/>
    <xf numFmtId="4" fontId="34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3" xfId="0" applyFont="1" applyBorder="1" applyAlignment="1">
      <alignment horizontal="center" vertical="center"/>
    </xf>
    <xf numFmtId="49" fontId="22" fillId="0" borderId="23" xfId="0" applyNumberFormat="1" applyFont="1" applyBorder="1" applyAlignment="1">
      <alignment horizontal="left" vertical="center" wrapText="1"/>
    </xf>
    <xf numFmtId="0" fontId="22" fillId="0" borderId="23" xfId="0" applyFont="1" applyBorder="1" applyAlignment="1">
      <alignment horizontal="left" vertical="center" wrapText="1"/>
    </xf>
    <xf numFmtId="0" fontId="22" fillId="0" borderId="23" xfId="0" applyFont="1" applyBorder="1" applyAlignment="1">
      <alignment horizontal="center" vertical="center" wrapText="1"/>
    </xf>
    <xf numFmtId="167" fontId="22" fillId="0" borderId="23" xfId="0" applyNumberFormat="1" applyFont="1" applyBorder="1" applyAlignment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6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22" fillId="5" borderId="23" xfId="0" applyFont="1" applyFill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5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38" fillId="0" borderId="23" xfId="0" applyFont="1" applyBorder="1" applyAlignment="1">
      <alignment horizontal="center" vertical="center"/>
    </xf>
    <xf numFmtId="49" fontId="38" fillId="0" borderId="23" xfId="0" applyNumberFormat="1" applyFont="1" applyBorder="1" applyAlignment="1">
      <alignment horizontal="left" vertical="center" wrapText="1"/>
    </xf>
    <xf numFmtId="0" fontId="38" fillId="0" borderId="23" xfId="0" applyFont="1" applyBorder="1" applyAlignment="1">
      <alignment horizontal="left" vertical="center" wrapText="1"/>
    </xf>
    <xf numFmtId="0" fontId="38" fillId="0" borderId="23" xfId="0" applyFont="1" applyBorder="1" applyAlignment="1">
      <alignment horizontal="center" vertical="center" wrapText="1"/>
    </xf>
    <xf numFmtId="167" fontId="38" fillId="0" borderId="23" xfId="0" applyNumberFormat="1" applyFont="1" applyBorder="1" applyAlignment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Alignment="1">
      <alignment horizontal="center" vertical="center"/>
    </xf>
    <xf numFmtId="0" fontId="38" fillId="6" borderId="23" xfId="0" applyFont="1" applyFill="1" applyBorder="1" applyAlignment="1">
      <alignment horizontal="center"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left" vertical="center"/>
    </xf>
    <xf numFmtId="0" fontId="22" fillId="4" borderId="8" xfId="0" applyFont="1" applyFill="1" applyBorder="1" applyAlignment="1">
      <alignment horizontal="right" vertical="center"/>
    </xf>
    <xf numFmtId="0" fontId="22" fillId="4" borderId="8" xfId="0" applyFont="1" applyFill="1" applyBorder="1" applyAlignment="1">
      <alignment horizontal="center" vertical="center"/>
    </xf>
    <xf numFmtId="4" fontId="27" fillId="0" borderId="0" xfId="0" applyNumberFormat="1" applyFont="1" applyAlignment="1">
      <alignment horizontal="right" vertical="center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30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1" fillId="0" borderId="1" xfId="0" applyFont="1" applyBorder="1" applyAlignment="1">
      <alignment horizontal="center" vertical="center"/>
    </xf>
    <xf numFmtId="0" fontId="41" fillId="0" borderId="1" xfId="0" applyFont="1" applyBorder="1" applyAlignment="1">
      <alignment horizontal="center" vertical="center" wrapText="1"/>
    </xf>
    <xf numFmtId="0" fontId="42" fillId="0" borderId="29" xfId="0" applyFont="1" applyBorder="1" applyAlignment="1">
      <alignment horizontal="left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wrapText="1"/>
    </xf>
    <xf numFmtId="49" fontId="43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181152302" TargetMode="External"/><Relationship Id="rId18" Type="http://schemas.openxmlformats.org/officeDocument/2006/relationships/hyperlink" Target="https://podminky.urs.cz/item/CS_URS_2023_01/564841011" TargetMode="External"/><Relationship Id="rId26" Type="http://schemas.openxmlformats.org/officeDocument/2006/relationships/hyperlink" Target="https://podminky.urs.cz/item/CS_URS_2023_01/577134111" TargetMode="External"/><Relationship Id="rId39" Type="http://schemas.openxmlformats.org/officeDocument/2006/relationships/hyperlink" Target="https://podminky.urs.cz/item/CS_URS_2023_01/919125111" TargetMode="External"/><Relationship Id="rId21" Type="http://schemas.openxmlformats.org/officeDocument/2006/relationships/hyperlink" Target="https://podminky.urs.cz/item/CS_URS_2023_01/565135111" TargetMode="External"/><Relationship Id="rId34" Type="http://schemas.openxmlformats.org/officeDocument/2006/relationships/hyperlink" Target="https://podminky.urs.cz/item/CS_URS_2023_01/916131213" TargetMode="External"/><Relationship Id="rId42" Type="http://schemas.openxmlformats.org/officeDocument/2006/relationships/hyperlink" Target="https://podminky.urs.cz/item/CS_URS_2023_01/919735111" TargetMode="External"/><Relationship Id="rId47" Type="http://schemas.openxmlformats.org/officeDocument/2006/relationships/hyperlink" Target="https://podminky.urs.cz/item/CS_URS_2023_01/997221569" TargetMode="External"/><Relationship Id="rId50" Type="http://schemas.openxmlformats.org/officeDocument/2006/relationships/hyperlink" Target="https://podminky.urs.cz/item/CS_URS_2023_01/997221579" TargetMode="External"/><Relationship Id="rId55" Type="http://schemas.openxmlformats.org/officeDocument/2006/relationships/hyperlink" Target="https://podminky.urs.cz/item/CS_URS_2023_01/997221873" TargetMode="External"/><Relationship Id="rId7" Type="http://schemas.openxmlformats.org/officeDocument/2006/relationships/hyperlink" Target="https://podminky.urs.cz/item/CS_URS_2023_01/132251103" TargetMode="External"/><Relationship Id="rId12" Type="http://schemas.openxmlformats.org/officeDocument/2006/relationships/hyperlink" Target="https://podminky.urs.cz/item/CS_URS_2023_01/171201231" TargetMode="External"/><Relationship Id="rId17" Type="http://schemas.openxmlformats.org/officeDocument/2006/relationships/hyperlink" Target="https://podminky.urs.cz/item/CS_URS_2023_01/564761111" TargetMode="External"/><Relationship Id="rId25" Type="http://schemas.openxmlformats.org/officeDocument/2006/relationships/hyperlink" Target="https://podminky.urs.cz/item/CS_URS_2023_01/573211108" TargetMode="External"/><Relationship Id="rId33" Type="http://schemas.openxmlformats.org/officeDocument/2006/relationships/hyperlink" Target="https://podminky.urs.cz/item/CS_URS_2023_01/915491212" TargetMode="External"/><Relationship Id="rId38" Type="http://schemas.openxmlformats.org/officeDocument/2006/relationships/hyperlink" Target="https://podminky.urs.cz/item/CS_URS_2023_01/919122111" TargetMode="External"/><Relationship Id="rId46" Type="http://schemas.openxmlformats.org/officeDocument/2006/relationships/hyperlink" Target="https://podminky.urs.cz/item/CS_URS_2023_01/997221561" TargetMode="External"/><Relationship Id="rId59" Type="http://schemas.openxmlformats.org/officeDocument/2006/relationships/drawing" Target="../drawings/drawing2.xml"/><Relationship Id="rId2" Type="http://schemas.openxmlformats.org/officeDocument/2006/relationships/hyperlink" Target="https://podminky.urs.cz/item/CS_URS_2023_01/113107323" TargetMode="External"/><Relationship Id="rId16" Type="http://schemas.openxmlformats.org/officeDocument/2006/relationships/hyperlink" Target="https://podminky.urs.cz/item/CS_URS_2023_01/564661111" TargetMode="External"/><Relationship Id="rId20" Type="http://schemas.openxmlformats.org/officeDocument/2006/relationships/hyperlink" Target="https://podminky.urs.cz/item/CS_URS_2023_01/564851111" TargetMode="External"/><Relationship Id="rId29" Type="http://schemas.openxmlformats.org/officeDocument/2006/relationships/hyperlink" Target="https://podminky.urs.cz/item/CS_URS_2023_01/596212210" TargetMode="External"/><Relationship Id="rId41" Type="http://schemas.openxmlformats.org/officeDocument/2006/relationships/hyperlink" Target="https://podminky.urs.cz/item/CS_URS_2023_01/919732211" TargetMode="External"/><Relationship Id="rId54" Type="http://schemas.openxmlformats.org/officeDocument/2006/relationships/hyperlink" Target="https://podminky.urs.cz/item/CS_URS_2023_01/997221861" TargetMode="External"/><Relationship Id="rId1" Type="http://schemas.openxmlformats.org/officeDocument/2006/relationships/hyperlink" Target="https://podminky.urs.cz/item/CS_URS_2023_01/113107241" TargetMode="External"/><Relationship Id="rId6" Type="http://schemas.openxmlformats.org/officeDocument/2006/relationships/hyperlink" Target="https://podminky.urs.cz/item/CS_URS_2023_01/122252205" TargetMode="External"/><Relationship Id="rId11" Type="http://schemas.openxmlformats.org/officeDocument/2006/relationships/hyperlink" Target="https://podminky.urs.cz/item/CS_URS_2023_01/171251201" TargetMode="External"/><Relationship Id="rId24" Type="http://schemas.openxmlformats.org/officeDocument/2006/relationships/hyperlink" Target="https://podminky.urs.cz/item/CS_URS_2023_01/571901111" TargetMode="External"/><Relationship Id="rId32" Type="http://schemas.openxmlformats.org/officeDocument/2006/relationships/hyperlink" Target="https://podminky.urs.cz/item/CS_URS_2023_01/596412210" TargetMode="External"/><Relationship Id="rId37" Type="http://schemas.openxmlformats.org/officeDocument/2006/relationships/hyperlink" Target="https://podminky.urs.cz/item/CS_URS_2023_01/919112212" TargetMode="External"/><Relationship Id="rId40" Type="http://schemas.openxmlformats.org/officeDocument/2006/relationships/hyperlink" Target="https://podminky.urs.cz/item/CS_URS_2023_01/919731121" TargetMode="External"/><Relationship Id="rId45" Type="http://schemas.openxmlformats.org/officeDocument/2006/relationships/hyperlink" Target="https://podminky.urs.cz/item/CS_URS_2023_01/997221559" TargetMode="External"/><Relationship Id="rId53" Type="http://schemas.openxmlformats.org/officeDocument/2006/relationships/hyperlink" Target="https://podminky.urs.cz/item/CS_URS_2023_01/997221645" TargetMode="External"/><Relationship Id="rId58" Type="http://schemas.openxmlformats.org/officeDocument/2006/relationships/printerSettings" Target="../printerSettings/printerSettings2.bin"/><Relationship Id="rId5" Type="http://schemas.openxmlformats.org/officeDocument/2006/relationships/hyperlink" Target="https://podminky.urs.cz/item/CS_URS_2023_01/122252204" TargetMode="External"/><Relationship Id="rId15" Type="http://schemas.openxmlformats.org/officeDocument/2006/relationships/hyperlink" Target="https://podminky.urs.cz/item/CS_URS_2023_01/212752501" TargetMode="External"/><Relationship Id="rId23" Type="http://schemas.openxmlformats.org/officeDocument/2006/relationships/hyperlink" Target="https://podminky.urs.cz/item/CS_URS_2023_01/567122111" TargetMode="External"/><Relationship Id="rId28" Type="http://schemas.openxmlformats.org/officeDocument/2006/relationships/hyperlink" Target="https://podminky.urs.cz/item/CS_URS_2023_01/596212210" TargetMode="External"/><Relationship Id="rId36" Type="http://schemas.openxmlformats.org/officeDocument/2006/relationships/hyperlink" Target="https://podminky.urs.cz/item/CS_URS_2023_01/919112111" TargetMode="External"/><Relationship Id="rId49" Type="http://schemas.openxmlformats.org/officeDocument/2006/relationships/hyperlink" Target="https://podminky.urs.cz/item/CS_URS_2023_01/997221571" TargetMode="External"/><Relationship Id="rId57" Type="http://schemas.openxmlformats.org/officeDocument/2006/relationships/hyperlink" Target="https://podminky.urs.cz/item/CS_URS_2023_01/998225111" TargetMode="External"/><Relationship Id="rId10" Type="http://schemas.openxmlformats.org/officeDocument/2006/relationships/hyperlink" Target="https://podminky.urs.cz/item/CS_URS_2023_01/171152111" TargetMode="External"/><Relationship Id="rId19" Type="http://schemas.openxmlformats.org/officeDocument/2006/relationships/hyperlink" Target="https://podminky.urs.cz/item/CS_URS_2023_01/564841111" TargetMode="External"/><Relationship Id="rId31" Type="http://schemas.openxmlformats.org/officeDocument/2006/relationships/hyperlink" Target="https://podminky.urs.cz/item/CS_URS_2023_01/596212214" TargetMode="External"/><Relationship Id="rId44" Type="http://schemas.openxmlformats.org/officeDocument/2006/relationships/hyperlink" Target="https://podminky.urs.cz/item/CS_URS_2023_01/997221551" TargetMode="External"/><Relationship Id="rId52" Type="http://schemas.openxmlformats.org/officeDocument/2006/relationships/hyperlink" Target="https://podminky.urs.cz/item/CS_URS_2023_01/997221612" TargetMode="External"/><Relationship Id="rId4" Type="http://schemas.openxmlformats.org/officeDocument/2006/relationships/hyperlink" Target="https://podminky.urs.cz/item/CS_URS_2023_01/113202111" TargetMode="External"/><Relationship Id="rId9" Type="http://schemas.openxmlformats.org/officeDocument/2006/relationships/hyperlink" Target="https://podminky.urs.cz/item/CS_URS_2023_01/162751119" TargetMode="External"/><Relationship Id="rId14" Type="http://schemas.openxmlformats.org/officeDocument/2006/relationships/hyperlink" Target="https://podminky.urs.cz/item/CS_URS_2023_01/211971121" TargetMode="External"/><Relationship Id="rId22" Type="http://schemas.openxmlformats.org/officeDocument/2006/relationships/hyperlink" Target="https://podminky.urs.cz/item/CS_URS_2023_01/566501111" TargetMode="External"/><Relationship Id="rId27" Type="http://schemas.openxmlformats.org/officeDocument/2006/relationships/hyperlink" Target="https://podminky.urs.cz/item/CS_URS_2023_01/591241111" TargetMode="External"/><Relationship Id="rId30" Type="http://schemas.openxmlformats.org/officeDocument/2006/relationships/hyperlink" Target="https://podminky.urs.cz/item/CS_URS_2023_01/596212212" TargetMode="External"/><Relationship Id="rId35" Type="http://schemas.openxmlformats.org/officeDocument/2006/relationships/hyperlink" Target="https://podminky.urs.cz/item/CS_URS_2023_01/916241213" TargetMode="External"/><Relationship Id="rId43" Type="http://schemas.openxmlformats.org/officeDocument/2006/relationships/hyperlink" Target="https://podminky.urs.cz/item/CS_URS_2023_01/979054442" TargetMode="External"/><Relationship Id="rId48" Type="http://schemas.openxmlformats.org/officeDocument/2006/relationships/hyperlink" Target="https://podminky.urs.cz/item/CS_URS_2023_01/997221569" TargetMode="External"/><Relationship Id="rId56" Type="http://schemas.openxmlformats.org/officeDocument/2006/relationships/hyperlink" Target="https://podminky.urs.cz/item/CS_URS_2023_01/997221875" TargetMode="External"/><Relationship Id="rId8" Type="http://schemas.openxmlformats.org/officeDocument/2006/relationships/hyperlink" Target="https://podminky.urs.cz/item/CS_URS_2023_01/162751117" TargetMode="External"/><Relationship Id="rId51" Type="http://schemas.openxmlformats.org/officeDocument/2006/relationships/hyperlink" Target="https://podminky.urs.cz/item/CS_URS_2023_01/997221611" TargetMode="External"/><Relationship Id="rId3" Type="http://schemas.openxmlformats.org/officeDocument/2006/relationships/hyperlink" Target="https://podminky.urs.cz/item/CS_URS_2023_01/113154263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.bin"/><Relationship Id="rId3" Type="http://schemas.openxmlformats.org/officeDocument/2006/relationships/hyperlink" Target="https://podminky.urs.cz/item/CS_URS_2023_01/596212210" TargetMode="External"/><Relationship Id="rId7" Type="http://schemas.openxmlformats.org/officeDocument/2006/relationships/hyperlink" Target="https://podminky.urs.cz/item/CS_URS_2023_01/998223011" TargetMode="External"/><Relationship Id="rId2" Type="http://schemas.openxmlformats.org/officeDocument/2006/relationships/hyperlink" Target="https://podminky.urs.cz/item/CS_URS_2023_01/567122111" TargetMode="External"/><Relationship Id="rId1" Type="http://schemas.openxmlformats.org/officeDocument/2006/relationships/hyperlink" Target="https://podminky.urs.cz/item/CS_URS_2023_01/564841011" TargetMode="External"/><Relationship Id="rId6" Type="http://schemas.openxmlformats.org/officeDocument/2006/relationships/hyperlink" Target="https://podminky.urs.cz/item/CS_URS_2023_01/919726123" TargetMode="External"/><Relationship Id="rId5" Type="http://schemas.openxmlformats.org/officeDocument/2006/relationships/hyperlink" Target="https://podminky.urs.cz/item/CS_URS_2023_01/596991112" TargetMode="External"/><Relationship Id="rId4" Type="http://schemas.openxmlformats.org/officeDocument/2006/relationships/hyperlink" Target="https://podminky.urs.cz/item/CS_URS_2023_01/596412210" TargetMode="External"/><Relationship Id="rId9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171201231" TargetMode="External"/><Relationship Id="rId13" Type="http://schemas.openxmlformats.org/officeDocument/2006/relationships/hyperlink" Target="https://podminky.urs.cz/item/CS_URS_2023_01/452112112" TargetMode="External"/><Relationship Id="rId18" Type="http://schemas.openxmlformats.org/officeDocument/2006/relationships/hyperlink" Target="https://podminky.urs.cz/item/CS_URS_2023_01/877355211" TargetMode="External"/><Relationship Id="rId26" Type="http://schemas.openxmlformats.org/officeDocument/2006/relationships/hyperlink" Target="https://podminky.urs.cz/item/CS_URS_2023_01/899202211" TargetMode="External"/><Relationship Id="rId39" Type="http://schemas.openxmlformats.org/officeDocument/2006/relationships/hyperlink" Target="https://podminky.urs.cz/item/CS_URS_2023_01/998276101" TargetMode="External"/><Relationship Id="rId3" Type="http://schemas.openxmlformats.org/officeDocument/2006/relationships/hyperlink" Target="https://podminky.urs.cz/item/CS_URS_2023_01/119003141" TargetMode="External"/><Relationship Id="rId21" Type="http://schemas.openxmlformats.org/officeDocument/2006/relationships/hyperlink" Target="https://podminky.urs.cz/item/CS_URS_2023_01/892351111" TargetMode="External"/><Relationship Id="rId34" Type="http://schemas.openxmlformats.org/officeDocument/2006/relationships/hyperlink" Target="https://podminky.urs.cz/item/CS_URS_2023_01/977151911" TargetMode="External"/><Relationship Id="rId7" Type="http://schemas.openxmlformats.org/officeDocument/2006/relationships/hyperlink" Target="https://podminky.urs.cz/item/CS_URS_2023_01/162751117" TargetMode="External"/><Relationship Id="rId12" Type="http://schemas.openxmlformats.org/officeDocument/2006/relationships/hyperlink" Target="https://podminky.urs.cz/item/CS_URS_2023_01/451573111" TargetMode="External"/><Relationship Id="rId17" Type="http://schemas.openxmlformats.org/officeDocument/2006/relationships/hyperlink" Target="https://podminky.urs.cz/item/CS_URS_2023_01/877350440" TargetMode="External"/><Relationship Id="rId25" Type="http://schemas.openxmlformats.org/officeDocument/2006/relationships/hyperlink" Target="https://podminky.urs.cz/item/CS_URS_2023_01/895941331" TargetMode="External"/><Relationship Id="rId33" Type="http://schemas.openxmlformats.org/officeDocument/2006/relationships/hyperlink" Target="https://podminky.urs.cz/item/CS_URS_2023_01/977151126" TargetMode="External"/><Relationship Id="rId38" Type="http://schemas.openxmlformats.org/officeDocument/2006/relationships/hyperlink" Target="https://podminky.urs.cz/item/CS_URS_2023_01/997221861" TargetMode="External"/><Relationship Id="rId2" Type="http://schemas.openxmlformats.org/officeDocument/2006/relationships/hyperlink" Target="https://podminky.urs.cz/item/CS_URS_2023_01/119001421" TargetMode="External"/><Relationship Id="rId16" Type="http://schemas.openxmlformats.org/officeDocument/2006/relationships/hyperlink" Target="https://podminky.urs.cz/item/CS_URS_2023_01/871353121" TargetMode="External"/><Relationship Id="rId20" Type="http://schemas.openxmlformats.org/officeDocument/2006/relationships/hyperlink" Target="https://podminky.urs.cz/item/CS_URS_2023_01/890411811" TargetMode="External"/><Relationship Id="rId29" Type="http://schemas.openxmlformats.org/officeDocument/2006/relationships/hyperlink" Target="https://podminky.urs.cz/item/CS_URS_2023_01/899331111" TargetMode="External"/><Relationship Id="rId41" Type="http://schemas.openxmlformats.org/officeDocument/2006/relationships/drawing" Target="../drawings/drawing4.xml"/><Relationship Id="rId1" Type="http://schemas.openxmlformats.org/officeDocument/2006/relationships/hyperlink" Target="https://podminky.urs.cz/item/CS_URS_2023_01/119001406" TargetMode="External"/><Relationship Id="rId6" Type="http://schemas.openxmlformats.org/officeDocument/2006/relationships/hyperlink" Target="https://podminky.urs.cz/item/CS_URS_2023_01/139001101" TargetMode="External"/><Relationship Id="rId11" Type="http://schemas.openxmlformats.org/officeDocument/2006/relationships/hyperlink" Target="https://podminky.urs.cz/item/CS_URS_2023_01/175151101" TargetMode="External"/><Relationship Id="rId24" Type="http://schemas.openxmlformats.org/officeDocument/2006/relationships/hyperlink" Target="https://podminky.urs.cz/item/CS_URS_2023_01/895941322" TargetMode="External"/><Relationship Id="rId32" Type="http://schemas.openxmlformats.org/officeDocument/2006/relationships/hyperlink" Target="https://podminky.urs.cz/item/CS_URS_2023_01/935923216" TargetMode="External"/><Relationship Id="rId37" Type="http://schemas.openxmlformats.org/officeDocument/2006/relationships/hyperlink" Target="https://podminky.urs.cz/item/CS_URS_2023_01/997221612" TargetMode="External"/><Relationship Id="rId40" Type="http://schemas.openxmlformats.org/officeDocument/2006/relationships/printerSettings" Target="../printerSettings/printerSettings4.bin"/><Relationship Id="rId5" Type="http://schemas.openxmlformats.org/officeDocument/2006/relationships/hyperlink" Target="https://podminky.urs.cz/item/CS_URS_2023_01/132251251" TargetMode="External"/><Relationship Id="rId15" Type="http://schemas.openxmlformats.org/officeDocument/2006/relationships/hyperlink" Target="https://podminky.urs.cz/item/CS_URS_2023_01/452353101" TargetMode="External"/><Relationship Id="rId23" Type="http://schemas.openxmlformats.org/officeDocument/2006/relationships/hyperlink" Target="https://podminky.urs.cz/item/CS_URS_2023_01/895941313" TargetMode="External"/><Relationship Id="rId28" Type="http://schemas.openxmlformats.org/officeDocument/2006/relationships/hyperlink" Target="https://podminky.urs.cz/item/CS_URS_2023_01/899231111" TargetMode="External"/><Relationship Id="rId36" Type="http://schemas.openxmlformats.org/officeDocument/2006/relationships/hyperlink" Target="https://podminky.urs.cz/item/CS_URS_2023_01/997221579" TargetMode="External"/><Relationship Id="rId10" Type="http://schemas.openxmlformats.org/officeDocument/2006/relationships/hyperlink" Target="https://podminky.urs.cz/item/CS_URS_2023_01/174151101" TargetMode="External"/><Relationship Id="rId19" Type="http://schemas.openxmlformats.org/officeDocument/2006/relationships/hyperlink" Target="https://podminky.urs.cz/item/CS_URS_2023_01/877395121" TargetMode="External"/><Relationship Id="rId31" Type="http://schemas.openxmlformats.org/officeDocument/2006/relationships/hyperlink" Target="https://podminky.urs.cz/item/CS_URS_2023_01/935113111" TargetMode="External"/><Relationship Id="rId4" Type="http://schemas.openxmlformats.org/officeDocument/2006/relationships/hyperlink" Target="https://podminky.urs.cz/item/CS_URS_2023_01/119003142" TargetMode="External"/><Relationship Id="rId9" Type="http://schemas.openxmlformats.org/officeDocument/2006/relationships/hyperlink" Target="https://podminky.urs.cz/item/CS_URS_2023_01/171251201" TargetMode="External"/><Relationship Id="rId14" Type="http://schemas.openxmlformats.org/officeDocument/2006/relationships/hyperlink" Target="https://podminky.urs.cz/item/CS_URS_2023_01/452313141" TargetMode="External"/><Relationship Id="rId22" Type="http://schemas.openxmlformats.org/officeDocument/2006/relationships/hyperlink" Target="https://podminky.urs.cz/item/CS_URS_2023_01/895941302" TargetMode="External"/><Relationship Id="rId27" Type="http://schemas.openxmlformats.org/officeDocument/2006/relationships/hyperlink" Target="https://podminky.urs.cz/item/CS_URS_2023_01/899204112" TargetMode="External"/><Relationship Id="rId30" Type="http://schemas.openxmlformats.org/officeDocument/2006/relationships/hyperlink" Target="https://podminky.urs.cz/item/CS_URS_2023_01/899431111" TargetMode="External"/><Relationship Id="rId35" Type="http://schemas.openxmlformats.org/officeDocument/2006/relationships/hyperlink" Target="https://podminky.urs.cz/item/CS_URS_2023_01/997221571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039103000" TargetMode="External"/><Relationship Id="rId3" Type="http://schemas.openxmlformats.org/officeDocument/2006/relationships/hyperlink" Target="https://podminky.urs.cz/item/CS_URS_2023_01/032103000" TargetMode="External"/><Relationship Id="rId7" Type="http://schemas.openxmlformats.org/officeDocument/2006/relationships/hyperlink" Target="https://podminky.urs.cz/item/CS_URS_2023_01/034503000" TargetMode="External"/><Relationship Id="rId12" Type="http://schemas.openxmlformats.org/officeDocument/2006/relationships/drawing" Target="../drawings/drawing5.xml"/><Relationship Id="rId2" Type="http://schemas.openxmlformats.org/officeDocument/2006/relationships/hyperlink" Target="https://podminky.urs.cz/item/CS_URS_2023_01/031203000" TargetMode="External"/><Relationship Id="rId1" Type="http://schemas.openxmlformats.org/officeDocument/2006/relationships/hyperlink" Target="https://podminky.urs.cz/item/CS_URS_2023_01/031103000" TargetMode="External"/><Relationship Id="rId6" Type="http://schemas.openxmlformats.org/officeDocument/2006/relationships/hyperlink" Target="https://podminky.urs.cz/item/CS_URS_2023_01/034103000" TargetMode="External"/><Relationship Id="rId11" Type="http://schemas.openxmlformats.org/officeDocument/2006/relationships/printerSettings" Target="../printerSettings/printerSettings5.bin"/><Relationship Id="rId5" Type="http://schemas.openxmlformats.org/officeDocument/2006/relationships/hyperlink" Target="https://podminky.urs.cz/item/CS_URS_2023_01/032903000" TargetMode="External"/><Relationship Id="rId10" Type="http://schemas.openxmlformats.org/officeDocument/2006/relationships/hyperlink" Target="https://podminky.urs.cz/item/CS_URS_2023_01/094104000" TargetMode="External"/><Relationship Id="rId4" Type="http://schemas.openxmlformats.org/officeDocument/2006/relationships/hyperlink" Target="https://podminky.urs.cz/item/CS_URS_2023_01/032803000" TargetMode="External"/><Relationship Id="rId9" Type="http://schemas.openxmlformats.org/officeDocument/2006/relationships/hyperlink" Target="https://podminky.urs.cz/item/CS_URS_2023_01/039203000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1"/>
  <sheetViews>
    <sheetView showGridLines="0" workbookViewId="0">
      <selection activeCell="K7" sqref="K7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 ht="10.199999999999999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ht="36.9" customHeight="1">
      <c r="AR2" s="297"/>
      <c r="AS2" s="297"/>
      <c r="AT2" s="297"/>
      <c r="AU2" s="297"/>
      <c r="AV2" s="297"/>
      <c r="AW2" s="297"/>
      <c r="AX2" s="297"/>
      <c r="AY2" s="297"/>
      <c r="AZ2" s="297"/>
      <c r="BA2" s="297"/>
      <c r="BB2" s="297"/>
      <c r="BC2" s="297"/>
      <c r="BD2" s="297"/>
      <c r="BE2" s="297"/>
      <c r="BS2" s="18" t="s">
        <v>6</v>
      </c>
      <c r="BT2" s="18" t="s">
        <v>7</v>
      </c>
    </row>
    <row r="3" spans="1:74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ht="24.9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pans="1:74" ht="12" customHeight="1">
      <c r="B5" s="21"/>
      <c r="D5" s="25" t="s">
        <v>13</v>
      </c>
      <c r="K5" s="296" t="s">
        <v>14</v>
      </c>
      <c r="L5" s="297"/>
      <c r="M5" s="297"/>
      <c r="N5" s="297"/>
      <c r="O5" s="297"/>
      <c r="P5" s="297"/>
      <c r="Q5" s="297"/>
      <c r="R5" s="297"/>
      <c r="S5" s="297"/>
      <c r="T5" s="297"/>
      <c r="U5" s="297"/>
      <c r="V5" s="297"/>
      <c r="W5" s="297"/>
      <c r="X5" s="297"/>
      <c r="Y5" s="297"/>
      <c r="Z5" s="297"/>
      <c r="AA5" s="297"/>
      <c r="AB5" s="297"/>
      <c r="AC5" s="297"/>
      <c r="AD5" s="297"/>
      <c r="AE5" s="297"/>
      <c r="AF5" s="297"/>
      <c r="AG5" s="297"/>
      <c r="AH5" s="297"/>
      <c r="AI5" s="297"/>
      <c r="AJ5" s="297"/>
      <c r="AK5" s="297"/>
      <c r="AL5" s="297"/>
      <c r="AM5" s="297"/>
      <c r="AN5" s="297"/>
      <c r="AO5" s="297"/>
      <c r="AR5" s="21"/>
      <c r="BE5" s="293" t="s">
        <v>15</v>
      </c>
      <c r="BS5" s="18" t="s">
        <v>6</v>
      </c>
    </row>
    <row r="6" spans="1:74" ht="36.9" customHeight="1">
      <c r="B6" s="21"/>
      <c r="D6" s="27" t="s">
        <v>16</v>
      </c>
      <c r="K6" s="298" t="s">
        <v>1155</v>
      </c>
      <c r="L6" s="297"/>
      <c r="M6" s="297"/>
      <c r="N6" s="297"/>
      <c r="O6" s="297"/>
      <c r="P6" s="297"/>
      <c r="Q6" s="297"/>
      <c r="R6" s="297"/>
      <c r="S6" s="297"/>
      <c r="T6" s="297"/>
      <c r="U6" s="297"/>
      <c r="V6" s="297"/>
      <c r="W6" s="297"/>
      <c r="X6" s="297"/>
      <c r="Y6" s="297"/>
      <c r="Z6" s="297"/>
      <c r="AA6" s="297"/>
      <c r="AB6" s="297"/>
      <c r="AC6" s="297"/>
      <c r="AD6" s="297"/>
      <c r="AE6" s="297"/>
      <c r="AF6" s="297"/>
      <c r="AG6" s="297"/>
      <c r="AH6" s="297"/>
      <c r="AI6" s="297"/>
      <c r="AJ6" s="297"/>
      <c r="AK6" s="297"/>
      <c r="AL6" s="297"/>
      <c r="AM6" s="297"/>
      <c r="AN6" s="297"/>
      <c r="AO6" s="297"/>
      <c r="AR6" s="21"/>
      <c r="BE6" s="294"/>
      <c r="BS6" s="18" t="s">
        <v>6</v>
      </c>
    </row>
    <row r="7" spans="1:74" ht="12" customHeight="1">
      <c r="B7" s="21"/>
      <c r="D7" s="28" t="s">
        <v>17</v>
      </c>
      <c r="K7" s="26" t="s">
        <v>18</v>
      </c>
      <c r="AK7" s="28" t="s">
        <v>19</v>
      </c>
      <c r="AN7" s="26" t="s">
        <v>18</v>
      </c>
      <c r="AR7" s="21"/>
      <c r="BE7" s="294"/>
      <c r="BS7" s="18" t="s">
        <v>6</v>
      </c>
    </row>
    <row r="8" spans="1:74" ht="12" customHeight="1">
      <c r="B8" s="21"/>
      <c r="D8" s="28" t="s">
        <v>20</v>
      </c>
      <c r="K8" s="26" t="s">
        <v>21</v>
      </c>
      <c r="AK8" s="28" t="s">
        <v>22</v>
      </c>
      <c r="AN8" s="29" t="s">
        <v>23</v>
      </c>
      <c r="AR8" s="21"/>
      <c r="BE8" s="294"/>
      <c r="BS8" s="18" t="s">
        <v>6</v>
      </c>
    </row>
    <row r="9" spans="1:74" ht="14.4" customHeight="1">
      <c r="B9" s="21"/>
      <c r="AR9" s="21"/>
      <c r="BE9" s="294"/>
      <c r="BS9" s="18" t="s">
        <v>6</v>
      </c>
    </row>
    <row r="10" spans="1:74" ht="12" customHeight="1">
      <c r="B10" s="21"/>
      <c r="D10" s="28" t="s">
        <v>24</v>
      </c>
      <c r="AK10" s="28" t="s">
        <v>25</v>
      </c>
      <c r="AN10" s="26" t="s">
        <v>18</v>
      </c>
      <c r="AR10" s="21"/>
      <c r="BE10" s="294"/>
      <c r="BS10" s="18" t="s">
        <v>6</v>
      </c>
    </row>
    <row r="11" spans="1:74" ht="18.45" customHeight="1">
      <c r="B11" s="21"/>
      <c r="E11" s="26" t="s">
        <v>26</v>
      </c>
      <c r="AK11" s="28" t="s">
        <v>27</v>
      </c>
      <c r="AN11" s="26" t="s">
        <v>18</v>
      </c>
      <c r="AR11" s="21"/>
      <c r="BE11" s="294"/>
      <c r="BS11" s="18" t="s">
        <v>6</v>
      </c>
    </row>
    <row r="12" spans="1:74" ht="6.9" customHeight="1">
      <c r="B12" s="21"/>
      <c r="AR12" s="21"/>
      <c r="BE12" s="294"/>
      <c r="BS12" s="18" t="s">
        <v>6</v>
      </c>
    </row>
    <row r="13" spans="1:74" ht="12" customHeight="1">
      <c r="B13" s="21"/>
      <c r="D13" s="28" t="s">
        <v>28</v>
      </c>
      <c r="AK13" s="28" t="s">
        <v>25</v>
      </c>
      <c r="AN13" s="30" t="s">
        <v>29</v>
      </c>
      <c r="AR13" s="21"/>
      <c r="BE13" s="294"/>
      <c r="BS13" s="18" t="s">
        <v>6</v>
      </c>
    </row>
    <row r="14" spans="1:74" ht="13.2">
      <c r="B14" s="21"/>
      <c r="E14" s="299" t="s">
        <v>29</v>
      </c>
      <c r="F14" s="300"/>
      <c r="G14" s="300"/>
      <c r="H14" s="300"/>
      <c r="I14" s="300"/>
      <c r="J14" s="300"/>
      <c r="K14" s="300"/>
      <c r="L14" s="300"/>
      <c r="M14" s="300"/>
      <c r="N14" s="300"/>
      <c r="O14" s="300"/>
      <c r="P14" s="300"/>
      <c r="Q14" s="300"/>
      <c r="R14" s="300"/>
      <c r="S14" s="300"/>
      <c r="T14" s="300"/>
      <c r="U14" s="300"/>
      <c r="V14" s="300"/>
      <c r="W14" s="300"/>
      <c r="X14" s="300"/>
      <c r="Y14" s="300"/>
      <c r="Z14" s="300"/>
      <c r="AA14" s="300"/>
      <c r="AB14" s="300"/>
      <c r="AC14" s="300"/>
      <c r="AD14" s="300"/>
      <c r="AE14" s="300"/>
      <c r="AF14" s="300"/>
      <c r="AG14" s="300"/>
      <c r="AH14" s="300"/>
      <c r="AI14" s="300"/>
      <c r="AJ14" s="300"/>
      <c r="AK14" s="28" t="s">
        <v>27</v>
      </c>
      <c r="AN14" s="30" t="s">
        <v>29</v>
      </c>
      <c r="AR14" s="21"/>
      <c r="BE14" s="294"/>
      <c r="BS14" s="18" t="s">
        <v>6</v>
      </c>
    </row>
    <row r="15" spans="1:74" ht="6.9" customHeight="1">
      <c r="B15" s="21"/>
      <c r="AR15" s="21"/>
      <c r="BE15" s="294"/>
      <c r="BS15" s="18" t="s">
        <v>4</v>
      </c>
    </row>
    <row r="16" spans="1:74" ht="12" customHeight="1">
      <c r="B16" s="21"/>
      <c r="D16" s="28" t="s">
        <v>30</v>
      </c>
      <c r="AK16" s="28" t="s">
        <v>25</v>
      </c>
      <c r="AN16" s="26" t="s">
        <v>18</v>
      </c>
      <c r="AR16" s="21"/>
      <c r="BE16" s="294"/>
      <c r="BS16" s="18" t="s">
        <v>4</v>
      </c>
    </row>
    <row r="17" spans="2:71" ht="18.45" customHeight="1">
      <c r="B17" s="21"/>
      <c r="E17" s="26" t="s">
        <v>31</v>
      </c>
      <c r="AK17" s="28" t="s">
        <v>27</v>
      </c>
      <c r="AN17" s="26" t="s">
        <v>18</v>
      </c>
      <c r="AR17" s="21"/>
      <c r="BE17" s="294"/>
      <c r="BS17" s="18" t="s">
        <v>32</v>
      </c>
    </row>
    <row r="18" spans="2:71" ht="6.9" customHeight="1">
      <c r="B18" s="21"/>
      <c r="AR18" s="21"/>
      <c r="BE18" s="294"/>
      <c r="BS18" s="18" t="s">
        <v>6</v>
      </c>
    </row>
    <row r="19" spans="2:71" ht="12" customHeight="1">
      <c r="B19" s="21"/>
      <c r="D19" s="28" t="s">
        <v>33</v>
      </c>
      <c r="AK19" s="28" t="s">
        <v>25</v>
      </c>
      <c r="AN19" s="26" t="s">
        <v>18</v>
      </c>
      <c r="AR19" s="21"/>
      <c r="BE19" s="294"/>
      <c r="BS19" s="18" t="s">
        <v>6</v>
      </c>
    </row>
    <row r="20" spans="2:71" ht="18.45" customHeight="1">
      <c r="B20" s="21"/>
      <c r="E20" s="26" t="s">
        <v>34</v>
      </c>
      <c r="AK20" s="28" t="s">
        <v>27</v>
      </c>
      <c r="AN20" s="26" t="s">
        <v>18</v>
      </c>
      <c r="AR20" s="21"/>
      <c r="BE20" s="294"/>
      <c r="BS20" s="18" t="s">
        <v>4</v>
      </c>
    </row>
    <row r="21" spans="2:71" ht="6.9" customHeight="1">
      <c r="B21" s="21"/>
      <c r="AR21" s="21"/>
      <c r="BE21" s="294"/>
    </row>
    <row r="22" spans="2:71" ht="12" customHeight="1">
      <c r="B22" s="21"/>
      <c r="D22" s="28" t="s">
        <v>35</v>
      </c>
      <c r="AR22" s="21"/>
      <c r="BE22" s="294"/>
    </row>
    <row r="23" spans="2:71" ht="47.25" customHeight="1">
      <c r="B23" s="21"/>
      <c r="E23" s="301" t="s">
        <v>36</v>
      </c>
      <c r="F23" s="301"/>
      <c r="G23" s="301"/>
      <c r="H23" s="301"/>
      <c r="I23" s="301"/>
      <c r="J23" s="301"/>
      <c r="K23" s="301"/>
      <c r="L23" s="301"/>
      <c r="M23" s="301"/>
      <c r="N23" s="301"/>
      <c r="O23" s="301"/>
      <c r="P23" s="301"/>
      <c r="Q23" s="301"/>
      <c r="R23" s="301"/>
      <c r="S23" s="301"/>
      <c r="T23" s="301"/>
      <c r="U23" s="301"/>
      <c r="V23" s="301"/>
      <c r="W23" s="301"/>
      <c r="X23" s="301"/>
      <c r="Y23" s="301"/>
      <c r="Z23" s="301"/>
      <c r="AA23" s="301"/>
      <c r="AB23" s="301"/>
      <c r="AC23" s="301"/>
      <c r="AD23" s="301"/>
      <c r="AE23" s="301"/>
      <c r="AF23" s="301"/>
      <c r="AG23" s="301"/>
      <c r="AH23" s="301"/>
      <c r="AI23" s="301"/>
      <c r="AJ23" s="301"/>
      <c r="AK23" s="301"/>
      <c r="AL23" s="301"/>
      <c r="AM23" s="301"/>
      <c r="AN23" s="301"/>
      <c r="AR23" s="21"/>
      <c r="BE23" s="294"/>
    </row>
    <row r="24" spans="2:71" ht="6.9" customHeight="1">
      <c r="B24" s="21"/>
      <c r="AR24" s="21"/>
      <c r="BE24" s="294"/>
    </row>
    <row r="25" spans="2:71" ht="6.9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94"/>
    </row>
    <row r="26" spans="2:71" s="1" customFormat="1" ht="25.95" customHeight="1">
      <c r="B26" s="33"/>
      <c r="D26" s="34" t="s">
        <v>37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02">
        <f>ROUND(AG54,2)</f>
        <v>0</v>
      </c>
      <c r="AL26" s="303"/>
      <c r="AM26" s="303"/>
      <c r="AN26" s="303"/>
      <c r="AO26" s="303"/>
      <c r="AR26" s="33"/>
      <c r="BE26" s="294"/>
    </row>
    <row r="27" spans="2:71" s="1" customFormat="1" ht="6.9" customHeight="1">
      <c r="B27" s="33"/>
      <c r="AR27" s="33"/>
      <c r="BE27" s="294"/>
    </row>
    <row r="28" spans="2:71" s="1" customFormat="1" ht="13.2">
      <c r="B28" s="33"/>
      <c r="L28" s="304" t="s">
        <v>38</v>
      </c>
      <c r="M28" s="304"/>
      <c r="N28" s="304"/>
      <c r="O28" s="304"/>
      <c r="P28" s="304"/>
      <c r="W28" s="304" t="s">
        <v>39</v>
      </c>
      <c r="X28" s="304"/>
      <c r="Y28" s="304"/>
      <c r="Z28" s="304"/>
      <c r="AA28" s="304"/>
      <c r="AB28" s="304"/>
      <c r="AC28" s="304"/>
      <c r="AD28" s="304"/>
      <c r="AE28" s="304"/>
      <c r="AK28" s="304" t="s">
        <v>40</v>
      </c>
      <c r="AL28" s="304"/>
      <c r="AM28" s="304"/>
      <c r="AN28" s="304"/>
      <c r="AO28" s="304"/>
      <c r="AR28" s="33"/>
      <c r="BE28" s="294"/>
    </row>
    <row r="29" spans="2:71" s="2" customFormat="1" ht="14.4" customHeight="1">
      <c r="B29" s="37"/>
      <c r="D29" s="28" t="s">
        <v>41</v>
      </c>
      <c r="F29" s="28" t="s">
        <v>42</v>
      </c>
      <c r="L29" s="307">
        <v>0.21</v>
      </c>
      <c r="M29" s="306"/>
      <c r="N29" s="306"/>
      <c r="O29" s="306"/>
      <c r="P29" s="306"/>
      <c r="W29" s="305">
        <f>ROUND(AZ54, 2)</f>
        <v>0</v>
      </c>
      <c r="X29" s="306"/>
      <c r="Y29" s="306"/>
      <c r="Z29" s="306"/>
      <c r="AA29" s="306"/>
      <c r="AB29" s="306"/>
      <c r="AC29" s="306"/>
      <c r="AD29" s="306"/>
      <c r="AE29" s="306"/>
      <c r="AK29" s="305">
        <f>ROUND(AV54, 2)</f>
        <v>0</v>
      </c>
      <c r="AL29" s="306"/>
      <c r="AM29" s="306"/>
      <c r="AN29" s="306"/>
      <c r="AO29" s="306"/>
      <c r="AR29" s="37"/>
      <c r="BE29" s="295"/>
    </row>
    <row r="30" spans="2:71" s="2" customFormat="1" ht="14.4" customHeight="1">
      <c r="B30" s="37"/>
      <c r="F30" s="28" t="s">
        <v>43</v>
      </c>
      <c r="L30" s="307">
        <v>0.15</v>
      </c>
      <c r="M30" s="306"/>
      <c r="N30" s="306"/>
      <c r="O30" s="306"/>
      <c r="P30" s="306"/>
      <c r="W30" s="305">
        <f>ROUND(BA54, 2)</f>
        <v>0</v>
      </c>
      <c r="X30" s="306"/>
      <c r="Y30" s="306"/>
      <c r="Z30" s="306"/>
      <c r="AA30" s="306"/>
      <c r="AB30" s="306"/>
      <c r="AC30" s="306"/>
      <c r="AD30" s="306"/>
      <c r="AE30" s="306"/>
      <c r="AK30" s="305">
        <f>ROUND(AW54, 2)</f>
        <v>0</v>
      </c>
      <c r="AL30" s="306"/>
      <c r="AM30" s="306"/>
      <c r="AN30" s="306"/>
      <c r="AO30" s="306"/>
      <c r="AR30" s="37"/>
      <c r="BE30" s="295"/>
    </row>
    <row r="31" spans="2:71" s="2" customFormat="1" ht="14.4" hidden="1" customHeight="1">
      <c r="B31" s="37"/>
      <c r="F31" s="28" t="s">
        <v>44</v>
      </c>
      <c r="L31" s="307">
        <v>0.21</v>
      </c>
      <c r="M31" s="306"/>
      <c r="N31" s="306"/>
      <c r="O31" s="306"/>
      <c r="P31" s="306"/>
      <c r="W31" s="305">
        <f>ROUND(BB54, 2)</f>
        <v>0</v>
      </c>
      <c r="X31" s="306"/>
      <c r="Y31" s="306"/>
      <c r="Z31" s="306"/>
      <c r="AA31" s="306"/>
      <c r="AB31" s="306"/>
      <c r="AC31" s="306"/>
      <c r="AD31" s="306"/>
      <c r="AE31" s="306"/>
      <c r="AK31" s="305">
        <v>0</v>
      </c>
      <c r="AL31" s="306"/>
      <c r="AM31" s="306"/>
      <c r="AN31" s="306"/>
      <c r="AO31" s="306"/>
      <c r="AR31" s="37"/>
      <c r="BE31" s="295"/>
    </row>
    <row r="32" spans="2:71" s="2" customFormat="1" ht="14.4" hidden="1" customHeight="1">
      <c r="B32" s="37"/>
      <c r="F32" s="28" t="s">
        <v>45</v>
      </c>
      <c r="L32" s="307">
        <v>0.15</v>
      </c>
      <c r="M32" s="306"/>
      <c r="N32" s="306"/>
      <c r="O32" s="306"/>
      <c r="P32" s="306"/>
      <c r="W32" s="305">
        <f>ROUND(BC54, 2)</f>
        <v>0</v>
      </c>
      <c r="X32" s="306"/>
      <c r="Y32" s="306"/>
      <c r="Z32" s="306"/>
      <c r="AA32" s="306"/>
      <c r="AB32" s="306"/>
      <c r="AC32" s="306"/>
      <c r="AD32" s="306"/>
      <c r="AE32" s="306"/>
      <c r="AK32" s="305">
        <v>0</v>
      </c>
      <c r="AL32" s="306"/>
      <c r="AM32" s="306"/>
      <c r="AN32" s="306"/>
      <c r="AO32" s="306"/>
      <c r="AR32" s="37"/>
      <c r="BE32" s="295"/>
    </row>
    <row r="33" spans="2:44" s="2" customFormat="1" ht="14.4" hidden="1" customHeight="1">
      <c r="B33" s="37"/>
      <c r="F33" s="28" t="s">
        <v>46</v>
      </c>
      <c r="L33" s="307">
        <v>0</v>
      </c>
      <c r="M33" s="306"/>
      <c r="N33" s="306"/>
      <c r="O33" s="306"/>
      <c r="P33" s="306"/>
      <c r="W33" s="305">
        <f>ROUND(BD54, 2)</f>
        <v>0</v>
      </c>
      <c r="X33" s="306"/>
      <c r="Y33" s="306"/>
      <c r="Z33" s="306"/>
      <c r="AA33" s="306"/>
      <c r="AB33" s="306"/>
      <c r="AC33" s="306"/>
      <c r="AD33" s="306"/>
      <c r="AE33" s="306"/>
      <c r="AK33" s="305">
        <v>0</v>
      </c>
      <c r="AL33" s="306"/>
      <c r="AM33" s="306"/>
      <c r="AN33" s="306"/>
      <c r="AO33" s="306"/>
      <c r="AR33" s="37"/>
    </row>
    <row r="34" spans="2:44" s="1" customFormat="1" ht="6.9" customHeight="1">
      <c r="B34" s="33"/>
      <c r="AR34" s="33"/>
    </row>
    <row r="35" spans="2:44" s="1" customFormat="1" ht="25.95" customHeight="1">
      <c r="B35" s="33"/>
      <c r="C35" s="38"/>
      <c r="D35" s="39" t="s">
        <v>47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48</v>
      </c>
      <c r="U35" s="40"/>
      <c r="V35" s="40"/>
      <c r="W35" s="40"/>
      <c r="X35" s="311" t="s">
        <v>49</v>
      </c>
      <c r="Y35" s="309"/>
      <c r="Z35" s="309"/>
      <c r="AA35" s="309"/>
      <c r="AB35" s="309"/>
      <c r="AC35" s="40"/>
      <c r="AD35" s="40"/>
      <c r="AE35" s="40"/>
      <c r="AF35" s="40"/>
      <c r="AG35" s="40"/>
      <c r="AH35" s="40"/>
      <c r="AI35" s="40"/>
      <c r="AJ35" s="40"/>
      <c r="AK35" s="308">
        <f>SUM(AK26:AK33)</f>
        <v>0</v>
      </c>
      <c r="AL35" s="309"/>
      <c r="AM35" s="309"/>
      <c r="AN35" s="309"/>
      <c r="AO35" s="310"/>
      <c r="AP35" s="38"/>
      <c r="AQ35" s="38"/>
      <c r="AR35" s="33"/>
    </row>
    <row r="36" spans="2:44" s="1" customFormat="1" ht="6.9" customHeight="1">
      <c r="B36" s="33"/>
      <c r="AR36" s="33"/>
    </row>
    <row r="37" spans="2:44" s="1" customFormat="1" ht="6.9" customHeight="1">
      <c r="B37" s="42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33"/>
    </row>
    <row r="41" spans="2:44" s="1" customFormat="1" ht="6.9" customHeight="1">
      <c r="B41" s="44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33"/>
    </row>
    <row r="42" spans="2:44" s="1" customFormat="1" ht="24.9" customHeight="1">
      <c r="B42" s="33"/>
      <c r="C42" s="22" t="s">
        <v>50</v>
      </c>
      <c r="AR42" s="33"/>
    </row>
    <row r="43" spans="2:44" s="1" customFormat="1" ht="6.9" customHeight="1">
      <c r="B43" s="33"/>
      <c r="AR43" s="33"/>
    </row>
    <row r="44" spans="2:44" s="3" customFormat="1" ht="12" customHeight="1">
      <c r="B44" s="46"/>
      <c r="C44" s="28" t="s">
        <v>13</v>
      </c>
      <c r="L44" s="3" t="str">
        <f>K5</f>
        <v>R23-005_U</v>
      </c>
      <c r="AR44" s="46"/>
    </row>
    <row r="45" spans="2:44" s="4" customFormat="1" ht="36.9" customHeight="1">
      <c r="B45" s="47"/>
      <c r="C45" s="48" t="s">
        <v>16</v>
      </c>
      <c r="L45" s="271" t="str">
        <f>K6</f>
        <v>Město Dobříš - Rekonstukce ul. Husova_(B)_uznatelné náklady_rev.02</v>
      </c>
      <c r="M45" s="272"/>
      <c r="N45" s="272"/>
      <c r="O45" s="272"/>
      <c r="P45" s="272"/>
      <c r="Q45" s="272"/>
      <c r="R45" s="272"/>
      <c r="S45" s="272"/>
      <c r="T45" s="272"/>
      <c r="U45" s="272"/>
      <c r="V45" s="272"/>
      <c r="W45" s="272"/>
      <c r="X45" s="272"/>
      <c r="Y45" s="272"/>
      <c r="Z45" s="272"/>
      <c r="AA45" s="272"/>
      <c r="AB45" s="272"/>
      <c r="AC45" s="272"/>
      <c r="AD45" s="272"/>
      <c r="AE45" s="272"/>
      <c r="AF45" s="272"/>
      <c r="AG45" s="272"/>
      <c r="AH45" s="272"/>
      <c r="AI45" s="272"/>
      <c r="AJ45" s="272"/>
      <c r="AK45" s="272"/>
      <c r="AL45" s="272"/>
      <c r="AM45" s="272"/>
      <c r="AN45" s="272"/>
      <c r="AO45" s="272"/>
      <c r="AR45" s="47"/>
    </row>
    <row r="46" spans="2:44" s="1" customFormat="1" ht="6.9" customHeight="1">
      <c r="B46" s="33"/>
      <c r="AR46" s="33"/>
    </row>
    <row r="47" spans="2:44" s="1" customFormat="1" ht="12" customHeight="1">
      <c r="B47" s="33"/>
      <c r="C47" s="28" t="s">
        <v>20</v>
      </c>
      <c r="L47" s="49" t="str">
        <f>IF(K8="","",K8)</f>
        <v>Dobříš</v>
      </c>
      <c r="AI47" s="28" t="s">
        <v>22</v>
      </c>
      <c r="AM47" s="273" t="str">
        <f>IF(AN8= "","",AN8)</f>
        <v>12. 6. 2023</v>
      </c>
      <c r="AN47" s="273"/>
      <c r="AR47" s="33"/>
    </row>
    <row r="48" spans="2:44" s="1" customFormat="1" ht="6.9" customHeight="1">
      <c r="B48" s="33"/>
      <c r="AR48" s="33"/>
    </row>
    <row r="49" spans="1:91" s="1" customFormat="1" ht="15.15" customHeight="1">
      <c r="B49" s="33"/>
      <c r="C49" s="28" t="s">
        <v>24</v>
      </c>
      <c r="L49" s="3" t="str">
        <f>IF(E11= "","",E11)</f>
        <v>Město Dobříš</v>
      </c>
      <c r="AI49" s="28" t="s">
        <v>30</v>
      </c>
      <c r="AM49" s="278" t="str">
        <f>IF(E17="","",E17)</f>
        <v>DOPAS s.r.o.</v>
      </c>
      <c r="AN49" s="279"/>
      <c r="AO49" s="279"/>
      <c r="AP49" s="279"/>
      <c r="AR49" s="33"/>
      <c r="AS49" s="274" t="s">
        <v>51</v>
      </c>
      <c r="AT49" s="275"/>
      <c r="AU49" s="51"/>
      <c r="AV49" s="51"/>
      <c r="AW49" s="51"/>
      <c r="AX49" s="51"/>
      <c r="AY49" s="51"/>
      <c r="AZ49" s="51"/>
      <c r="BA49" s="51"/>
      <c r="BB49" s="51"/>
      <c r="BC49" s="51"/>
      <c r="BD49" s="52"/>
    </row>
    <row r="50" spans="1:91" s="1" customFormat="1" ht="15.15" customHeight="1">
      <c r="B50" s="33"/>
      <c r="C50" s="28" t="s">
        <v>28</v>
      </c>
      <c r="L50" s="3" t="str">
        <f>IF(E14= "Vyplň údaj","",E14)</f>
        <v/>
      </c>
      <c r="AI50" s="28" t="s">
        <v>33</v>
      </c>
      <c r="AM50" s="278" t="str">
        <f>IF(E20="","",E20)</f>
        <v>L. Štuller</v>
      </c>
      <c r="AN50" s="279"/>
      <c r="AO50" s="279"/>
      <c r="AP50" s="279"/>
      <c r="AR50" s="33"/>
      <c r="AS50" s="276"/>
      <c r="AT50" s="277"/>
      <c r="BD50" s="54"/>
    </row>
    <row r="51" spans="1:91" s="1" customFormat="1" ht="10.8" customHeight="1">
      <c r="B51" s="33"/>
      <c r="AR51" s="33"/>
      <c r="AS51" s="276"/>
      <c r="AT51" s="277"/>
      <c r="BD51" s="54"/>
    </row>
    <row r="52" spans="1:91" s="1" customFormat="1" ht="29.25" customHeight="1">
      <c r="B52" s="33"/>
      <c r="C52" s="280" t="s">
        <v>52</v>
      </c>
      <c r="D52" s="281"/>
      <c r="E52" s="281"/>
      <c r="F52" s="281"/>
      <c r="G52" s="281"/>
      <c r="H52" s="55"/>
      <c r="I52" s="283" t="s">
        <v>53</v>
      </c>
      <c r="J52" s="281"/>
      <c r="K52" s="281"/>
      <c r="L52" s="281"/>
      <c r="M52" s="281"/>
      <c r="N52" s="281"/>
      <c r="O52" s="281"/>
      <c r="P52" s="281"/>
      <c r="Q52" s="281"/>
      <c r="R52" s="281"/>
      <c r="S52" s="281"/>
      <c r="T52" s="281"/>
      <c r="U52" s="281"/>
      <c r="V52" s="281"/>
      <c r="W52" s="281"/>
      <c r="X52" s="281"/>
      <c r="Y52" s="281"/>
      <c r="Z52" s="281"/>
      <c r="AA52" s="281"/>
      <c r="AB52" s="281"/>
      <c r="AC52" s="281"/>
      <c r="AD52" s="281"/>
      <c r="AE52" s="281"/>
      <c r="AF52" s="281"/>
      <c r="AG52" s="282" t="s">
        <v>54</v>
      </c>
      <c r="AH52" s="281"/>
      <c r="AI52" s="281"/>
      <c r="AJ52" s="281"/>
      <c r="AK52" s="281"/>
      <c r="AL52" s="281"/>
      <c r="AM52" s="281"/>
      <c r="AN52" s="283" t="s">
        <v>55</v>
      </c>
      <c r="AO52" s="281"/>
      <c r="AP52" s="281"/>
      <c r="AQ52" s="56" t="s">
        <v>56</v>
      </c>
      <c r="AR52" s="33"/>
      <c r="AS52" s="57" t="s">
        <v>57</v>
      </c>
      <c r="AT52" s="58" t="s">
        <v>58</v>
      </c>
      <c r="AU52" s="58" t="s">
        <v>59</v>
      </c>
      <c r="AV52" s="58" t="s">
        <v>60</v>
      </c>
      <c r="AW52" s="58" t="s">
        <v>61</v>
      </c>
      <c r="AX52" s="58" t="s">
        <v>62</v>
      </c>
      <c r="AY52" s="58" t="s">
        <v>63</v>
      </c>
      <c r="AZ52" s="58" t="s">
        <v>64</v>
      </c>
      <c r="BA52" s="58" t="s">
        <v>65</v>
      </c>
      <c r="BB52" s="58" t="s">
        <v>66</v>
      </c>
      <c r="BC52" s="58" t="s">
        <v>67</v>
      </c>
      <c r="BD52" s="59" t="s">
        <v>68</v>
      </c>
    </row>
    <row r="53" spans="1:91" s="1" customFormat="1" ht="10.8" customHeight="1">
      <c r="B53" s="33"/>
      <c r="AR53" s="33"/>
      <c r="AS53" s="60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2"/>
    </row>
    <row r="54" spans="1:91" s="5" customFormat="1" ht="32.4" customHeight="1">
      <c r="B54" s="61"/>
      <c r="C54" s="62" t="s">
        <v>69</v>
      </c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291">
        <f>ROUND(AG55+AG59,2)</f>
        <v>0</v>
      </c>
      <c r="AH54" s="291"/>
      <c r="AI54" s="291"/>
      <c r="AJ54" s="291"/>
      <c r="AK54" s="291"/>
      <c r="AL54" s="291"/>
      <c r="AM54" s="291"/>
      <c r="AN54" s="292">
        <f t="shared" ref="AN54:AN59" si="0">SUM(AG54,AT54)</f>
        <v>0</v>
      </c>
      <c r="AO54" s="292"/>
      <c r="AP54" s="292"/>
      <c r="AQ54" s="65" t="s">
        <v>18</v>
      </c>
      <c r="AR54" s="61"/>
      <c r="AS54" s="66">
        <f>ROUND(AS55+AS59,2)</f>
        <v>0</v>
      </c>
      <c r="AT54" s="67">
        <f t="shared" ref="AT54:AT59" si="1">ROUND(SUM(AV54:AW54),2)</f>
        <v>0</v>
      </c>
      <c r="AU54" s="68">
        <f>ROUND(AU55+AU59,5)</f>
        <v>0</v>
      </c>
      <c r="AV54" s="67">
        <f>ROUND(AZ54*L29,2)</f>
        <v>0</v>
      </c>
      <c r="AW54" s="67">
        <f>ROUND(BA54*L30,2)</f>
        <v>0</v>
      </c>
      <c r="AX54" s="67">
        <f>ROUND(BB54*L29,2)</f>
        <v>0</v>
      </c>
      <c r="AY54" s="67">
        <f>ROUND(BC54*L30,2)</f>
        <v>0</v>
      </c>
      <c r="AZ54" s="67">
        <f>ROUND(AZ55+AZ59,2)</f>
        <v>0</v>
      </c>
      <c r="BA54" s="67">
        <f>ROUND(BA55+BA59,2)</f>
        <v>0</v>
      </c>
      <c r="BB54" s="67">
        <f>ROUND(BB55+BB59,2)</f>
        <v>0</v>
      </c>
      <c r="BC54" s="67">
        <f>ROUND(BC55+BC59,2)</f>
        <v>0</v>
      </c>
      <c r="BD54" s="69">
        <f>ROUND(BD55+BD59,2)</f>
        <v>0</v>
      </c>
      <c r="BS54" s="70" t="s">
        <v>70</v>
      </c>
      <c r="BT54" s="70" t="s">
        <v>71</v>
      </c>
      <c r="BU54" s="71" t="s">
        <v>72</v>
      </c>
      <c r="BV54" s="70" t="s">
        <v>73</v>
      </c>
      <c r="BW54" s="70" t="s">
        <v>5</v>
      </c>
      <c r="BX54" s="70" t="s">
        <v>74</v>
      </c>
      <c r="CL54" s="70" t="s">
        <v>18</v>
      </c>
    </row>
    <row r="55" spans="1:91" s="6" customFormat="1" ht="16.5" customHeight="1">
      <c r="B55" s="72"/>
      <c r="C55" s="73"/>
      <c r="D55" s="287" t="s">
        <v>75</v>
      </c>
      <c r="E55" s="287"/>
      <c r="F55" s="287"/>
      <c r="G55" s="287"/>
      <c r="H55" s="287"/>
      <c r="I55" s="74"/>
      <c r="J55" s="287" t="s">
        <v>76</v>
      </c>
      <c r="K55" s="287"/>
      <c r="L55" s="287"/>
      <c r="M55" s="287"/>
      <c r="N55" s="287"/>
      <c r="O55" s="287"/>
      <c r="P55" s="287"/>
      <c r="Q55" s="287"/>
      <c r="R55" s="287"/>
      <c r="S55" s="287"/>
      <c r="T55" s="287"/>
      <c r="U55" s="287"/>
      <c r="V55" s="287"/>
      <c r="W55" s="287"/>
      <c r="X55" s="287"/>
      <c r="Y55" s="287"/>
      <c r="Z55" s="287"/>
      <c r="AA55" s="287"/>
      <c r="AB55" s="287"/>
      <c r="AC55" s="287"/>
      <c r="AD55" s="287"/>
      <c r="AE55" s="287"/>
      <c r="AF55" s="287"/>
      <c r="AG55" s="284">
        <f>ROUND(SUM(AG56:AG58),2)</f>
        <v>0</v>
      </c>
      <c r="AH55" s="285"/>
      <c r="AI55" s="285"/>
      <c r="AJ55" s="285"/>
      <c r="AK55" s="285"/>
      <c r="AL55" s="285"/>
      <c r="AM55" s="285"/>
      <c r="AN55" s="286">
        <f t="shared" si="0"/>
        <v>0</v>
      </c>
      <c r="AO55" s="285"/>
      <c r="AP55" s="285"/>
      <c r="AQ55" s="75" t="s">
        <v>77</v>
      </c>
      <c r="AR55" s="72"/>
      <c r="AS55" s="76">
        <f>ROUND(SUM(AS56:AS58),2)</f>
        <v>0</v>
      </c>
      <c r="AT55" s="77">
        <f t="shared" si="1"/>
        <v>0</v>
      </c>
      <c r="AU55" s="78">
        <f>ROUND(SUM(AU56:AU58),5)</f>
        <v>0</v>
      </c>
      <c r="AV55" s="77">
        <f>ROUND(AZ55*L29,2)</f>
        <v>0</v>
      </c>
      <c r="AW55" s="77">
        <f>ROUND(BA55*L30,2)</f>
        <v>0</v>
      </c>
      <c r="AX55" s="77">
        <f>ROUND(BB55*L29,2)</f>
        <v>0</v>
      </c>
      <c r="AY55" s="77">
        <f>ROUND(BC55*L30,2)</f>
        <v>0</v>
      </c>
      <c r="AZ55" s="77">
        <f>ROUND(SUM(AZ56:AZ58),2)</f>
        <v>0</v>
      </c>
      <c r="BA55" s="77">
        <f>ROUND(SUM(BA56:BA58),2)</f>
        <v>0</v>
      </c>
      <c r="BB55" s="77">
        <f>ROUND(SUM(BB56:BB58),2)</f>
        <v>0</v>
      </c>
      <c r="BC55" s="77">
        <f>ROUND(SUM(BC56:BC58),2)</f>
        <v>0</v>
      </c>
      <c r="BD55" s="79">
        <f>ROUND(SUM(BD56:BD58),2)</f>
        <v>0</v>
      </c>
      <c r="BS55" s="80" t="s">
        <v>70</v>
      </c>
      <c r="BT55" s="80" t="s">
        <v>78</v>
      </c>
      <c r="BU55" s="80" t="s">
        <v>72</v>
      </c>
      <c r="BV55" s="80" t="s">
        <v>73</v>
      </c>
      <c r="BW55" s="80" t="s">
        <v>79</v>
      </c>
      <c r="BX55" s="80" t="s">
        <v>5</v>
      </c>
      <c r="CL55" s="80" t="s">
        <v>18</v>
      </c>
      <c r="CM55" s="80" t="s">
        <v>80</v>
      </c>
    </row>
    <row r="56" spans="1:91" s="3" customFormat="1" ht="16.5" customHeight="1">
      <c r="A56" s="81" t="s">
        <v>81</v>
      </c>
      <c r="B56" s="46"/>
      <c r="C56" s="9"/>
      <c r="D56" s="9"/>
      <c r="E56" s="290" t="s">
        <v>82</v>
      </c>
      <c r="F56" s="290"/>
      <c r="G56" s="290"/>
      <c r="H56" s="290"/>
      <c r="I56" s="290"/>
      <c r="J56" s="9"/>
      <c r="K56" s="290" t="s">
        <v>83</v>
      </c>
      <c r="L56" s="290"/>
      <c r="M56" s="290"/>
      <c r="N56" s="290"/>
      <c r="O56" s="290"/>
      <c r="P56" s="290"/>
      <c r="Q56" s="290"/>
      <c r="R56" s="290"/>
      <c r="S56" s="290"/>
      <c r="T56" s="290"/>
      <c r="U56" s="290"/>
      <c r="V56" s="290"/>
      <c r="W56" s="290"/>
      <c r="X56" s="290"/>
      <c r="Y56" s="290"/>
      <c r="Z56" s="290"/>
      <c r="AA56" s="290"/>
      <c r="AB56" s="290"/>
      <c r="AC56" s="290"/>
      <c r="AD56" s="290"/>
      <c r="AE56" s="290"/>
      <c r="AF56" s="290"/>
      <c r="AG56" s="288">
        <f>'101.01 - Komunikace a vjezdy'!J32</f>
        <v>0</v>
      </c>
      <c r="AH56" s="289"/>
      <c r="AI56" s="289"/>
      <c r="AJ56" s="289"/>
      <c r="AK56" s="289"/>
      <c r="AL56" s="289"/>
      <c r="AM56" s="289"/>
      <c r="AN56" s="288">
        <f t="shared" si="0"/>
        <v>0</v>
      </c>
      <c r="AO56" s="289"/>
      <c r="AP56" s="289"/>
      <c r="AQ56" s="82" t="s">
        <v>84</v>
      </c>
      <c r="AR56" s="46"/>
      <c r="AS56" s="83">
        <v>0</v>
      </c>
      <c r="AT56" s="84">
        <f t="shared" si="1"/>
        <v>0</v>
      </c>
      <c r="AU56" s="85">
        <f>'101.01 - Komunikace a vjezdy'!P92</f>
        <v>0</v>
      </c>
      <c r="AV56" s="84">
        <f>'101.01 - Komunikace a vjezdy'!J35</f>
        <v>0</v>
      </c>
      <c r="AW56" s="84">
        <f>'101.01 - Komunikace a vjezdy'!J36</f>
        <v>0</v>
      </c>
      <c r="AX56" s="84">
        <f>'101.01 - Komunikace a vjezdy'!J37</f>
        <v>0</v>
      </c>
      <c r="AY56" s="84">
        <f>'101.01 - Komunikace a vjezdy'!J38</f>
        <v>0</v>
      </c>
      <c r="AZ56" s="84">
        <f>'101.01 - Komunikace a vjezdy'!F35</f>
        <v>0</v>
      </c>
      <c r="BA56" s="84">
        <f>'101.01 - Komunikace a vjezdy'!F36</f>
        <v>0</v>
      </c>
      <c r="BB56" s="84">
        <f>'101.01 - Komunikace a vjezdy'!F37</f>
        <v>0</v>
      </c>
      <c r="BC56" s="84">
        <f>'101.01 - Komunikace a vjezdy'!F38</f>
        <v>0</v>
      </c>
      <c r="BD56" s="86">
        <f>'101.01 - Komunikace a vjezdy'!F39</f>
        <v>0</v>
      </c>
      <c r="BT56" s="26" t="s">
        <v>80</v>
      </c>
      <c r="BV56" s="26" t="s">
        <v>73</v>
      </c>
      <c r="BW56" s="26" t="s">
        <v>85</v>
      </c>
      <c r="BX56" s="26" t="s">
        <v>79</v>
      </c>
      <c r="CL56" s="26" t="s">
        <v>18</v>
      </c>
    </row>
    <row r="57" spans="1:91" s="3" customFormat="1" ht="16.5" customHeight="1">
      <c r="A57" s="81" t="s">
        <v>81</v>
      </c>
      <c r="B57" s="46"/>
      <c r="C57" s="9"/>
      <c r="D57" s="9"/>
      <c r="E57" s="290" t="s">
        <v>86</v>
      </c>
      <c r="F57" s="290"/>
      <c r="G57" s="290"/>
      <c r="H57" s="290"/>
      <c r="I57" s="290"/>
      <c r="J57" s="9"/>
      <c r="K57" s="290" t="s">
        <v>87</v>
      </c>
      <c r="L57" s="290"/>
      <c r="M57" s="290"/>
      <c r="N57" s="290"/>
      <c r="O57" s="290"/>
      <c r="P57" s="290"/>
      <c r="Q57" s="290"/>
      <c r="R57" s="290"/>
      <c r="S57" s="290"/>
      <c r="T57" s="290"/>
      <c r="U57" s="290"/>
      <c r="V57" s="290"/>
      <c r="W57" s="290"/>
      <c r="X57" s="290"/>
      <c r="Y57" s="290"/>
      <c r="Z57" s="290"/>
      <c r="AA57" s="290"/>
      <c r="AB57" s="290"/>
      <c r="AC57" s="290"/>
      <c r="AD57" s="290"/>
      <c r="AE57" s="290"/>
      <c r="AF57" s="290"/>
      <c r="AG57" s="288">
        <f>'101.03 - Parkovací stání'!J32</f>
        <v>0</v>
      </c>
      <c r="AH57" s="289"/>
      <c r="AI57" s="289"/>
      <c r="AJ57" s="289"/>
      <c r="AK57" s="289"/>
      <c r="AL57" s="289"/>
      <c r="AM57" s="289"/>
      <c r="AN57" s="288">
        <f t="shared" si="0"/>
        <v>0</v>
      </c>
      <c r="AO57" s="289"/>
      <c r="AP57" s="289"/>
      <c r="AQ57" s="82" t="s">
        <v>84</v>
      </c>
      <c r="AR57" s="46"/>
      <c r="AS57" s="83">
        <v>0</v>
      </c>
      <c r="AT57" s="84">
        <f t="shared" si="1"/>
        <v>0</v>
      </c>
      <c r="AU57" s="85">
        <f>'101.03 - Parkovací stání'!P89</f>
        <v>0</v>
      </c>
      <c r="AV57" s="84">
        <f>'101.03 - Parkovací stání'!J35</f>
        <v>0</v>
      </c>
      <c r="AW57" s="84">
        <f>'101.03 - Parkovací stání'!J36</f>
        <v>0</v>
      </c>
      <c r="AX57" s="84">
        <f>'101.03 - Parkovací stání'!J37</f>
        <v>0</v>
      </c>
      <c r="AY57" s="84">
        <f>'101.03 - Parkovací stání'!J38</f>
        <v>0</v>
      </c>
      <c r="AZ57" s="84">
        <f>'101.03 - Parkovací stání'!F35</f>
        <v>0</v>
      </c>
      <c r="BA57" s="84">
        <f>'101.03 - Parkovací stání'!F36</f>
        <v>0</v>
      </c>
      <c r="BB57" s="84">
        <f>'101.03 - Parkovací stání'!F37</f>
        <v>0</v>
      </c>
      <c r="BC57" s="84">
        <f>'101.03 - Parkovací stání'!F38</f>
        <v>0</v>
      </c>
      <c r="BD57" s="86">
        <f>'101.03 - Parkovací stání'!F39</f>
        <v>0</v>
      </c>
      <c r="BT57" s="26" t="s">
        <v>80</v>
      </c>
      <c r="BV57" s="26" t="s">
        <v>73</v>
      </c>
      <c r="BW57" s="26" t="s">
        <v>88</v>
      </c>
      <c r="BX57" s="26" t="s">
        <v>79</v>
      </c>
      <c r="CL57" s="26" t="s">
        <v>18</v>
      </c>
    </row>
    <row r="58" spans="1:91" s="3" customFormat="1" ht="16.5" customHeight="1">
      <c r="A58" s="81" t="s">
        <v>81</v>
      </c>
      <c r="B58" s="46"/>
      <c r="C58" s="9"/>
      <c r="D58" s="9"/>
      <c r="E58" s="290" t="s">
        <v>89</v>
      </c>
      <c r="F58" s="290"/>
      <c r="G58" s="290"/>
      <c r="H58" s="290"/>
      <c r="I58" s="290"/>
      <c r="J58" s="9"/>
      <c r="K58" s="290" t="s">
        <v>90</v>
      </c>
      <c r="L58" s="290"/>
      <c r="M58" s="290"/>
      <c r="N58" s="290"/>
      <c r="O58" s="290"/>
      <c r="P58" s="290"/>
      <c r="Q58" s="290"/>
      <c r="R58" s="290"/>
      <c r="S58" s="290"/>
      <c r="T58" s="290"/>
      <c r="U58" s="290"/>
      <c r="V58" s="290"/>
      <c r="W58" s="290"/>
      <c r="X58" s="290"/>
      <c r="Y58" s="290"/>
      <c r="Z58" s="290"/>
      <c r="AA58" s="290"/>
      <c r="AB58" s="290"/>
      <c r="AC58" s="290"/>
      <c r="AD58" s="290"/>
      <c r="AE58" s="290"/>
      <c r="AF58" s="290"/>
      <c r="AG58" s="288">
        <f>'101.04 - Odvodnění'!J32</f>
        <v>0</v>
      </c>
      <c r="AH58" s="289"/>
      <c r="AI58" s="289"/>
      <c r="AJ58" s="289"/>
      <c r="AK58" s="289"/>
      <c r="AL58" s="289"/>
      <c r="AM58" s="289"/>
      <c r="AN58" s="288">
        <f t="shared" si="0"/>
        <v>0</v>
      </c>
      <c r="AO58" s="289"/>
      <c r="AP58" s="289"/>
      <c r="AQ58" s="82" t="s">
        <v>84</v>
      </c>
      <c r="AR58" s="46"/>
      <c r="AS58" s="83">
        <v>0</v>
      </c>
      <c r="AT58" s="84">
        <f t="shared" si="1"/>
        <v>0</v>
      </c>
      <c r="AU58" s="85">
        <f>'101.04 - Odvodnění'!P92</f>
        <v>0</v>
      </c>
      <c r="AV58" s="84">
        <f>'101.04 - Odvodnění'!J35</f>
        <v>0</v>
      </c>
      <c r="AW58" s="84">
        <f>'101.04 - Odvodnění'!J36</f>
        <v>0</v>
      </c>
      <c r="AX58" s="84">
        <f>'101.04 - Odvodnění'!J37</f>
        <v>0</v>
      </c>
      <c r="AY58" s="84">
        <f>'101.04 - Odvodnění'!J38</f>
        <v>0</v>
      </c>
      <c r="AZ58" s="84">
        <f>'101.04 - Odvodnění'!F35</f>
        <v>0</v>
      </c>
      <c r="BA58" s="84">
        <f>'101.04 - Odvodnění'!F36</f>
        <v>0</v>
      </c>
      <c r="BB58" s="84">
        <f>'101.04 - Odvodnění'!F37</f>
        <v>0</v>
      </c>
      <c r="BC58" s="84">
        <f>'101.04 - Odvodnění'!F38</f>
        <v>0</v>
      </c>
      <c r="BD58" s="86">
        <f>'101.04 - Odvodnění'!F39</f>
        <v>0</v>
      </c>
      <c r="BT58" s="26" t="s">
        <v>80</v>
      </c>
      <c r="BV58" s="26" t="s">
        <v>73</v>
      </c>
      <c r="BW58" s="26" t="s">
        <v>91</v>
      </c>
      <c r="BX58" s="26" t="s">
        <v>79</v>
      </c>
      <c r="CL58" s="26" t="s">
        <v>18</v>
      </c>
    </row>
    <row r="59" spans="1:91" s="6" customFormat="1" ht="16.5" customHeight="1">
      <c r="A59" s="81" t="s">
        <v>81</v>
      </c>
      <c r="B59" s="72"/>
      <c r="C59" s="73"/>
      <c r="D59" s="287" t="s">
        <v>92</v>
      </c>
      <c r="E59" s="287"/>
      <c r="F59" s="287"/>
      <c r="G59" s="287"/>
      <c r="H59" s="287"/>
      <c r="I59" s="74"/>
      <c r="J59" s="287" t="s">
        <v>93</v>
      </c>
      <c r="K59" s="287"/>
      <c r="L59" s="287"/>
      <c r="M59" s="287"/>
      <c r="N59" s="287"/>
      <c r="O59" s="287"/>
      <c r="P59" s="287"/>
      <c r="Q59" s="287"/>
      <c r="R59" s="287"/>
      <c r="S59" s="287"/>
      <c r="T59" s="287"/>
      <c r="U59" s="287"/>
      <c r="V59" s="287"/>
      <c r="W59" s="287"/>
      <c r="X59" s="287"/>
      <c r="Y59" s="287"/>
      <c r="Z59" s="287"/>
      <c r="AA59" s="287"/>
      <c r="AB59" s="287"/>
      <c r="AC59" s="287"/>
      <c r="AD59" s="287"/>
      <c r="AE59" s="287"/>
      <c r="AF59" s="287"/>
      <c r="AG59" s="286">
        <f>'VON - Vedlejší a ostatní ...'!J30</f>
        <v>0</v>
      </c>
      <c r="AH59" s="285"/>
      <c r="AI59" s="285"/>
      <c r="AJ59" s="285"/>
      <c r="AK59" s="285"/>
      <c r="AL59" s="285"/>
      <c r="AM59" s="285"/>
      <c r="AN59" s="286">
        <f t="shared" si="0"/>
        <v>0</v>
      </c>
      <c r="AO59" s="285"/>
      <c r="AP59" s="285"/>
      <c r="AQ59" s="75" t="s">
        <v>92</v>
      </c>
      <c r="AR59" s="72"/>
      <c r="AS59" s="87">
        <v>0</v>
      </c>
      <c r="AT59" s="88">
        <f t="shared" si="1"/>
        <v>0</v>
      </c>
      <c r="AU59" s="89">
        <f>'VON - Vedlejší a ostatní ...'!P82</f>
        <v>0</v>
      </c>
      <c r="AV59" s="88">
        <f>'VON - Vedlejší a ostatní ...'!J33</f>
        <v>0</v>
      </c>
      <c r="AW59" s="88">
        <f>'VON - Vedlejší a ostatní ...'!J34</f>
        <v>0</v>
      </c>
      <c r="AX59" s="88">
        <f>'VON - Vedlejší a ostatní ...'!J35</f>
        <v>0</v>
      </c>
      <c r="AY59" s="88">
        <f>'VON - Vedlejší a ostatní ...'!J36</f>
        <v>0</v>
      </c>
      <c r="AZ59" s="88">
        <f>'VON - Vedlejší a ostatní ...'!F33</f>
        <v>0</v>
      </c>
      <c r="BA59" s="88">
        <f>'VON - Vedlejší a ostatní ...'!F34</f>
        <v>0</v>
      </c>
      <c r="BB59" s="88">
        <f>'VON - Vedlejší a ostatní ...'!F35</f>
        <v>0</v>
      </c>
      <c r="BC59" s="88">
        <f>'VON - Vedlejší a ostatní ...'!F36</f>
        <v>0</v>
      </c>
      <c r="BD59" s="90">
        <f>'VON - Vedlejší a ostatní ...'!F37</f>
        <v>0</v>
      </c>
      <c r="BT59" s="80" t="s">
        <v>78</v>
      </c>
      <c r="BV59" s="80" t="s">
        <v>73</v>
      </c>
      <c r="BW59" s="80" t="s">
        <v>94</v>
      </c>
      <c r="BX59" s="80" t="s">
        <v>5</v>
      </c>
      <c r="CL59" s="80" t="s">
        <v>18</v>
      </c>
      <c r="CM59" s="80" t="s">
        <v>80</v>
      </c>
    </row>
    <row r="60" spans="1:91" s="1" customFormat="1" ht="30" customHeight="1">
      <c r="B60" s="33"/>
      <c r="AR60" s="33"/>
    </row>
    <row r="61" spans="1:91" s="1" customFormat="1" ht="6.9" customHeight="1">
      <c r="B61" s="42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33"/>
    </row>
  </sheetData>
  <sheetProtection algorithmName="SHA-512" hashValue="zIYEjNc9uUYHSd560PDA1r+AmBInE9VJzrh/KI0iua6GHKNQ0rpxgttAfXYksA/hkKNcuqHfx8a3PgPUBub+uw==" saltValue="Li74aivMUJWvJXQVP1XlJw==" spinCount="100000" sheet="1" objects="1" scenarios="1" formatColumns="0" formatRows="0"/>
  <mergeCells count="58"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AG58:AM58"/>
    <mergeCell ref="AN58:AP58"/>
    <mergeCell ref="E58:I58"/>
    <mergeCell ref="K58:AF58"/>
    <mergeCell ref="AN59:AP59"/>
    <mergeCell ref="AG59:AM59"/>
    <mergeCell ref="D59:H59"/>
    <mergeCell ref="J59:AF59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G54:AM54"/>
    <mergeCell ref="AN54:AP54"/>
    <mergeCell ref="L45:AO45"/>
    <mergeCell ref="AM47:AN47"/>
    <mergeCell ref="AS49:AT51"/>
    <mergeCell ref="AM49:AP49"/>
    <mergeCell ref="AM50:AP50"/>
  </mergeCells>
  <hyperlinks>
    <hyperlink ref="A56" location="'101.01 - Komunikace a vjezdy'!C2" display="/" xr:uid="{00000000-0004-0000-0000-000000000000}"/>
    <hyperlink ref="A57" location="'101.03 - Parkovací stání'!C2" display="/" xr:uid="{00000000-0004-0000-0000-000001000000}"/>
    <hyperlink ref="A58" location="'101.04 - Odvodnění'!C2" display="/" xr:uid="{00000000-0004-0000-0000-000002000000}"/>
    <hyperlink ref="A59" location="'VON - Vedlejší a ostatní ...'!C2" display="/" xr:uid="{00000000-0004-0000-0000-000003000000}"/>
  </hyperlinks>
  <pageMargins left="0.39374999999999999" right="0.39374999999999999" top="0.39374999999999999" bottom="0.39374999999999999" header="0" footer="0"/>
  <pageSetup paperSize="9" scale="68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617"/>
  <sheetViews>
    <sheetView showGridLines="0" tabSelected="1" topLeftCell="A16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97"/>
      <c r="M2" s="297"/>
      <c r="N2" s="297"/>
      <c r="O2" s="297"/>
      <c r="P2" s="297"/>
      <c r="Q2" s="297"/>
      <c r="R2" s="297"/>
      <c r="S2" s="297"/>
      <c r="T2" s="297"/>
      <c r="U2" s="297"/>
      <c r="V2" s="297"/>
      <c r="AT2" s="18" t="s">
        <v>85</v>
      </c>
    </row>
    <row r="3" spans="2:46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80</v>
      </c>
    </row>
    <row r="4" spans="2:46" ht="24.9" customHeight="1">
      <c r="B4" s="21"/>
      <c r="D4" s="22" t="s">
        <v>95</v>
      </c>
      <c r="L4" s="21"/>
      <c r="M4" s="91" t="s">
        <v>10</v>
      </c>
      <c r="AT4" s="18" t="s">
        <v>4</v>
      </c>
    </row>
    <row r="5" spans="2:46" ht="6.9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26.25" customHeight="1">
      <c r="B7" s="21"/>
      <c r="E7" s="312" t="str">
        <f>'Rekapitulace stavby'!K6</f>
        <v>Město Dobříš - Rekonstukce ul. Husova_(B)_uznatelné náklady_rev.02</v>
      </c>
      <c r="F7" s="313"/>
      <c r="G7" s="313"/>
      <c r="H7" s="313"/>
      <c r="L7" s="21"/>
    </row>
    <row r="8" spans="2:46" ht="12" customHeight="1">
      <c r="B8" s="21"/>
      <c r="D8" s="28" t="s">
        <v>96</v>
      </c>
      <c r="L8" s="21"/>
    </row>
    <row r="9" spans="2:46" s="1" customFormat="1" ht="16.5" customHeight="1">
      <c r="B9" s="33"/>
      <c r="E9" s="312" t="s">
        <v>97</v>
      </c>
      <c r="F9" s="314"/>
      <c r="G9" s="314"/>
      <c r="H9" s="314"/>
      <c r="L9" s="33"/>
    </row>
    <row r="10" spans="2:46" s="1" customFormat="1" ht="12" customHeight="1">
      <c r="B10" s="33"/>
      <c r="D10" s="28" t="s">
        <v>98</v>
      </c>
      <c r="L10" s="33"/>
    </row>
    <row r="11" spans="2:46" s="1" customFormat="1" ht="16.5" customHeight="1">
      <c r="B11" s="33"/>
      <c r="E11" s="271" t="s">
        <v>99</v>
      </c>
      <c r="F11" s="314"/>
      <c r="G11" s="314"/>
      <c r="H11" s="314"/>
      <c r="L11" s="33"/>
    </row>
    <row r="12" spans="2:46" s="1" customFormat="1" ht="10.199999999999999">
      <c r="B12" s="33"/>
      <c r="L12" s="33"/>
    </row>
    <row r="13" spans="2:46" s="1" customFormat="1" ht="12" customHeight="1">
      <c r="B13" s="33"/>
      <c r="D13" s="28" t="s">
        <v>17</v>
      </c>
      <c r="F13" s="26" t="s">
        <v>18</v>
      </c>
      <c r="I13" s="28" t="s">
        <v>19</v>
      </c>
      <c r="J13" s="26" t="s">
        <v>18</v>
      </c>
      <c r="L13" s="33"/>
    </row>
    <row r="14" spans="2:46" s="1" customFormat="1" ht="12" customHeight="1">
      <c r="B14" s="33"/>
      <c r="D14" s="28" t="s">
        <v>20</v>
      </c>
      <c r="F14" s="26" t="s">
        <v>21</v>
      </c>
      <c r="I14" s="28" t="s">
        <v>22</v>
      </c>
      <c r="J14" s="50" t="str">
        <f>'Rekapitulace stavby'!AN8</f>
        <v>12. 6. 2023</v>
      </c>
      <c r="L14" s="33"/>
    </row>
    <row r="15" spans="2:46" s="1" customFormat="1" ht="10.8" customHeight="1">
      <c r="B15" s="33"/>
      <c r="L15" s="33"/>
    </row>
    <row r="16" spans="2:46" s="1" customFormat="1" ht="12" customHeight="1">
      <c r="B16" s="33"/>
      <c r="D16" s="28" t="s">
        <v>24</v>
      </c>
      <c r="I16" s="28" t="s">
        <v>25</v>
      </c>
      <c r="J16" s="26" t="s">
        <v>18</v>
      </c>
      <c r="L16" s="33"/>
    </row>
    <row r="17" spans="2:12" s="1" customFormat="1" ht="18" customHeight="1">
      <c r="B17" s="33"/>
      <c r="E17" s="26" t="s">
        <v>26</v>
      </c>
      <c r="I17" s="28" t="s">
        <v>27</v>
      </c>
      <c r="J17" s="26" t="s">
        <v>18</v>
      </c>
      <c r="L17" s="33"/>
    </row>
    <row r="18" spans="2:12" s="1" customFormat="1" ht="6.9" customHeight="1">
      <c r="B18" s="33"/>
      <c r="L18" s="33"/>
    </row>
    <row r="19" spans="2:12" s="1" customFormat="1" ht="12" customHeight="1">
      <c r="B19" s="33"/>
      <c r="D19" s="28" t="s">
        <v>28</v>
      </c>
      <c r="I19" s="28" t="s">
        <v>25</v>
      </c>
      <c r="J19" s="29" t="str">
        <f>'Rekapitulace stavby'!AN13</f>
        <v>Vyplň údaj</v>
      </c>
      <c r="L19" s="33"/>
    </row>
    <row r="20" spans="2:12" s="1" customFormat="1" ht="18" customHeight="1">
      <c r="B20" s="33"/>
      <c r="E20" s="315" t="str">
        <f>'Rekapitulace stavby'!E14</f>
        <v>Vyplň údaj</v>
      </c>
      <c r="F20" s="296"/>
      <c r="G20" s="296"/>
      <c r="H20" s="296"/>
      <c r="I20" s="28" t="s">
        <v>27</v>
      </c>
      <c r="J20" s="29" t="str">
        <f>'Rekapitulace stavby'!AN14</f>
        <v>Vyplň údaj</v>
      </c>
      <c r="L20" s="33"/>
    </row>
    <row r="21" spans="2:12" s="1" customFormat="1" ht="6.9" customHeight="1">
      <c r="B21" s="33"/>
      <c r="L21" s="33"/>
    </row>
    <row r="22" spans="2:12" s="1" customFormat="1" ht="12" customHeight="1">
      <c r="B22" s="33"/>
      <c r="D22" s="28" t="s">
        <v>30</v>
      </c>
      <c r="I22" s="28" t="s">
        <v>25</v>
      </c>
      <c r="J22" s="26" t="s">
        <v>18</v>
      </c>
      <c r="L22" s="33"/>
    </row>
    <row r="23" spans="2:12" s="1" customFormat="1" ht="18" customHeight="1">
      <c r="B23" s="33"/>
      <c r="E23" s="26" t="s">
        <v>31</v>
      </c>
      <c r="I23" s="28" t="s">
        <v>27</v>
      </c>
      <c r="J23" s="26" t="s">
        <v>18</v>
      </c>
      <c r="L23" s="33"/>
    </row>
    <row r="24" spans="2:12" s="1" customFormat="1" ht="6.9" customHeight="1">
      <c r="B24" s="33"/>
      <c r="L24" s="33"/>
    </row>
    <row r="25" spans="2:12" s="1" customFormat="1" ht="12" customHeight="1">
      <c r="B25" s="33"/>
      <c r="D25" s="28" t="s">
        <v>33</v>
      </c>
      <c r="I25" s="28" t="s">
        <v>25</v>
      </c>
      <c r="J25" s="26" t="s">
        <v>18</v>
      </c>
      <c r="L25" s="33"/>
    </row>
    <row r="26" spans="2:12" s="1" customFormat="1" ht="18" customHeight="1">
      <c r="B26" s="33"/>
      <c r="E26" s="26" t="s">
        <v>34</v>
      </c>
      <c r="I26" s="28" t="s">
        <v>27</v>
      </c>
      <c r="J26" s="26" t="s">
        <v>18</v>
      </c>
      <c r="L26" s="33"/>
    </row>
    <row r="27" spans="2:12" s="1" customFormat="1" ht="6.9" customHeight="1">
      <c r="B27" s="33"/>
      <c r="L27" s="33"/>
    </row>
    <row r="28" spans="2:12" s="1" customFormat="1" ht="12" customHeight="1">
      <c r="B28" s="33"/>
      <c r="D28" s="28" t="s">
        <v>35</v>
      </c>
      <c r="L28" s="33"/>
    </row>
    <row r="29" spans="2:12" s="7" customFormat="1" ht="71.25" customHeight="1">
      <c r="B29" s="92"/>
      <c r="E29" s="301" t="s">
        <v>36</v>
      </c>
      <c r="F29" s="301"/>
      <c r="G29" s="301"/>
      <c r="H29" s="301"/>
      <c r="L29" s="92"/>
    </row>
    <row r="30" spans="2:12" s="1" customFormat="1" ht="6.9" customHeight="1">
      <c r="B30" s="33"/>
      <c r="L30" s="33"/>
    </row>
    <row r="31" spans="2:12" s="1" customFormat="1" ht="6.9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37</v>
      </c>
      <c r="J32" s="64">
        <f>ROUND(J92, 2)</f>
        <v>0</v>
      </c>
      <c r="L32" s="33"/>
    </row>
    <row r="33" spans="2:12" s="1" customFormat="1" ht="6.9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" customHeight="1">
      <c r="B34" s="33"/>
      <c r="F34" s="36" t="s">
        <v>39</v>
      </c>
      <c r="I34" s="36" t="s">
        <v>38</v>
      </c>
      <c r="J34" s="36" t="s">
        <v>40</v>
      </c>
      <c r="L34" s="33"/>
    </row>
    <row r="35" spans="2:12" s="1" customFormat="1" ht="14.4" customHeight="1">
      <c r="B35" s="33"/>
      <c r="D35" s="53" t="s">
        <v>41</v>
      </c>
      <c r="E35" s="28" t="s">
        <v>42</v>
      </c>
      <c r="F35" s="84">
        <f>ROUND((SUM(BE92:BE616)),  2)</f>
        <v>0</v>
      </c>
      <c r="I35" s="94">
        <v>0.21</v>
      </c>
      <c r="J35" s="84">
        <f>ROUND(((SUM(BE92:BE616))*I35),  2)</f>
        <v>0</v>
      </c>
      <c r="L35" s="33"/>
    </row>
    <row r="36" spans="2:12" s="1" customFormat="1" ht="14.4" customHeight="1">
      <c r="B36" s="33"/>
      <c r="E36" s="28" t="s">
        <v>43</v>
      </c>
      <c r="F36" s="84">
        <f>ROUND((SUM(BF92:BF616)),  2)</f>
        <v>0</v>
      </c>
      <c r="I36" s="94">
        <v>0.15</v>
      </c>
      <c r="J36" s="84">
        <f>ROUND(((SUM(BF92:BF616))*I36),  2)</f>
        <v>0</v>
      </c>
      <c r="L36" s="33"/>
    </row>
    <row r="37" spans="2:12" s="1" customFormat="1" ht="14.4" hidden="1" customHeight="1">
      <c r="B37" s="33"/>
      <c r="E37" s="28" t="s">
        <v>44</v>
      </c>
      <c r="F37" s="84">
        <f>ROUND((SUM(BG92:BG616)),  2)</f>
        <v>0</v>
      </c>
      <c r="I37" s="94">
        <v>0.21</v>
      </c>
      <c r="J37" s="84">
        <f>0</f>
        <v>0</v>
      </c>
      <c r="L37" s="33"/>
    </row>
    <row r="38" spans="2:12" s="1" customFormat="1" ht="14.4" hidden="1" customHeight="1">
      <c r="B38" s="33"/>
      <c r="E38" s="28" t="s">
        <v>45</v>
      </c>
      <c r="F38" s="84">
        <f>ROUND((SUM(BH92:BH616)),  2)</f>
        <v>0</v>
      </c>
      <c r="I38" s="94">
        <v>0.15</v>
      </c>
      <c r="J38" s="84">
        <f>0</f>
        <v>0</v>
      </c>
      <c r="L38" s="33"/>
    </row>
    <row r="39" spans="2:12" s="1" customFormat="1" ht="14.4" hidden="1" customHeight="1">
      <c r="B39" s="33"/>
      <c r="E39" s="28" t="s">
        <v>46</v>
      </c>
      <c r="F39" s="84">
        <f>ROUND((SUM(BI92:BI616)),  2)</f>
        <v>0</v>
      </c>
      <c r="I39" s="94">
        <v>0</v>
      </c>
      <c r="J39" s="84">
        <f>0</f>
        <v>0</v>
      </c>
      <c r="L39" s="33"/>
    </row>
    <row r="40" spans="2:12" s="1" customFormat="1" ht="6.9" customHeight="1">
      <c r="B40" s="33"/>
      <c r="L40" s="33"/>
    </row>
    <row r="41" spans="2:12" s="1" customFormat="1" ht="25.35" customHeight="1">
      <c r="B41" s="33"/>
      <c r="C41" s="95"/>
      <c r="D41" s="96" t="s">
        <v>47</v>
      </c>
      <c r="E41" s="55"/>
      <c r="F41" s="55"/>
      <c r="G41" s="97" t="s">
        <v>48</v>
      </c>
      <c r="H41" s="98" t="s">
        <v>49</v>
      </c>
      <c r="I41" s="55"/>
      <c r="J41" s="99">
        <f>SUM(J32:J39)</f>
        <v>0</v>
      </c>
      <c r="K41" s="100"/>
      <c r="L41" s="33"/>
    </row>
    <row r="42" spans="2:12" s="1" customFormat="1" ht="14.4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" customHeight="1">
      <c r="B47" s="33"/>
      <c r="C47" s="22" t="s">
        <v>100</v>
      </c>
      <c r="L47" s="33"/>
    </row>
    <row r="48" spans="2:12" s="1" customFormat="1" ht="6.9" customHeight="1">
      <c r="B48" s="33"/>
      <c r="L48" s="33"/>
    </row>
    <row r="49" spans="2:47" s="1" customFormat="1" ht="12" customHeight="1">
      <c r="B49" s="33"/>
      <c r="C49" s="28" t="s">
        <v>16</v>
      </c>
      <c r="L49" s="33"/>
    </row>
    <row r="50" spans="2:47" s="1" customFormat="1" ht="26.25" customHeight="1">
      <c r="B50" s="33"/>
      <c r="E50" s="312" t="str">
        <f>E7</f>
        <v>Město Dobříš - Rekonstukce ul. Husova_(B)_uznatelné náklady_rev.02</v>
      </c>
      <c r="F50" s="313"/>
      <c r="G50" s="313"/>
      <c r="H50" s="313"/>
      <c r="L50" s="33"/>
    </row>
    <row r="51" spans="2:47" ht="12" customHeight="1">
      <c r="B51" s="21"/>
      <c r="C51" s="28" t="s">
        <v>96</v>
      </c>
      <c r="L51" s="21"/>
    </row>
    <row r="52" spans="2:47" s="1" customFormat="1" ht="16.5" customHeight="1">
      <c r="B52" s="33"/>
      <c r="E52" s="312" t="s">
        <v>97</v>
      </c>
      <c r="F52" s="314"/>
      <c r="G52" s="314"/>
      <c r="H52" s="314"/>
      <c r="L52" s="33"/>
    </row>
    <row r="53" spans="2:47" s="1" customFormat="1" ht="12" customHeight="1">
      <c r="B53" s="33"/>
      <c r="C53" s="28" t="s">
        <v>98</v>
      </c>
      <c r="L53" s="33"/>
    </row>
    <row r="54" spans="2:47" s="1" customFormat="1" ht="16.5" customHeight="1">
      <c r="B54" s="33"/>
      <c r="E54" s="271" t="str">
        <f>E11</f>
        <v>101.01 - Komunikace a vjezdy</v>
      </c>
      <c r="F54" s="314"/>
      <c r="G54" s="314"/>
      <c r="H54" s="314"/>
      <c r="L54" s="33"/>
    </row>
    <row r="55" spans="2:47" s="1" customFormat="1" ht="6.9" customHeight="1">
      <c r="B55" s="33"/>
      <c r="L55" s="33"/>
    </row>
    <row r="56" spans="2:47" s="1" customFormat="1" ht="12" customHeight="1">
      <c r="B56" s="33"/>
      <c r="C56" s="28" t="s">
        <v>20</v>
      </c>
      <c r="F56" s="26" t="str">
        <f>F14</f>
        <v>Dobříš</v>
      </c>
      <c r="I56" s="28" t="s">
        <v>22</v>
      </c>
      <c r="J56" s="50" t="str">
        <f>IF(J14="","",J14)</f>
        <v>12. 6. 2023</v>
      </c>
      <c r="L56" s="33"/>
    </row>
    <row r="57" spans="2:47" s="1" customFormat="1" ht="6.9" customHeight="1">
      <c r="B57" s="33"/>
      <c r="L57" s="33"/>
    </row>
    <row r="58" spans="2:47" s="1" customFormat="1" ht="15.15" customHeight="1">
      <c r="B58" s="33"/>
      <c r="C58" s="28" t="s">
        <v>24</v>
      </c>
      <c r="F58" s="26" t="str">
        <f>E17</f>
        <v>Město Dobříš</v>
      </c>
      <c r="I58" s="28" t="s">
        <v>30</v>
      </c>
      <c r="J58" s="31" t="str">
        <f>E23</f>
        <v>DOPAS s.r.o.</v>
      </c>
      <c r="L58" s="33"/>
    </row>
    <row r="59" spans="2:47" s="1" customFormat="1" ht="15.15" customHeight="1">
      <c r="B59" s="33"/>
      <c r="C59" s="28" t="s">
        <v>28</v>
      </c>
      <c r="F59" s="26" t="str">
        <f>IF(E20="","",E20)</f>
        <v>Vyplň údaj</v>
      </c>
      <c r="I59" s="28" t="s">
        <v>33</v>
      </c>
      <c r="J59" s="31" t="str">
        <f>E26</f>
        <v>L. Štuller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101</v>
      </c>
      <c r="D61" s="95"/>
      <c r="E61" s="95"/>
      <c r="F61" s="95"/>
      <c r="G61" s="95"/>
      <c r="H61" s="95"/>
      <c r="I61" s="95"/>
      <c r="J61" s="102" t="s">
        <v>102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8" customHeight="1">
      <c r="B63" s="33"/>
      <c r="C63" s="103" t="s">
        <v>69</v>
      </c>
      <c r="J63" s="64">
        <f>J92</f>
        <v>0</v>
      </c>
      <c r="L63" s="33"/>
      <c r="AU63" s="18" t="s">
        <v>103</v>
      </c>
    </row>
    <row r="64" spans="2:47" s="8" customFormat="1" ht="24.9" customHeight="1">
      <c r="B64" s="104"/>
      <c r="D64" s="105" t="s">
        <v>104</v>
      </c>
      <c r="E64" s="106"/>
      <c r="F64" s="106"/>
      <c r="G64" s="106"/>
      <c r="H64" s="106"/>
      <c r="I64" s="106"/>
      <c r="J64" s="107">
        <f>J93</f>
        <v>0</v>
      </c>
      <c r="L64" s="104"/>
    </row>
    <row r="65" spans="2:12" s="9" customFormat="1" ht="19.95" customHeight="1">
      <c r="B65" s="108"/>
      <c r="D65" s="109" t="s">
        <v>105</v>
      </c>
      <c r="E65" s="110"/>
      <c r="F65" s="110"/>
      <c r="G65" s="110"/>
      <c r="H65" s="110"/>
      <c r="I65" s="110"/>
      <c r="J65" s="111">
        <f>J94</f>
        <v>0</v>
      </c>
      <c r="L65" s="108"/>
    </row>
    <row r="66" spans="2:12" s="9" customFormat="1" ht="19.95" customHeight="1">
      <c r="B66" s="108"/>
      <c r="D66" s="109" t="s">
        <v>106</v>
      </c>
      <c r="E66" s="110"/>
      <c r="F66" s="110"/>
      <c r="G66" s="110"/>
      <c r="H66" s="110"/>
      <c r="I66" s="110"/>
      <c r="J66" s="111">
        <f>J198</f>
        <v>0</v>
      </c>
      <c r="L66" s="108"/>
    </row>
    <row r="67" spans="2:12" s="9" customFormat="1" ht="19.95" customHeight="1">
      <c r="B67" s="108"/>
      <c r="D67" s="109" t="s">
        <v>107</v>
      </c>
      <c r="E67" s="110"/>
      <c r="F67" s="110"/>
      <c r="G67" s="110"/>
      <c r="H67" s="110"/>
      <c r="I67" s="110"/>
      <c r="J67" s="111">
        <f>J228</f>
        <v>0</v>
      </c>
      <c r="L67" s="108"/>
    </row>
    <row r="68" spans="2:12" s="9" customFormat="1" ht="19.95" customHeight="1">
      <c r="B68" s="108"/>
      <c r="D68" s="109" t="s">
        <v>108</v>
      </c>
      <c r="E68" s="110"/>
      <c r="F68" s="110"/>
      <c r="G68" s="110"/>
      <c r="H68" s="110"/>
      <c r="I68" s="110"/>
      <c r="J68" s="111">
        <f>J436</f>
        <v>0</v>
      </c>
      <c r="L68" s="108"/>
    </row>
    <row r="69" spans="2:12" s="9" customFormat="1" ht="19.95" customHeight="1">
      <c r="B69" s="108"/>
      <c r="D69" s="109" t="s">
        <v>109</v>
      </c>
      <c r="E69" s="110"/>
      <c r="F69" s="110"/>
      <c r="G69" s="110"/>
      <c r="H69" s="110"/>
      <c r="I69" s="110"/>
      <c r="J69" s="111">
        <f>J537</f>
        <v>0</v>
      </c>
      <c r="L69" s="108"/>
    </row>
    <row r="70" spans="2:12" s="9" customFormat="1" ht="19.95" customHeight="1">
      <c r="B70" s="108"/>
      <c r="D70" s="109" t="s">
        <v>110</v>
      </c>
      <c r="E70" s="110"/>
      <c r="F70" s="110"/>
      <c r="G70" s="110"/>
      <c r="H70" s="110"/>
      <c r="I70" s="110"/>
      <c r="J70" s="111">
        <f>J614</f>
        <v>0</v>
      </c>
      <c r="L70" s="108"/>
    </row>
    <row r="71" spans="2:12" s="1" customFormat="1" ht="21.75" customHeight="1">
      <c r="B71" s="33"/>
      <c r="L71" s="33"/>
    </row>
    <row r="72" spans="2:12" s="1" customFormat="1" ht="6.9" customHeight="1"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33"/>
    </row>
    <row r="76" spans="2:12" s="1" customFormat="1" ht="6.9" customHeight="1">
      <c r="B76" s="44"/>
      <c r="C76" s="45"/>
      <c r="D76" s="45"/>
      <c r="E76" s="45"/>
      <c r="F76" s="45"/>
      <c r="G76" s="45"/>
      <c r="H76" s="45"/>
      <c r="I76" s="45"/>
      <c r="J76" s="45"/>
      <c r="K76" s="45"/>
      <c r="L76" s="33"/>
    </row>
    <row r="77" spans="2:12" s="1" customFormat="1" ht="24.9" customHeight="1">
      <c r="B77" s="33"/>
      <c r="C77" s="22" t="s">
        <v>111</v>
      </c>
      <c r="L77" s="33"/>
    </row>
    <row r="78" spans="2:12" s="1" customFormat="1" ht="6.9" customHeight="1">
      <c r="B78" s="33"/>
      <c r="L78" s="33"/>
    </row>
    <row r="79" spans="2:12" s="1" customFormat="1" ht="12" customHeight="1">
      <c r="B79" s="33"/>
      <c r="C79" s="28" t="s">
        <v>16</v>
      </c>
      <c r="L79" s="33"/>
    </row>
    <row r="80" spans="2:12" s="1" customFormat="1" ht="26.25" customHeight="1">
      <c r="B80" s="33"/>
      <c r="E80" s="312" t="str">
        <f>E7</f>
        <v>Město Dobříš - Rekonstukce ul. Husova_(B)_uznatelné náklady_rev.02</v>
      </c>
      <c r="F80" s="313"/>
      <c r="G80" s="313"/>
      <c r="H80" s="313"/>
      <c r="L80" s="33"/>
    </row>
    <row r="81" spans="2:65" ht="12" customHeight="1">
      <c r="B81" s="21"/>
      <c r="C81" s="28" t="s">
        <v>96</v>
      </c>
      <c r="L81" s="21"/>
    </row>
    <row r="82" spans="2:65" s="1" customFormat="1" ht="16.5" customHeight="1">
      <c r="B82" s="33"/>
      <c r="E82" s="312" t="s">
        <v>97</v>
      </c>
      <c r="F82" s="314"/>
      <c r="G82" s="314"/>
      <c r="H82" s="314"/>
      <c r="L82" s="33"/>
    </row>
    <row r="83" spans="2:65" s="1" customFormat="1" ht="12" customHeight="1">
      <c r="B83" s="33"/>
      <c r="C83" s="28" t="s">
        <v>98</v>
      </c>
      <c r="L83" s="33"/>
    </row>
    <row r="84" spans="2:65" s="1" customFormat="1" ht="16.5" customHeight="1">
      <c r="B84" s="33"/>
      <c r="E84" s="271" t="str">
        <f>E11</f>
        <v>101.01 - Komunikace a vjezdy</v>
      </c>
      <c r="F84" s="314"/>
      <c r="G84" s="314"/>
      <c r="H84" s="314"/>
      <c r="L84" s="33"/>
    </row>
    <row r="85" spans="2:65" s="1" customFormat="1" ht="6.9" customHeight="1">
      <c r="B85" s="33"/>
      <c r="L85" s="33"/>
    </row>
    <row r="86" spans="2:65" s="1" customFormat="1" ht="12" customHeight="1">
      <c r="B86" s="33"/>
      <c r="C86" s="28" t="s">
        <v>20</v>
      </c>
      <c r="F86" s="26" t="str">
        <f>F14</f>
        <v>Dobříš</v>
      </c>
      <c r="I86" s="28" t="s">
        <v>22</v>
      </c>
      <c r="J86" s="50" t="str">
        <f>IF(J14="","",J14)</f>
        <v>12. 6. 2023</v>
      </c>
      <c r="L86" s="33"/>
    </row>
    <row r="87" spans="2:65" s="1" customFormat="1" ht="6.9" customHeight="1">
      <c r="B87" s="33"/>
      <c r="L87" s="33"/>
    </row>
    <row r="88" spans="2:65" s="1" customFormat="1" ht="15.15" customHeight="1">
      <c r="B88" s="33"/>
      <c r="C88" s="28" t="s">
        <v>24</v>
      </c>
      <c r="F88" s="26" t="str">
        <f>E17</f>
        <v>Město Dobříš</v>
      </c>
      <c r="I88" s="28" t="s">
        <v>30</v>
      </c>
      <c r="J88" s="31" t="str">
        <f>E23</f>
        <v>DOPAS s.r.o.</v>
      </c>
      <c r="L88" s="33"/>
    </row>
    <row r="89" spans="2:65" s="1" customFormat="1" ht="15.15" customHeight="1">
      <c r="B89" s="33"/>
      <c r="C89" s="28" t="s">
        <v>28</v>
      </c>
      <c r="F89" s="26" t="str">
        <f>IF(E20="","",E20)</f>
        <v>Vyplň údaj</v>
      </c>
      <c r="I89" s="28" t="s">
        <v>33</v>
      </c>
      <c r="J89" s="31" t="str">
        <f>E26</f>
        <v>L. Štuller</v>
      </c>
      <c r="L89" s="33"/>
    </row>
    <row r="90" spans="2:65" s="1" customFormat="1" ht="10.35" customHeight="1">
      <c r="B90" s="33"/>
      <c r="L90" s="33"/>
    </row>
    <row r="91" spans="2:65" s="10" customFormat="1" ht="29.25" customHeight="1">
      <c r="B91" s="112"/>
      <c r="C91" s="113" t="s">
        <v>112</v>
      </c>
      <c r="D91" s="114" t="s">
        <v>56</v>
      </c>
      <c r="E91" s="114" t="s">
        <v>52</v>
      </c>
      <c r="F91" s="114" t="s">
        <v>53</v>
      </c>
      <c r="G91" s="114" t="s">
        <v>113</v>
      </c>
      <c r="H91" s="114" t="s">
        <v>114</v>
      </c>
      <c r="I91" s="114" t="s">
        <v>115</v>
      </c>
      <c r="J91" s="114" t="s">
        <v>102</v>
      </c>
      <c r="K91" s="115" t="s">
        <v>116</v>
      </c>
      <c r="L91" s="112"/>
      <c r="M91" s="57" t="s">
        <v>18</v>
      </c>
      <c r="N91" s="58" t="s">
        <v>41</v>
      </c>
      <c r="O91" s="58" t="s">
        <v>117</v>
      </c>
      <c r="P91" s="58" t="s">
        <v>118</v>
      </c>
      <c r="Q91" s="58" t="s">
        <v>119</v>
      </c>
      <c r="R91" s="58" t="s">
        <v>120</v>
      </c>
      <c r="S91" s="58" t="s">
        <v>121</v>
      </c>
      <c r="T91" s="59" t="s">
        <v>122</v>
      </c>
    </row>
    <row r="92" spans="2:65" s="1" customFormat="1" ht="22.8" customHeight="1">
      <c r="B92" s="33"/>
      <c r="C92" s="62" t="s">
        <v>123</v>
      </c>
      <c r="J92" s="116">
        <f>BK92</f>
        <v>0</v>
      </c>
      <c r="L92" s="33"/>
      <c r="M92" s="60"/>
      <c r="N92" s="51"/>
      <c r="O92" s="51"/>
      <c r="P92" s="117">
        <f>P93</f>
        <v>0</v>
      </c>
      <c r="Q92" s="51"/>
      <c r="R92" s="117">
        <f>R93</f>
        <v>498.34717372</v>
      </c>
      <c r="S92" s="51"/>
      <c r="T92" s="118">
        <f>T93</f>
        <v>582.23303999999996</v>
      </c>
      <c r="AT92" s="18" t="s">
        <v>70</v>
      </c>
      <c r="AU92" s="18" t="s">
        <v>103</v>
      </c>
      <c r="BK92" s="119">
        <f>BK93</f>
        <v>0</v>
      </c>
    </row>
    <row r="93" spans="2:65" s="11" customFormat="1" ht="25.95" customHeight="1">
      <c r="B93" s="120"/>
      <c r="D93" s="121" t="s">
        <v>70</v>
      </c>
      <c r="E93" s="122" t="s">
        <v>124</v>
      </c>
      <c r="F93" s="122" t="s">
        <v>125</v>
      </c>
      <c r="I93" s="123"/>
      <c r="J93" s="124">
        <f>BK93</f>
        <v>0</v>
      </c>
      <c r="L93" s="120"/>
      <c r="M93" s="125"/>
      <c r="P93" s="126">
        <f>P94+P198+P228+P436+P537+P614</f>
        <v>0</v>
      </c>
      <c r="R93" s="126">
        <f>R94+R198+R228+R436+R537+R614</f>
        <v>498.34717372</v>
      </c>
      <c r="T93" s="127">
        <f>T94+T198+T228+T436+T537+T614</f>
        <v>582.23303999999996</v>
      </c>
      <c r="AR93" s="121" t="s">
        <v>78</v>
      </c>
      <c r="AT93" s="128" t="s">
        <v>70</v>
      </c>
      <c r="AU93" s="128" t="s">
        <v>71</v>
      </c>
      <c r="AY93" s="121" t="s">
        <v>126</v>
      </c>
      <c r="BK93" s="129">
        <f>BK94+BK198+BK228+BK436+BK537+BK614</f>
        <v>0</v>
      </c>
    </row>
    <row r="94" spans="2:65" s="11" customFormat="1" ht="22.8" customHeight="1">
      <c r="B94" s="120"/>
      <c r="D94" s="121" t="s">
        <v>70</v>
      </c>
      <c r="E94" s="130" t="s">
        <v>78</v>
      </c>
      <c r="F94" s="130" t="s">
        <v>127</v>
      </c>
      <c r="I94" s="123"/>
      <c r="J94" s="131">
        <f>BK94</f>
        <v>0</v>
      </c>
      <c r="L94" s="120"/>
      <c r="M94" s="125"/>
      <c r="P94" s="126">
        <f>SUM(P95:P197)</f>
        <v>0</v>
      </c>
      <c r="R94" s="126">
        <f>SUM(R95:R197)</f>
        <v>0.1726956</v>
      </c>
      <c r="T94" s="127">
        <f>SUM(T95:T197)</f>
        <v>582.23303999999996</v>
      </c>
      <c r="AR94" s="121" t="s">
        <v>78</v>
      </c>
      <c r="AT94" s="128" t="s">
        <v>70</v>
      </c>
      <c r="AU94" s="128" t="s">
        <v>78</v>
      </c>
      <c r="AY94" s="121" t="s">
        <v>126</v>
      </c>
      <c r="BK94" s="129">
        <f>SUM(BK95:BK197)</f>
        <v>0</v>
      </c>
    </row>
    <row r="95" spans="2:65" s="1" customFormat="1" ht="55.5" customHeight="1">
      <c r="B95" s="33"/>
      <c r="C95" s="132" t="s">
        <v>78</v>
      </c>
      <c r="D95" s="132" t="s">
        <v>128</v>
      </c>
      <c r="E95" s="133" t="s">
        <v>129</v>
      </c>
      <c r="F95" s="134" t="s">
        <v>130</v>
      </c>
      <c r="G95" s="135" t="s">
        <v>131</v>
      </c>
      <c r="H95" s="136">
        <v>2228.13</v>
      </c>
      <c r="I95" s="137"/>
      <c r="J95" s="138">
        <f>ROUND(I95*H95,2)</f>
        <v>0</v>
      </c>
      <c r="K95" s="134" t="s">
        <v>132</v>
      </c>
      <c r="L95" s="33"/>
      <c r="M95" s="139" t="s">
        <v>18</v>
      </c>
      <c r="N95" s="140" t="s">
        <v>42</v>
      </c>
      <c r="P95" s="141">
        <f>O95*H95</f>
        <v>0</v>
      </c>
      <c r="Q95" s="141">
        <v>0</v>
      </c>
      <c r="R95" s="141">
        <f>Q95*H95</f>
        <v>0</v>
      </c>
      <c r="S95" s="141">
        <v>9.8000000000000004E-2</v>
      </c>
      <c r="T95" s="142">
        <f>S95*H95</f>
        <v>218.35674000000003</v>
      </c>
      <c r="AR95" s="143" t="s">
        <v>133</v>
      </c>
      <c r="AT95" s="143" t="s">
        <v>128</v>
      </c>
      <c r="AU95" s="143" t="s">
        <v>80</v>
      </c>
      <c r="AY95" s="18" t="s">
        <v>126</v>
      </c>
      <c r="BE95" s="144">
        <f>IF(N95="základní",J95,0)</f>
        <v>0</v>
      </c>
      <c r="BF95" s="144">
        <f>IF(N95="snížená",J95,0)</f>
        <v>0</v>
      </c>
      <c r="BG95" s="144">
        <f>IF(N95="zákl. přenesená",J95,0)</f>
        <v>0</v>
      </c>
      <c r="BH95" s="144">
        <f>IF(N95="sníž. přenesená",J95,0)</f>
        <v>0</v>
      </c>
      <c r="BI95" s="144">
        <f>IF(N95="nulová",J95,0)</f>
        <v>0</v>
      </c>
      <c r="BJ95" s="18" t="s">
        <v>78</v>
      </c>
      <c r="BK95" s="144">
        <f>ROUND(I95*H95,2)</f>
        <v>0</v>
      </c>
      <c r="BL95" s="18" t="s">
        <v>133</v>
      </c>
      <c r="BM95" s="143" t="s">
        <v>134</v>
      </c>
    </row>
    <row r="96" spans="2:65" s="1" customFormat="1" ht="10.199999999999999">
      <c r="B96" s="33"/>
      <c r="D96" s="145" t="s">
        <v>135</v>
      </c>
      <c r="F96" s="146" t="s">
        <v>136</v>
      </c>
      <c r="I96" s="147"/>
      <c r="L96" s="33"/>
      <c r="M96" s="148"/>
      <c r="T96" s="54"/>
      <c r="AT96" s="18" t="s">
        <v>135</v>
      </c>
      <c r="AU96" s="18" t="s">
        <v>80</v>
      </c>
    </row>
    <row r="97" spans="2:65" s="12" customFormat="1" ht="10.199999999999999">
      <c r="B97" s="149"/>
      <c r="D97" s="150" t="s">
        <v>137</v>
      </c>
      <c r="E97" s="151" t="s">
        <v>18</v>
      </c>
      <c r="F97" s="152" t="s">
        <v>138</v>
      </c>
      <c r="H97" s="151" t="s">
        <v>18</v>
      </c>
      <c r="I97" s="153"/>
      <c r="L97" s="149"/>
      <c r="M97" s="154"/>
      <c r="T97" s="155"/>
      <c r="AT97" s="151" t="s">
        <v>137</v>
      </c>
      <c r="AU97" s="151" t="s">
        <v>80</v>
      </c>
      <c r="AV97" s="12" t="s">
        <v>78</v>
      </c>
      <c r="AW97" s="12" t="s">
        <v>32</v>
      </c>
      <c r="AX97" s="12" t="s">
        <v>71</v>
      </c>
      <c r="AY97" s="151" t="s">
        <v>126</v>
      </c>
    </row>
    <row r="98" spans="2:65" s="13" customFormat="1" ht="10.199999999999999">
      <c r="B98" s="156"/>
      <c r="D98" s="150" t="s">
        <v>137</v>
      </c>
      <c r="E98" s="157" t="s">
        <v>18</v>
      </c>
      <c r="F98" s="158" t="s">
        <v>139</v>
      </c>
      <c r="H98" s="159">
        <v>309.29000000000002</v>
      </c>
      <c r="I98" s="160"/>
      <c r="L98" s="156"/>
      <c r="M98" s="161"/>
      <c r="T98" s="162"/>
      <c r="AT98" s="157" t="s">
        <v>137</v>
      </c>
      <c r="AU98" s="157" t="s">
        <v>80</v>
      </c>
      <c r="AV98" s="13" t="s">
        <v>80</v>
      </c>
      <c r="AW98" s="13" t="s">
        <v>32</v>
      </c>
      <c r="AX98" s="13" t="s">
        <v>71</v>
      </c>
      <c r="AY98" s="157" t="s">
        <v>126</v>
      </c>
    </row>
    <row r="99" spans="2:65" s="13" customFormat="1" ht="10.199999999999999">
      <c r="B99" s="156"/>
      <c r="D99" s="150" t="s">
        <v>137</v>
      </c>
      <c r="E99" s="157" t="s">
        <v>18</v>
      </c>
      <c r="F99" s="158" t="s">
        <v>140</v>
      </c>
      <c r="H99" s="159">
        <v>2398.5500000000002</v>
      </c>
      <c r="I99" s="160"/>
      <c r="L99" s="156"/>
      <c r="M99" s="161"/>
      <c r="T99" s="162"/>
      <c r="AT99" s="157" t="s">
        <v>137</v>
      </c>
      <c r="AU99" s="157" t="s">
        <v>80</v>
      </c>
      <c r="AV99" s="13" t="s">
        <v>80</v>
      </c>
      <c r="AW99" s="13" t="s">
        <v>32</v>
      </c>
      <c r="AX99" s="13" t="s">
        <v>71</v>
      </c>
      <c r="AY99" s="157" t="s">
        <v>126</v>
      </c>
    </row>
    <row r="100" spans="2:65" s="13" customFormat="1" ht="10.199999999999999">
      <c r="B100" s="156"/>
      <c r="D100" s="150" t="s">
        <v>137</v>
      </c>
      <c r="E100" s="157" t="s">
        <v>18</v>
      </c>
      <c r="F100" s="158" t="s">
        <v>141</v>
      </c>
      <c r="H100" s="159">
        <v>-479.71</v>
      </c>
      <c r="I100" s="160"/>
      <c r="L100" s="156"/>
      <c r="M100" s="161"/>
      <c r="T100" s="162"/>
      <c r="AT100" s="157" t="s">
        <v>137</v>
      </c>
      <c r="AU100" s="157" t="s">
        <v>80</v>
      </c>
      <c r="AV100" s="13" t="s">
        <v>80</v>
      </c>
      <c r="AW100" s="13" t="s">
        <v>32</v>
      </c>
      <c r="AX100" s="13" t="s">
        <v>71</v>
      </c>
      <c r="AY100" s="157" t="s">
        <v>126</v>
      </c>
    </row>
    <row r="101" spans="2:65" s="14" customFormat="1" ht="10.199999999999999">
      <c r="B101" s="163"/>
      <c r="D101" s="150" t="s">
        <v>137</v>
      </c>
      <c r="E101" s="164" t="s">
        <v>18</v>
      </c>
      <c r="F101" s="165" t="s">
        <v>142</v>
      </c>
      <c r="H101" s="166">
        <v>2228.13</v>
      </c>
      <c r="I101" s="167"/>
      <c r="L101" s="163"/>
      <c r="M101" s="168"/>
      <c r="T101" s="169"/>
      <c r="AT101" s="164" t="s">
        <v>137</v>
      </c>
      <c r="AU101" s="164" t="s">
        <v>80</v>
      </c>
      <c r="AV101" s="14" t="s">
        <v>133</v>
      </c>
      <c r="AW101" s="14" t="s">
        <v>32</v>
      </c>
      <c r="AX101" s="14" t="s">
        <v>78</v>
      </c>
      <c r="AY101" s="164" t="s">
        <v>126</v>
      </c>
    </row>
    <row r="102" spans="2:65" s="1" customFormat="1" ht="66.75" customHeight="1">
      <c r="B102" s="33"/>
      <c r="C102" s="132" t="s">
        <v>80</v>
      </c>
      <c r="D102" s="132" t="s">
        <v>128</v>
      </c>
      <c r="E102" s="133" t="s">
        <v>143</v>
      </c>
      <c r="F102" s="134" t="s">
        <v>144</v>
      </c>
      <c r="G102" s="135" t="s">
        <v>131</v>
      </c>
      <c r="H102" s="136">
        <v>23.26</v>
      </c>
      <c r="I102" s="137"/>
      <c r="J102" s="138">
        <f>ROUND(I102*H102,2)</f>
        <v>0</v>
      </c>
      <c r="K102" s="134" t="s">
        <v>132</v>
      </c>
      <c r="L102" s="33"/>
      <c r="M102" s="139" t="s">
        <v>18</v>
      </c>
      <c r="N102" s="140" t="s">
        <v>42</v>
      </c>
      <c r="P102" s="141">
        <f>O102*H102</f>
        <v>0</v>
      </c>
      <c r="Q102" s="141">
        <v>0</v>
      </c>
      <c r="R102" s="141">
        <f>Q102*H102</f>
        <v>0</v>
      </c>
      <c r="S102" s="141">
        <v>0.44</v>
      </c>
      <c r="T102" s="142">
        <f>S102*H102</f>
        <v>10.234400000000001</v>
      </c>
      <c r="AR102" s="143" t="s">
        <v>133</v>
      </c>
      <c r="AT102" s="143" t="s">
        <v>128</v>
      </c>
      <c r="AU102" s="143" t="s">
        <v>80</v>
      </c>
      <c r="AY102" s="18" t="s">
        <v>126</v>
      </c>
      <c r="BE102" s="144">
        <f>IF(N102="základní",J102,0)</f>
        <v>0</v>
      </c>
      <c r="BF102" s="144">
        <f>IF(N102="snížená",J102,0)</f>
        <v>0</v>
      </c>
      <c r="BG102" s="144">
        <f>IF(N102="zákl. přenesená",J102,0)</f>
        <v>0</v>
      </c>
      <c r="BH102" s="144">
        <f>IF(N102="sníž. přenesená",J102,0)</f>
        <v>0</v>
      </c>
      <c r="BI102" s="144">
        <f>IF(N102="nulová",J102,0)</f>
        <v>0</v>
      </c>
      <c r="BJ102" s="18" t="s">
        <v>78</v>
      </c>
      <c r="BK102" s="144">
        <f>ROUND(I102*H102,2)</f>
        <v>0</v>
      </c>
      <c r="BL102" s="18" t="s">
        <v>133</v>
      </c>
      <c r="BM102" s="143" t="s">
        <v>145</v>
      </c>
    </row>
    <row r="103" spans="2:65" s="1" customFormat="1" ht="10.199999999999999">
      <c r="B103" s="33"/>
      <c r="D103" s="145" t="s">
        <v>135</v>
      </c>
      <c r="F103" s="146" t="s">
        <v>146</v>
      </c>
      <c r="I103" s="147"/>
      <c r="L103" s="33"/>
      <c r="M103" s="148"/>
      <c r="T103" s="54"/>
      <c r="AT103" s="18" t="s">
        <v>135</v>
      </c>
      <c r="AU103" s="18" t="s">
        <v>80</v>
      </c>
    </row>
    <row r="104" spans="2:65" s="12" customFormat="1" ht="10.199999999999999">
      <c r="B104" s="149"/>
      <c r="D104" s="150" t="s">
        <v>137</v>
      </c>
      <c r="E104" s="151" t="s">
        <v>18</v>
      </c>
      <c r="F104" s="152" t="s">
        <v>138</v>
      </c>
      <c r="H104" s="151" t="s">
        <v>18</v>
      </c>
      <c r="I104" s="153"/>
      <c r="L104" s="149"/>
      <c r="M104" s="154"/>
      <c r="T104" s="155"/>
      <c r="AT104" s="151" t="s">
        <v>137</v>
      </c>
      <c r="AU104" s="151" t="s">
        <v>80</v>
      </c>
      <c r="AV104" s="12" t="s">
        <v>78</v>
      </c>
      <c r="AW104" s="12" t="s">
        <v>32</v>
      </c>
      <c r="AX104" s="12" t="s">
        <v>71</v>
      </c>
      <c r="AY104" s="151" t="s">
        <v>126</v>
      </c>
    </row>
    <row r="105" spans="2:65" s="13" customFormat="1" ht="10.199999999999999">
      <c r="B105" s="156"/>
      <c r="D105" s="150" t="s">
        <v>137</v>
      </c>
      <c r="E105" s="157" t="s">
        <v>18</v>
      </c>
      <c r="F105" s="158" t="s">
        <v>147</v>
      </c>
      <c r="H105" s="159">
        <v>23.26</v>
      </c>
      <c r="I105" s="160"/>
      <c r="L105" s="156"/>
      <c r="M105" s="161"/>
      <c r="T105" s="162"/>
      <c r="AT105" s="157" t="s">
        <v>137</v>
      </c>
      <c r="AU105" s="157" t="s">
        <v>80</v>
      </c>
      <c r="AV105" s="13" t="s">
        <v>80</v>
      </c>
      <c r="AW105" s="13" t="s">
        <v>32</v>
      </c>
      <c r="AX105" s="13" t="s">
        <v>71</v>
      </c>
      <c r="AY105" s="157" t="s">
        <v>126</v>
      </c>
    </row>
    <row r="106" spans="2:65" s="14" customFormat="1" ht="10.199999999999999">
      <c r="B106" s="163"/>
      <c r="D106" s="150" t="s">
        <v>137</v>
      </c>
      <c r="E106" s="164" t="s">
        <v>18</v>
      </c>
      <c r="F106" s="165" t="s">
        <v>142</v>
      </c>
      <c r="H106" s="166">
        <v>23.26</v>
      </c>
      <c r="I106" s="167"/>
      <c r="L106" s="163"/>
      <c r="M106" s="168"/>
      <c r="T106" s="169"/>
      <c r="AT106" s="164" t="s">
        <v>137</v>
      </c>
      <c r="AU106" s="164" t="s">
        <v>80</v>
      </c>
      <c r="AV106" s="14" t="s">
        <v>133</v>
      </c>
      <c r="AW106" s="14" t="s">
        <v>32</v>
      </c>
      <c r="AX106" s="14" t="s">
        <v>78</v>
      </c>
      <c r="AY106" s="164" t="s">
        <v>126</v>
      </c>
    </row>
    <row r="107" spans="2:65" s="1" customFormat="1" ht="49.05" customHeight="1">
      <c r="B107" s="33"/>
      <c r="C107" s="132" t="s">
        <v>148</v>
      </c>
      <c r="D107" s="132" t="s">
        <v>128</v>
      </c>
      <c r="E107" s="133" t="s">
        <v>149</v>
      </c>
      <c r="F107" s="134" t="s">
        <v>150</v>
      </c>
      <c r="G107" s="135" t="s">
        <v>131</v>
      </c>
      <c r="H107" s="136">
        <v>1918.84</v>
      </c>
      <c r="I107" s="137"/>
      <c r="J107" s="138">
        <f>ROUND(I107*H107,2)</f>
        <v>0</v>
      </c>
      <c r="K107" s="134" t="s">
        <v>132</v>
      </c>
      <c r="L107" s="33"/>
      <c r="M107" s="139" t="s">
        <v>18</v>
      </c>
      <c r="N107" s="140" t="s">
        <v>42</v>
      </c>
      <c r="P107" s="141">
        <f>O107*H107</f>
        <v>0</v>
      </c>
      <c r="Q107" s="141">
        <v>9.0000000000000006E-5</v>
      </c>
      <c r="R107" s="141">
        <f>Q107*H107</f>
        <v>0.1726956</v>
      </c>
      <c r="S107" s="141">
        <v>0.115</v>
      </c>
      <c r="T107" s="142">
        <f>S107*H107</f>
        <v>220.66659999999999</v>
      </c>
      <c r="AR107" s="143" t="s">
        <v>133</v>
      </c>
      <c r="AT107" s="143" t="s">
        <v>128</v>
      </c>
      <c r="AU107" s="143" t="s">
        <v>80</v>
      </c>
      <c r="AY107" s="18" t="s">
        <v>126</v>
      </c>
      <c r="BE107" s="144">
        <f>IF(N107="základní",J107,0)</f>
        <v>0</v>
      </c>
      <c r="BF107" s="144">
        <f>IF(N107="snížená",J107,0)</f>
        <v>0</v>
      </c>
      <c r="BG107" s="144">
        <f>IF(N107="zákl. přenesená",J107,0)</f>
        <v>0</v>
      </c>
      <c r="BH107" s="144">
        <f>IF(N107="sníž. přenesená",J107,0)</f>
        <v>0</v>
      </c>
      <c r="BI107" s="144">
        <f>IF(N107="nulová",J107,0)</f>
        <v>0</v>
      </c>
      <c r="BJ107" s="18" t="s">
        <v>78</v>
      </c>
      <c r="BK107" s="144">
        <f>ROUND(I107*H107,2)</f>
        <v>0</v>
      </c>
      <c r="BL107" s="18" t="s">
        <v>133</v>
      </c>
      <c r="BM107" s="143" t="s">
        <v>151</v>
      </c>
    </row>
    <row r="108" spans="2:65" s="1" customFormat="1" ht="10.199999999999999">
      <c r="B108" s="33"/>
      <c r="D108" s="145" t="s">
        <v>135</v>
      </c>
      <c r="F108" s="146" t="s">
        <v>152</v>
      </c>
      <c r="I108" s="147"/>
      <c r="L108" s="33"/>
      <c r="M108" s="148"/>
      <c r="T108" s="54"/>
      <c r="AT108" s="18" t="s">
        <v>135</v>
      </c>
      <c r="AU108" s="18" t="s">
        <v>80</v>
      </c>
    </row>
    <row r="109" spans="2:65" s="12" customFormat="1" ht="10.199999999999999">
      <c r="B109" s="149"/>
      <c r="D109" s="150" t="s">
        <v>137</v>
      </c>
      <c r="E109" s="151" t="s">
        <v>18</v>
      </c>
      <c r="F109" s="152" t="s">
        <v>138</v>
      </c>
      <c r="H109" s="151" t="s">
        <v>18</v>
      </c>
      <c r="I109" s="153"/>
      <c r="L109" s="149"/>
      <c r="M109" s="154"/>
      <c r="T109" s="155"/>
      <c r="AT109" s="151" t="s">
        <v>137</v>
      </c>
      <c r="AU109" s="151" t="s">
        <v>80</v>
      </c>
      <c r="AV109" s="12" t="s">
        <v>78</v>
      </c>
      <c r="AW109" s="12" t="s">
        <v>32</v>
      </c>
      <c r="AX109" s="12" t="s">
        <v>71</v>
      </c>
      <c r="AY109" s="151" t="s">
        <v>126</v>
      </c>
    </row>
    <row r="110" spans="2:65" s="12" customFormat="1" ht="10.199999999999999">
      <c r="B110" s="149"/>
      <c r="D110" s="150" t="s">
        <v>137</v>
      </c>
      <c r="E110" s="151" t="s">
        <v>18</v>
      </c>
      <c r="F110" s="152" t="s">
        <v>153</v>
      </c>
      <c r="H110" s="151" t="s">
        <v>18</v>
      </c>
      <c r="I110" s="153"/>
      <c r="L110" s="149"/>
      <c r="M110" s="154"/>
      <c r="T110" s="155"/>
      <c r="AT110" s="151" t="s">
        <v>137</v>
      </c>
      <c r="AU110" s="151" t="s">
        <v>80</v>
      </c>
      <c r="AV110" s="12" t="s">
        <v>78</v>
      </c>
      <c r="AW110" s="12" t="s">
        <v>32</v>
      </c>
      <c r="AX110" s="12" t="s">
        <v>71</v>
      </c>
      <c r="AY110" s="151" t="s">
        <v>126</v>
      </c>
    </row>
    <row r="111" spans="2:65" s="13" customFormat="1" ht="10.199999999999999">
      <c r="B111" s="156"/>
      <c r="D111" s="150" t="s">
        <v>137</v>
      </c>
      <c r="E111" s="157" t="s">
        <v>18</v>
      </c>
      <c r="F111" s="158" t="s">
        <v>140</v>
      </c>
      <c r="H111" s="159">
        <v>2398.5500000000002</v>
      </c>
      <c r="I111" s="160"/>
      <c r="L111" s="156"/>
      <c r="M111" s="161"/>
      <c r="T111" s="162"/>
      <c r="AT111" s="157" t="s">
        <v>137</v>
      </c>
      <c r="AU111" s="157" t="s">
        <v>80</v>
      </c>
      <c r="AV111" s="13" t="s">
        <v>80</v>
      </c>
      <c r="AW111" s="13" t="s">
        <v>32</v>
      </c>
      <c r="AX111" s="13" t="s">
        <v>71</v>
      </c>
      <c r="AY111" s="157" t="s">
        <v>126</v>
      </c>
    </row>
    <row r="112" spans="2:65" s="13" customFormat="1" ht="10.199999999999999">
      <c r="B112" s="156"/>
      <c r="D112" s="150" t="s">
        <v>137</v>
      </c>
      <c r="E112" s="157" t="s">
        <v>18</v>
      </c>
      <c r="F112" s="158" t="s">
        <v>141</v>
      </c>
      <c r="H112" s="159">
        <v>-479.71</v>
      </c>
      <c r="I112" s="160"/>
      <c r="L112" s="156"/>
      <c r="M112" s="161"/>
      <c r="T112" s="162"/>
      <c r="AT112" s="157" t="s">
        <v>137</v>
      </c>
      <c r="AU112" s="157" t="s">
        <v>80</v>
      </c>
      <c r="AV112" s="13" t="s">
        <v>80</v>
      </c>
      <c r="AW112" s="13" t="s">
        <v>32</v>
      </c>
      <c r="AX112" s="13" t="s">
        <v>71</v>
      </c>
      <c r="AY112" s="157" t="s">
        <v>126</v>
      </c>
    </row>
    <row r="113" spans="2:65" s="14" customFormat="1" ht="10.199999999999999">
      <c r="B113" s="163"/>
      <c r="D113" s="150" t="s">
        <v>137</v>
      </c>
      <c r="E113" s="164" t="s">
        <v>18</v>
      </c>
      <c r="F113" s="165" t="s">
        <v>142</v>
      </c>
      <c r="H113" s="166">
        <v>1918.84</v>
      </c>
      <c r="I113" s="167"/>
      <c r="L113" s="163"/>
      <c r="M113" s="168"/>
      <c r="T113" s="169"/>
      <c r="AT113" s="164" t="s">
        <v>137</v>
      </c>
      <c r="AU113" s="164" t="s">
        <v>80</v>
      </c>
      <c r="AV113" s="14" t="s">
        <v>133</v>
      </c>
      <c r="AW113" s="14" t="s">
        <v>32</v>
      </c>
      <c r="AX113" s="14" t="s">
        <v>78</v>
      </c>
      <c r="AY113" s="164" t="s">
        <v>126</v>
      </c>
    </row>
    <row r="114" spans="2:65" s="1" customFormat="1" ht="49.05" customHeight="1">
      <c r="B114" s="33"/>
      <c r="C114" s="132" t="s">
        <v>133</v>
      </c>
      <c r="D114" s="132" t="s">
        <v>128</v>
      </c>
      <c r="E114" s="133" t="s">
        <v>154</v>
      </c>
      <c r="F114" s="134" t="s">
        <v>155</v>
      </c>
      <c r="G114" s="135" t="s">
        <v>156</v>
      </c>
      <c r="H114" s="136">
        <v>648.66</v>
      </c>
      <c r="I114" s="137"/>
      <c r="J114" s="138">
        <f>ROUND(I114*H114,2)</f>
        <v>0</v>
      </c>
      <c r="K114" s="134" t="s">
        <v>132</v>
      </c>
      <c r="L114" s="33"/>
      <c r="M114" s="139" t="s">
        <v>18</v>
      </c>
      <c r="N114" s="140" t="s">
        <v>42</v>
      </c>
      <c r="P114" s="141">
        <f>O114*H114</f>
        <v>0</v>
      </c>
      <c r="Q114" s="141">
        <v>0</v>
      </c>
      <c r="R114" s="141">
        <f>Q114*H114</f>
        <v>0</v>
      </c>
      <c r="S114" s="141">
        <v>0.20499999999999999</v>
      </c>
      <c r="T114" s="142">
        <f>S114*H114</f>
        <v>132.97529999999998</v>
      </c>
      <c r="AR114" s="143" t="s">
        <v>133</v>
      </c>
      <c r="AT114" s="143" t="s">
        <v>128</v>
      </c>
      <c r="AU114" s="143" t="s">
        <v>80</v>
      </c>
      <c r="AY114" s="18" t="s">
        <v>126</v>
      </c>
      <c r="BE114" s="144">
        <f>IF(N114="základní",J114,0)</f>
        <v>0</v>
      </c>
      <c r="BF114" s="144">
        <f>IF(N114="snížená",J114,0)</f>
        <v>0</v>
      </c>
      <c r="BG114" s="144">
        <f>IF(N114="zákl. přenesená",J114,0)</f>
        <v>0</v>
      </c>
      <c r="BH114" s="144">
        <f>IF(N114="sníž. přenesená",J114,0)</f>
        <v>0</v>
      </c>
      <c r="BI114" s="144">
        <f>IF(N114="nulová",J114,0)</f>
        <v>0</v>
      </c>
      <c r="BJ114" s="18" t="s">
        <v>78</v>
      </c>
      <c r="BK114" s="144">
        <f>ROUND(I114*H114,2)</f>
        <v>0</v>
      </c>
      <c r="BL114" s="18" t="s">
        <v>133</v>
      </c>
      <c r="BM114" s="143" t="s">
        <v>157</v>
      </c>
    </row>
    <row r="115" spans="2:65" s="1" customFormat="1" ht="10.199999999999999">
      <c r="B115" s="33"/>
      <c r="D115" s="145" t="s">
        <v>135</v>
      </c>
      <c r="F115" s="146" t="s">
        <v>158</v>
      </c>
      <c r="I115" s="147"/>
      <c r="L115" s="33"/>
      <c r="M115" s="148"/>
      <c r="T115" s="54"/>
      <c r="AT115" s="18" t="s">
        <v>135</v>
      </c>
      <c r="AU115" s="18" t="s">
        <v>80</v>
      </c>
    </row>
    <row r="116" spans="2:65" s="12" customFormat="1" ht="10.199999999999999">
      <c r="B116" s="149"/>
      <c r="D116" s="150" t="s">
        <v>137</v>
      </c>
      <c r="E116" s="151" t="s">
        <v>18</v>
      </c>
      <c r="F116" s="152" t="s">
        <v>138</v>
      </c>
      <c r="H116" s="151" t="s">
        <v>18</v>
      </c>
      <c r="I116" s="153"/>
      <c r="L116" s="149"/>
      <c r="M116" s="154"/>
      <c r="T116" s="155"/>
      <c r="AT116" s="151" t="s">
        <v>137</v>
      </c>
      <c r="AU116" s="151" t="s">
        <v>80</v>
      </c>
      <c r="AV116" s="12" t="s">
        <v>78</v>
      </c>
      <c r="AW116" s="12" t="s">
        <v>32</v>
      </c>
      <c r="AX116" s="12" t="s">
        <v>71</v>
      </c>
      <c r="AY116" s="151" t="s">
        <v>126</v>
      </c>
    </row>
    <row r="117" spans="2:65" s="12" customFormat="1" ht="10.199999999999999">
      <c r="B117" s="149"/>
      <c r="D117" s="150" t="s">
        <v>137</v>
      </c>
      <c r="E117" s="151" t="s">
        <v>18</v>
      </c>
      <c r="F117" s="152" t="s">
        <v>159</v>
      </c>
      <c r="H117" s="151" t="s">
        <v>18</v>
      </c>
      <c r="I117" s="153"/>
      <c r="L117" s="149"/>
      <c r="M117" s="154"/>
      <c r="T117" s="155"/>
      <c r="AT117" s="151" t="s">
        <v>137</v>
      </c>
      <c r="AU117" s="151" t="s">
        <v>80</v>
      </c>
      <c r="AV117" s="12" t="s">
        <v>78</v>
      </c>
      <c r="AW117" s="12" t="s">
        <v>32</v>
      </c>
      <c r="AX117" s="12" t="s">
        <v>71</v>
      </c>
      <c r="AY117" s="151" t="s">
        <v>126</v>
      </c>
    </row>
    <row r="118" spans="2:65" s="13" customFormat="1" ht="10.199999999999999">
      <c r="B118" s="156"/>
      <c r="D118" s="150" t="s">
        <v>137</v>
      </c>
      <c r="E118" s="157" t="s">
        <v>18</v>
      </c>
      <c r="F118" s="158" t="s">
        <v>160</v>
      </c>
      <c r="H118" s="159">
        <v>4.49</v>
      </c>
      <c r="I118" s="160"/>
      <c r="L118" s="156"/>
      <c r="M118" s="161"/>
      <c r="T118" s="162"/>
      <c r="AT118" s="157" t="s">
        <v>137</v>
      </c>
      <c r="AU118" s="157" t="s">
        <v>80</v>
      </c>
      <c r="AV118" s="13" t="s">
        <v>80</v>
      </c>
      <c r="AW118" s="13" t="s">
        <v>32</v>
      </c>
      <c r="AX118" s="13" t="s">
        <v>71</v>
      </c>
      <c r="AY118" s="157" t="s">
        <v>126</v>
      </c>
    </row>
    <row r="119" spans="2:65" s="12" customFormat="1" ht="10.199999999999999">
      <c r="B119" s="149"/>
      <c r="D119" s="150" t="s">
        <v>137</v>
      </c>
      <c r="E119" s="151" t="s">
        <v>18</v>
      </c>
      <c r="F119" s="152" t="s">
        <v>161</v>
      </c>
      <c r="H119" s="151" t="s">
        <v>18</v>
      </c>
      <c r="I119" s="153"/>
      <c r="L119" s="149"/>
      <c r="M119" s="154"/>
      <c r="T119" s="155"/>
      <c r="AT119" s="151" t="s">
        <v>137</v>
      </c>
      <c r="AU119" s="151" t="s">
        <v>80</v>
      </c>
      <c r="AV119" s="12" t="s">
        <v>78</v>
      </c>
      <c r="AW119" s="12" t="s">
        <v>32</v>
      </c>
      <c r="AX119" s="12" t="s">
        <v>71</v>
      </c>
      <c r="AY119" s="151" t="s">
        <v>126</v>
      </c>
    </row>
    <row r="120" spans="2:65" s="13" customFormat="1" ht="30.6">
      <c r="B120" s="156"/>
      <c r="D120" s="150" t="s">
        <v>137</v>
      </c>
      <c r="E120" s="157" t="s">
        <v>18</v>
      </c>
      <c r="F120" s="158" t="s">
        <v>162</v>
      </c>
      <c r="H120" s="159">
        <v>502.56</v>
      </c>
      <c r="I120" s="160"/>
      <c r="L120" s="156"/>
      <c r="M120" s="161"/>
      <c r="T120" s="162"/>
      <c r="AT120" s="157" t="s">
        <v>137</v>
      </c>
      <c r="AU120" s="157" t="s">
        <v>80</v>
      </c>
      <c r="AV120" s="13" t="s">
        <v>80</v>
      </c>
      <c r="AW120" s="13" t="s">
        <v>32</v>
      </c>
      <c r="AX120" s="13" t="s">
        <v>71</v>
      </c>
      <c r="AY120" s="157" t="s">
        <v>126</v>
      </c>
    </row>
    <row r="121" spans="2:65" s="13" customFormat="1" ht="10.199999999999999">
      <c r="B121" s="156"/>
      <c r="D121" s="150" t="s">
        <v>137</v>
      </c>
      <c r="E121" s="157" t="s">
        <v>18</v>
      </c>
      <c r="F121" s="158" t="s">
        <v>163</v>
      </c>
      <c r="H121" s="159">
        <v>141.61000000000001</v>
      </c>
      <c r="I121" s="160"/>
      <c r="L121" s="156"/>
      <c r="M121" s="161"/>
      <c r="T121" s="162"/>
      <c r="AT121" s="157" t="s">
        <v>137</v>
      </c>
      <c r="AU121" s="157" t="s">
        <v>80</v>
      </c>
      <c r="AV121" s="13" t="s">
        <v>80</v>
      </c>
      <c r="AW121" s="13" t="s">
        <v>32</v>
      </c>
      <c r="AX121" s="13" t="s">
        <v>71</v>
      </c>
      <c r="AY121" s="157" t="s">
        <v>126</v>
      </c>
    </row>
    <row r="122" spans="2:65" s="14" customFormat="1" ht="10.199999999999999">
      <c r="B122" s="163"/>
      <c r="D122" s="150" t="s">
        <v>137</v>
      </c>
      <c r="E122" s="164" t="s">
        <v>18</v>
      </c>
      <c r="F122" s="165" t="s">
        <v>142</v>
      </c>
      <c r="H122" s="166">
        <v>648.66</v>
      </c>
      <c r="I122" s="167"/>
      <c r="L122" s="163"/>
      <c r="M122" s="168"/>
      <c r="T122" s="169"/>
      <c r="AT122" s="164" t="s">
        <v>137</v>
      </c>
      <c r="AU122" s="164" t="s">
        <v>80</v>
      </c>
      <c r="AV122" s="14" t="s">
        <v>133</v>
      </c>
      <c r="AW122" s="14" t="s">
        <v>32</v>
      </c>
      <c r="AX122" s="14" t="s">
        <v>78</v>
      </c>
      <c r="AY122" s="164" t="s">
        <v>126</v>
      </c>
    </row>
    <row r="123" spans="2:65" s="1" customFormat="1" ht="37.799999999999997" customHeight="1">
      <c r="B123" s="33"/>
      <c r="C123" s="132" t="s">
        <v>164</v>
      </c>
      <c r="D123" s="132" t="s">
        <v>128</v>
      </c>
      <c r="E123" s="133" t="s">
        <v>165</v>
      </c>
      <c r="F123" s="134" t="s">
        <v>166</v>
      </c>
      <c r="G123" s="135" t="s">
        <v>167</v>
      </c>
      <c r="H123" s="136">
        <v>476</v>
      </c>
      <c r="I123" s="137"/>
      <c r="J123" s="138">
        <f>ROUND(I123*H123,2)</f>
        <v>0</v>
      </c>
      <c r="K123" s="134" t="s">
        <v>132</v>
      </c>
      <c r="L123" s="33"/>
      <c r="M123" s="139" t="s">
        <v>18</v>
      </c>
      <c r="N123" s="140" t="s">
        <v>42</v>
      </c>
      <c r="P123" s="141">
        <f>O123*H123</f>
        <v>0</v>
      </c>
      <c r="Q123" s="141">
        <v>0</v>
      </c>
      <c r="R123" s="141">
        <f>Q123*H123</f>
        <v>0</v>
      </c>
      <c r="S123" s="141">
        <v>0</v>
      </c>
      <c r="T123" s="142">
        <f>S123*H123</f>
        <v>0</v>
      </c>
      <c r="AR123" s="143" t="s">
        <v>133</v>
      </c>
      <c r="AT123" s="143" t="s">
        <v>128</v>
      </c>
      <c r="AU123" s="143" t="s">
        <v>80</v>
      </c>
      <c r="AY123" s="18" t="s">
        <v>126</v>
      </c>
      <c r="BE123" s="144">
        <f>IF(N123="základní",J123,0)</f>
        <v>0</v>
      </c>
      <c r="BF123" s="144">
        <f>IF(N123="snížená",J123,0)</f>
        <v>0</v>
      </c>
      <c r="BG123" s="144">
        <f>IF(N123="zákl. přenesená",J123,0)</f>
        <v>0</v>
      </c>
      <c r="BH123" s="144">
        <f>IF(N123="sníž. přenesená",J123,0)</f>
        <v>0</v>
      </c>
      <c r="BI123" s="144">
        <f>IF(N123="nulová",J123,0)</f>
        <v>0</v>
      </c>
      <c r="BJ123" s="18" t="s">
        <v>78</v>
      </c>
      <c r="BK123" s="144">
        <f>ROUND(I123*H123,2)</f>
        <v>0</v>
      </c>
      <c r="BL123" s="18" t="s">
        <v>133</v>
      </c>
      <c r="BM123" s="143" t="s">
        <v>168</v>
      </c>
    </row>
    <row r="124" spans="2:65" s="1" customFormat="1" ht="10.199999999999999">
      <c r="B124" s="33"/>
      <c r="D124" s="145" t="s">
        <v>135</v>
      </c>
      <c r="F124" s="146" t="s">
        <v>169</v>
      </c>
      <c r="I124" s="147"/>
      <c r="L124" s="33"/>
      <c r="M124" s="148"/>
      <c r="T124" s="54"/>
      <c r="AT124" s="18" t="s">
        <v>135</v>
      </c>
      <c r="AU124" s="18" t="s">
        <v>80</v>
      </c>
    </row>
    <row r="125" spans="2:65" s="12" customFormat="1" ht="10.199999999999999">
      <c r="B125" s="149"/>
      <c r="D125" s="150" t="s">
        <v>137</v>
      </c>
      <c r="E125" s="151" t="s">
        <v>18</v>
      </c>
      <c r="F125" s="152" t="s">
        <v>170</v>
      </c>
      <c r="H125" s="151" t="s">
        <v>18</v>
      </c>
      <c r="I125" s="153"/>
      <c r="L125" s="149"/>
      <c r="M125" s="154"/>
      <c r="T125" s="155"/>
      <c r="AT125" s="151" t="s">
        <v>137</v>
      </c>
      <c r="AU125" s="151" t="s">
        <v>80</v>
      </c>
      <c r="AV125" s="12" t="s">
        <v>78</v>
      </c>
      <c r="AW125" s="12" t="s">
        <v>32</v>
      </c>
      <c r="AX125" s="12" t="s">
        <v>71</v>
      </c>
      <c r="AY125" s="151" t="s">
        <v>126</v>
      </c>
    </row>
    <row r="126" spans="2:65" s="12" customFormat="1" ht="10.199999999999999">
      <c r="B126" s="149"/>
      <c r="D126" s="150" t="s">
        <v>137</v>
      </c>
      <c r="E126" s="151" t="s">
        <v>18</v>
      </c>
      <c r="F126" s="152" t="s">
        <v>138</v>
      </c>
      <c r="H126" s="151" t="s">
        <v>18</v>
      </c>
      <c r="I126" s="153"/>
      <c r="L126" s="149"/>
      <c r="M126" s="154"/>
      <c r="T126" s="155"/>
      <c r="AT126" s="151" t="s">
        <v>137</v>
      </c>
      <c r="AU126" s="151" t="s">
        <v>80</v>
      </c>
      <c r="AV126" s="12" t="s">
        <v>78</v>
      </c>
      <c r="AW126" s="12" t="s">
        <v>32</v>
      </c>
      <c r="AX126" s="12" t="s">
        <v>71</v>
      </c>
      <c r="AY126" s="151" t="s">
        <v>126</v>
      </c>
    </row>
    <row r="127" spans="2:65" s="12" customFormat="1" ht="20.399999999999999">
      <c r="B127" s="149"/>
      <c r="D127" s="150" t="s">
        <v>137</v>
      </c>
      <c r="E127" s="151" t="s">
        <v>18</v>
      </c>
      <c r="F127" s="152" t="s">
        <v>171</v>
      </c>
      <c r="H127" s="151" t="s">
        <v>18</v>
      </c>
      <c r="I127" s="153"/>
      <c r="L127" s="149"/>
      <c r="M127" s="154"/>
      <c r="T127" s="155"/>
      <c r="AT127" s="151" t="s">
        <v>137</v>
      </c>
      <c r="AU127" s="151" t="s">
        <v>80</v>
      </c>
      <c r="AV127" s="12" t="s">
        <v>78</v>
      </c>
      <c r="AW127" s="12" t="s">
        <v>32</v>
      </c>
      <c r="AX127" s="12" t="s">
        <v>71</v>
      </c>
      <c r="AY127" s="151" t="s">
        <v>126</v>
      </c>
    </row>
    <row r="128" spans="2:65" s="13" customFormat="1" ht="10.199999999999999">
      <c r="B128" s="156"/>
      <c r="D128" s="150" t="s">
        <v>137</v>
      </c>
      <c r="E128" s="157" t="s">
        <v>18</v>
      </c>
      <c r="F128" s="158" t="s">
        <v>172</v>
      </c>
      <c r="H128" s="159">
        <v>476</v>
      </c>
      <c r="I128" s="160"/>
      <c r="L128" s="156"/>
      <c r="M128" s="161"/>
      <c r="T128" s="162"/>
      <c r="AT128" s="157" t="s">
        <v>137</v>
      </c>
      <c r="AU128" s="157" t="s">
        <v>80</v>
      </c>
      <c r="AV128" s="13" t="s">
        <v>80</v>
      </c>
      <c r="AW128" s="13" t="s">
        <v>32</v>
      </c>
      <c r="AX128" s="13" t="s">
        <v>71</v>
      </c>
      <c r="AY128" s="157" t="s">
        <v>126</v>
      </c>
    </row>
    <row r="129" spans="2:65" s="14" customFormat="1" ht="10.199999999999999">
      <c r="B129" s="163"/>
      <c r="D129" s="150" t="s">
        <v>137</v>
      </c>
      <c r="E129" s="164" t="s">
        <v>18</v>
      </c>
      <c r="F129" s="165" t="s">
        <v>142</v>
      </c>
      <c r="H129" s="166">
        <v>476</v>
      </c>
      <c r="I129" s="167"/>
      <c r="L129" s="163"/>
      <c r="M129" s="168"/>
      <c r="T129" s="169"/>
      <c r="AT129" s="164" t="s">
        <v>137</v>
      </c>
      <c r="AU129" s="164" t="s">
        <v>80</v>
      </c>
      <c r="AV129" s="14" t="s">
        <v>133</v>
      </c>
      <c r="AW129" s="14" t="s">
        <v>32</v>
      </c>
      <c r="AX129" s="14" t="s">
        <v>78</v>
      </c>
      <c r="AY129" s="164" t="s">
        <v>126</v>
      </c>
    </row>
    <row r="130" spans="2:65" s="1" customFormat="1" ht="37.799999999999997" customHeight="1">
      <c r="B130" s="33"/>
      <c r="C130" s="132" t="s">
        <v>173</v>
      </c>
      <c r="D130" s="132" t="s">
        <v>128</v>
      </c>
      <c r="E130" s="133" t="s">
        <v>174</v>
      </c>
      <c r="F130" s="134" t="s">
        <v>175</v>
      </c>
      <c r="G130" s="135" t="s">
        <v>167</v>
      </c>
      <c r="H130" s="136">
        <v>584</v>
      </c>
      <c r="I130" s="137"/>
      <c r="J130" s="138">
        <f>ROUND(I130*H130,2)</f>
        <v>0</v>
      </c>
      <c r="K130" s="134" t="s">
        <v>132</v>
      </c>
      <c r="L130" s="33"/>
      <c r="M130" s="139" t="s">
        <v>18</v>
      </c>
      <c r="N130" s="140" t="s">
        <v>42</v>
      </c>
      <c r="P130" s="141">
        <f>O130*H130</f>
        <v>0</v>
      </c>
      <c r="Q130" s="141">
        <v>0</v>
      </c>
      <c r="R130" s="141">
        <f>Q130*H130</f>
        <v>0</v>
      </c>
      <c r="S130" s="141">
        <v>0</v>
      </c>
      <c r="T130" s="142">
        <f>S130*H130</f>
        <v>0</v>
      </c>
      <c r="AR130" s="143" t="s">
        <v>133</v>
      </c>
      <c r="AT130" s="143" t="s">
        <v>128</v>
      </c>
      <c r="AU130" s="143" t="s">
        <v>80</v>
      </c>
      <c r="AY130" s="18" t="s">
        <v>126</v>
      </c>
      <c r="BE130" s="144">
        <f>IF(N130="základní",J130,0)</f>
        <v>0</v>
      </c>
      <c r="BF130" s="144">
        <f>IF(N130="snížená",J130,0)</f>
        <v>0</v>
      </c>
      <c r="BG130" s="144">
        <f>IF(N130="zákl. přenesená",J130,0)</f>
        <v>0</v>
      </c>
      <c r="BH130" s="144">
        <f>IF(N130="sníž. přenesená",J130,0)</f>
        <v>0</v>
      </c>
      <c r="BI130" s="144">
        <f>IF(N130="nulová",J130,0)</f>
        <v>0</v>
      </c>
      <c r="BJ130" s="18" t="s">
        <v>78</v>
      </c>
      <c r="BK130" s="144">
        <f>ROUND(I130*H130,2)</f>
        <v>0</v>
      </c>
      <c r="BL130" s="18" t="s">
        <v>133</v>
      </c>
      <c r="BM130" s="143" t="s">
        <v>176</v>
      </c>
    </row>
    <row r="131" spans="2:65" s="1" customFormat="1" ht="10.199999999999999">
      <c r="B131" s="33"/>
      <c r="D131" s="145" t="s">
        <v>135</v>
      </c>
      <c r="F131" s="146" t="s">
        <v>177</v>
      </c>
      <c r="I131" s="147"/>
      <c r="L131" s="33"/>
      <c r="M131" s="148"/>
      <c r="T131" s="54"/>
      <c r="AT131" s="18" t="s">
        <v>135</v>
      </c>
      <c r="AU131" s="18" t="s">
        <v>80</v>
      </c>
    </row>
    <row r="132" spans="2:65" s="12" customFormat="1" ht="10.199999999999999">
      <c r="B132" s="149"/>
      <c r="D132" s="150" t="s">
        <v>137</v>
      </c>
      <c r="E132" s="151" t="s">
        <v>18</v>
      </c>
      <c r="F132" s="152" t="s">
        <v>170</v>
      </c>
      <c r="H132" s="151" t="s">
        <v>18</v>
      </c>
      <c r="I132" s="153"/>
      <c r="L132" s="149"/>
      <c r="M132" s="154"/>
      <c r="T132" s="155"/>
      <c r="AT132" s="151" t="s">
        <v>137</v>
      </c>
      <c r="AU132" s="151" t="s">
        <v>80</v>
      </c>
      <c r="AV132" s="12" t="s">
        <v>78</v>
      </c>
      <c r="AW132" s="12" t="s">
        <v>32</v>
      </c>
      <c r="AX132" s="12" t="s">
        <v>71</v>
      </c>
      <c r="AY132" s="151" t="s">
        <v>126</v>
      </c>
    </row>
    <row r="133" spans="2:65" s="12" customFormat="1" ht="10.199999999999999">
      <c r="B133" s="149"/>
      <c r="D133" s="150" t="s">
        <v>137</v>
      </c>
      <c r="E133" s="151" t="s">
        <v>18</v>
      </c>
      <c r="F133" s="152" t="s">
        <v>138</v>
      </c>
      <c r="H133" s="151" t="s">
        <v>18</v>
      </c>
      <c r="I133" s="153"/>
      <c r="L133" s="149"/>
      <c r="M133" s="154"/>
      <c r="T133" s="155"/>
      <c r="AT133" s="151" t="s">
        <v>137</v>
      </c>
      <c r="AU133" s="151" t="s">
        <v>80</v>
      </c>
      <c r="AV133" s="12" t="s">
        <v>78</v>
      </c>
      <c r="AW133" s="12" t="s">
        <v>32</v>
      </c>
      <c r="AX133" s="12" t="s">
        <v>71</v>
      </c>
      <c r="AY133" s="151" t="s">
        <v>126</v>
      </c>
    </row>
    <row r="134" spans="2:65" s="12" customFormat="1" ht="20.399999999999999">
      <c r="B134" s="149"/>
      <c r="D134" s="150" t="s">
        <v>137</v>
      </c>
      <c r="E134" s="151" t="s">
        <v>18</v>
      </c>
      <c r="F134" s="152" t="s">
        <v>171</v>
      </c>
      <c r="H134" s="151" t="s">
        <v>18</v>
      </c>
      <c r="I134" s="153"/>
      <c r="L134" s="149"/>
      <c r="M134" s="154"/>
      <c r="T134" s="155"/>
      <c r="AT134" s="151" t="s">
        <v>137</v>
      </c>
      <c r="AU134" s="151" t="s">
        <v>80</v>
      </c>
      <c r="AV134" s="12" t="s">
        <v>78</v>
      </c>
      <c r="AW134" s="12" t="s">
        <v>32</v>
      </c>
      <c r="AX134" s="12" t="s">
        <v>71</v>
      </c>
      <c r="AY134" s="151" t="s">
        <v>126</v>
      </c>
    </row>
    <row r="135" spans="2:65" s="13" customFormat="1" ht="10.199999999999999">
      <c r="B135" s="156"/>
      <c r="D135" s="150" t="s">
        <v>137</v>
      </c>
      <c r="E135" s="157" t="s">
        <v>18</v>
      </c>
      <c r="F135" s="158" t="s">
        <v>178</v>
      </c>
      <c r="H135" s="159">
        <v>584</v>
      </c>
      <c r="I135" s="160"/>
      <c r="L135" s="156"/>
      <c r="M135" s="161"/>
      <c r="T135" s="162"/>
      <c r="AT135" s="157" t="s">
        <v>137</v>
      </c>
      <c r="AU135" s="157" t="s">
        <v>80</v>
      </c>
      <c r="AV135" s="13" t="s">
        <v>80</v>
      </c>
      <c r="AW135" s="13" t="s">
        <v>32</v>
      </c>
      <c r="AX135" s="13" t="s">
        <v>71</v>
      </c>
      <c r="AY135" s="157" t="s">
        <v>126</v>
      </c>
    </row>
    <row r="136" spans="2:65" s="14" customFormat="1" ht="10.199999999999999">
      <c r="B136" s="163"/>
      <c r="D136" s="150" t="s">
        <v>137</v>
      </c>
      <c r="E136" s="164" t="s">
        <v>18</v>
      </c>
      <c r="F136" s="165" t="s">
        <v>142</v>
      </c>
      <c r="H136" s="166">
        <v>584</v>
      </c>
      <c r="I136" s="167"/>
      <c r="L136" s="163"/>
      <c r="M136" s="168"/>
      <c r="T136" s="169"/>
      <c r="AT136" s="164" t="s">
        <v>137</v>
      </c>
      <c r="AU136" s="164" t="s">
        <v>80</v>
      </c>
      <c r="AV136" s="14" t="s">
        <v>133</v>
      </c>
      <c r="AW136" s="14" t="s">
        <v>32</v>
      </c>
      <c r="AX136" s="14" t="s">
        <v>78</v>
      </c>
      <c r="AY136" s="164" t="s">
        <v>126</v>
      </c>
    </row>
    <row r="137" spans="2:65" s="1" customFormat="1" ht="44.25" customHeight="1">
      <c r="B137" s="33"/>
      <c r="C137" s="132" t="s">
        <v>179</v>
      </c>
      <c r="D137" s="132" t="s">
        <v>128</v>
      </c>
      <c r="E137" s="133" t="s">
        <v>180</v>
      </c>
      <c r="F137" s="134" t="s">
        <v>181</v>
      </c>
      <c r="G137" s="135" t="s">
        <v>167</v>
      </c>
      <c r="H137" s="136">
        <v>76.313999999999993</v>
      </c>
      <c r="I137" s="137"/>
      <c r="J137" s="138">
        <f>ROUND(I137*H137,2)</f>
        <v>0</v>
      </c>
      <c r="K137" s="134" t="s">
        <v>132</v>
      </c>
      <c r="L137" s="33"/>
      <c r="M137" s="139" t="s">
        <v>18</v>
      </c>
      <c r="N137" s="140" t="s">
        <v>42</v>
      </c>
      <c r="P137" s="141">
        <f>O137*H137</f>
        <v>0</v>
      </c>
      <c r="Q137" s="141">
        <v>0</v>
      </c>
      <c r="R137" s="141">
        <f>Q137*H137</f>
        <v>0</v>
      </c>
      <c r="S137" s="141">
        <v>0</v>
      </c>
      <c r="T137" s="142">
        <f>S137*H137</f>
        <v>0</v>
      </c>
      <c r="AR137" s="143" t="s">
        <v>133</v>
      </c>
      <c r="AT137" s="143" t="s">
        <v>128</v>
      </c>
      <c r="AU137" s="143" t="s">
        <v>80</v>
      </c>
      <c r="AY137" s="18" t="s">
        <v>126</v>
      </c>
      <c r="BE137" s="144">
        <f>IF(N137="základní",J137,0)</f>
        <v>0</v>
      </c>
      <c r="BF137" s="144">
        <f>IF(N137="snížená",J137,0)</f>
        <v>0</v>
      </c>
      <c r="BG137" s="144">
        <f>IF(N137="zákl. přenesená",J137,0)</f>
        <v>0</v>
      </c>
      <c r="BH137" s="144">
        <f>IF(N137="sníž. přenesená",J137,0)</f>
        <v>0</v>
      </c>
      <c r="BI137" s="144">
        <f>IF(N137="nulová",J137,0)</f>
        <v>0</v>
      </c>
      <c r="BJ137" s="18" t="s">
        <v>78</v>
      </c>
      <c r="BK137" s="144">
        <f>ROUND(I137*H137,2)</f>
        <v>0</v>
      </c>
      <c r="BL137" s="18" t="s">
        <v>133</v>
      </c>
      <c r="BM137" s="143" t="s">
        <v>182</v>
      </c>
    </row>
    <row r="138" spans="2:65" s="1" customFormat="1" ht="10.199999999999999">
      <c r="B138" s="33"/>
      <c r="D138" s="145" t="s">
        <v>135</v>
      </c>
      <c r="F138" s="146" t="s">
        <v>183</v>
      </c>
      <c r="I138" s="147"/>
      <c r="L138" s="33"/>
      <c r="M138" s="148"/>
      <c r="T138" s="54"/>
      <c r="AT138" s="18" t="s">
        <v>135</v>
      </c>
      <c r="AU138" s="18" t="s">
        <v>80</v>
      </c>
    </row>
    <row r="139" spans="2:65" s="12" customFormat="1" ht="10.199999999999999">
      <c r="B139" s="149"/>
      <c r="D139" s="150" t="s">
        <v>137</v>
      </c>
      <c r="E139" s="151" t="s">
        <v>18</v>
      </c>
      <c r="F139" s="152" t="s">
        <v>170</v>
      </c>
      <c r="H139" s="151" t="s">
        <v>18</v>
      </c>
      <c r="I139" s="153"/>
      <c r="L139" s="149"/>
      <c r="M139" s="154"/>
      <c r="T139" s="155"/>
      <c r="AT139" s="151" t="s">
        <v>137</v>
      </c>
      <c r="AU139" s="151" t="s">
        <v>80</v>
      </c>
      <c r="AV139" s="12" t="s">
        <v>78</v>
      </c>
      <c r="AW139" s="12" t="s">
        <v>32</v>
      </c>
      <c r="AX139" s="12" t="s">
        <v>71</v>
      </c>
      <c r="AY139" s="151" t="s">
        <v>126</v>
      </c>
    </row>
    <row r="140" spans="2:65" s="12" customFormat="1" ht="10.199999999999999">
      <c r="B140" s="149"/>
      <c r="D140" s="150" t="s">
        <v>137</v>
      </c>
      <c r="E140" s="151" t="s">
        <v>18</v>
      </c>
      <c r="F140" s="152" t="s">
        <v>138</v>
      </c>
      <c r="H140" s="151" t="s">
        <v>18</v>
      </c>
      <c r="I140" s="153"/>
      <c r="L140" s="149"/>
      <c r="M140" s="154"/>
      <c r="T140" s="155"/>
      <c r="AT140" s="151" t="s">
        <v>137</v>
      </c>
      <c r="AU140" s="151" t="s">
        <v>80</v>
      </c>
      <c r="AV140" s="12" t="s">
        <v>78</v>
      </c>
      <c r="AW140" s="12" t="s">
        <v>32</v>
      </c>
      <c r="AX140" s="12" t="s">
        <v>71</v>
      </c>
      <c r="AY140" s="151" t="s">
        <v>126</v>
      </c>
    </row>
    <row r="141" spans="2:65" s="12" customFormat="1" ht="10.199999999999999">
      <c r="B141" s="149"/>
      <c r="D141" s="150" t="s">
        <v>137</v>
      </c>
      <c r="E141" s="151" t="s">
        <v>18</v>
      </c>
      <c r="F141" s="152" t="s">
        <v>184</v>
      </c>
      <c r="H141" s="151" t="s">
        <v>18</v>
      </c>
      <c r="I141" s="153"/>
      <c r="L141" s="149"/>
      <c r="M141" s="154"/>
      <c r="T141" s="155"/>
      <c r="AT141" s="151" t="s">
        <v>137</v>
      </c>
      <c r="AU141" s="151" t="s">
        <v>80</v>
      </c>
      <c r="AV141" s="12" t="s">
        <v>78</v>
      </c>
      <c r="AW141" s="12" t="s">
        <v>32</v>
      </c>
      <c r="AX141" s="12" t="s">
        <v>71</v>
      </c>
      <c r="AY141" s="151" t="s">
        <v>126</v>
      </c>
    </row>
    <row r="142" spans="2:65" s="12" customFormat="1" ht="10.199999999999999">
      <c r="B142" s="149"/>
      <c r="D142" s="150" t="s">
        <v>137</v>
      </c>
      <c r="E142" s="151" t="s">
        <v>18</v>
      </c>
      <c r="F142" s="152" t="s">
        <v>185</v>
      </c>
      <c r="H142" s="151" t="s">
        <v>18</v>
      </c>
      <c r="I142" s="153"/>
      <c r="L142" s="149"/>
      <c r="M142" s="154"/>
      <c r="T142" s="155"/>
      <c r="AT142" s="151" t="s">
        <v>137</v>
      </c>
      <c r="AU142" s="151" t="s">
        <v>80</v>
      </c>
      <c r="AV142" s="12" t="s">
        <v>78</v>
      </c>
      <c r="AW142" s="12" t="s">
        <v>32</v>
      </c>
      <c r="AX142" s="12" t="s">
        <v>71</v>
      </c>
      <c r="AY142" s="151" t="s">
        <v>126</v>
      </c>
    </row>
    <row r="143" spans="2:65" s="12" customFormat="1" ht="10.199999999999999">
      <c r="B143" s="149"/>
      <c r="D143" s="150" t="s">
        <v>137</v>
      </c>
      <c r="E143" s="151" t="s">
        <v>18</v>
      </c>
      <c r="F143" s="152" t="s">
        <v>186</v>
      </c>
      <c r="H143" s="151" t="s">
        <v>18</v>
      </c>
      <c r="I143" s="153"/>
      <c r="L143" s="149"/>
      <c r="M143" s="154"/>
      <c r="T143" s="155"/>
      <c r="AT143" s="151" t="s">
        <v>137</v>
      </c>
      <c r="AU143" s="151" t="s">
        <v>80</v>
      </c>
      <c r="AV143" s="12" t="s">
        <v>78</v>
      </c>
      <c r="AW143" s="12" t="s">
        <v>32</v>
      </c>
      <c r="AX143" s="12" t="s">
        <v>71</v>
      </c>
      <c r="AY143" s="151" t="s">
        <v>126</v>
      </c>
    </row>
    <row r="144" spans="2:65" s="13" customFormat="1" ht="10.199999999999999">
      <c r="B144" s="156"/>
      <c r="D144" s="150" t="s">
        <v>137</v>
      </c>
      <c r="E144" s="157" t="s">
        <v>18</v>
      </c>
      <c r="F144" s="158" t="s">
        <v>187</v>
      </c>
      <c r="H144" s="159">
        <v>2.7389999999999999</v>
      </c>
      <c r="I144" s="160"/>
      <c r="L144" s="156"/>
      <c r="M144" s="161"/>
      <c r="T144" s="162"/>
      <c r="AT144" s="157" t="s">
        <v>137</v>
      </c>
      <c r="AU144" s="157" t="s">
        <v>80</v>
      </c>
      <c r="AV144" s="13" t="s">
        <v>80</v>
      </c>
      <c r="AW144" s="13" t="s">
        <v>32</v>
      </c>
      <c r="AX144" s="13" t="s">
        <v>71</v>
      </c>
      <c r="AY144" s="157" t="s">
        <v>126</v>
      </c>
    </row>
    <row r="145" spans="2:65" s="13" customFormat="1" ht="10.199999999999999">
      <c r="B145" s="156"/>
      <c r="D145" s="150" t="s">
        <v>137</v>
      </c>
      <c r="E145" s="157" t="s">
        <v>18</v>
      </c>
      <c r="F145" s="158" t="s">
        <v>188</v>
      </c>
      <c r="H145" s="159">
        <v>17.024000000000001</v>
      </c>
      <c r="I145" s="160"/>
      <c r="L145" s="156"/>
      <c r="M145" s="161"/>
      <c r="T145" s="162"/>
      <c r="AT145" s="157" t="s">
        <v>137</v>
      </c>
      <c r="AU145" s="157" t="s">
        <v>80</v>
      </c>
      <c r="AV145" s="13" t="s">
        <v>80</v>
      </c>
      <c r="AW145" s="13" t="s">
        <v>32</v>
      </c>
      <c r="AX145" s="13" t="s">
        <v>71</v>
      </c>
      <c r="AY145" s="157" t="s">
        <v>126</v>
      </c>
    </row>
    <row r="146" spans="2:65" s="13" customFormat="1" ht="10.199999999999999">
      <c r="B146" s="156"/>
      <c r="D146" s="150" t="s">
        <v>137</v>
      </c>
      <c r="E146" s="157" t="s">
        <v>18</v>
      </c>
      <c r="F146" s="158" t="s">
        <v>189</v>
      </c>
      <c r="H146" s="159">
        <v>3.923</v>
      </c>
      <c r="I146" s="160"/>
      <c r="L146" s="156"/>
      <c r="M146" s="161"/>
      <c r="T146" s="162"/>
      <c r="AT146" s="157" t="s">
        <v>137</v>
      </c>
      <c r="AU146" s="157" t="s">
        <v>80</v>
      </c>
      <c r="AV146" s="13" t="s">
        <v>80</v>
      </c>
      <c r="AW146" s="13" t="s">
        <v>32</v>
      </c>
      <c r="AX146" s="13" t="s">
        <v>71</v>
      </c>
      <c r="AY146" s="157" t="s">
        <v>126</v>
      </c>
    </row>
    <row r="147" spans="2:65" s="13" customFormat="1" ht="10.199999999999999">
      <c r="B147" s="156"/>
      <c r="D147" s="150" t="s">
        <v>137</v>
      </c>
      <c r="E147" s="157" t="s">
        <v>18</v>
      </c>
      <c r="F147" s="158" t="s">
        <v>190</v>
      </c>
      <c r="H147" s="159">
        <v>9.0139999999999993</v>
      </c>
      <c r="I147" s="160"/>
      <c r="L147" s="156"/>
      <c r="M147" s="161"/>
      <c r="T147" s="162"/>
      <c r="AT147" s="157" t="s">
        <v>137</v>
      </c>
      <c r="AU147" s="157" t="s">
        <v>80</v>
      </c>
      <c r="AV147" s="13" t="s">
        <v>80</v>
      </c>
      <c r="AW147" s="13" t="s">
        <v>32</v>
      </c>
      <c r="AX147" s="13" t="s">
        <v>71</v>
      </c>
      <c r="AY147" s="157" t="s">
        <v>126</v>
      </c>
    </row>
    <row r="148" spans="2:65" s="13" customFormat="1" ht="10.199999999999999">
      <c r="B148" s="156"/>
      <c r="D148" s="150" t="s">
        <v>137</v>
      </c>
      <c r="E148" s="157" t="s">
        <v>18</v>
      </c>
      <c r="F148" s="158" t="s">
        <v>191</v>
      </c>
      <c r="H148" s="159">
        <v>2.0640000000000001</v>
      </c>
      <c r="I148" s="160"/>
      <c r="L148" s="156"/>
      <c r="M148" s="161"/>
      <c r="T148" s="162"/>
      <c r="AT148" s="157" t="s">
        <v>137</v>
      </c>
      <c r="AU148" s="157" t="s">
        <v>80</v>
      </c>
      <c r="AV148" s="13" t="s">
        <v>80</v>
      </c>
      <c r="AW148" s="13" t="s">
        <v>32</v>
      </c>
      <c r="AX148" s="13" t="s">
        <v>71</v>
      </c>
      <c r="AY148" s="157" t="s">
        <v>126</v>
      </c>
    </row>
    <row r="149" spans="2:65" s="13" customFormat="1" ht="10.199999999999999">
      <c r="B149" s="156"/>
      <c r="D149" s="150" t="s">
        <v>137</v>
      </c>
      <c r="E149" s="157" t="s">
        <v>18</v>
      </c>
      <c r="F149" s="158" t="s">
        <v>192</v>
      </c>
      <c r="H149" s="159">
        <v>8.7989999999999995</v>
      </c>
      <c r="I149" s="160"/>
      <c r="L149" s="156"/>
      <c r="M149" s="161"/>
      <c r="T149" s="162"/>
      <c r="AT149" s="157" t="s">
        <v>137</v>
      </c>
      <c r="AU149" s="157" t="s">
        <v>80</v>
      </c>
      <c r="AV149" s="13" t="s">
        <v>80</v>
      </c>
      <c r="AW149" s="13" t="s">
        <v>32</v>
      </c>
      <c r="AX149" s="13" t="s">
        <v>71</v>
      </c>
      <c r="AY149" s="157" t="s">
        <v>126</v>
      </c>
    </row>
    <row r="150" spans="2:65" s="13" customFormat="1" ht="10.199999999999999">
      <c r="B150" s="156"/>
      <c r="D150" s="150" t="s">
        <v>137</v>
      </c>
      <c r="E150" s="157" t="s">
        <v>18</v>
      </c>
      <c r="F150" s="158" t="s">
        <v>193</v>
      </c>
      <c r="H150" s="159">
        <v>4.0679999999999996</v>
      </c>
      <c r="I150" s="160"/>
      <c r="L150" s="156"/>
      <c r="M150" s="161"/>
      <c r="T150" s="162"/>
      <c r="AT150" s="157" t="s">
        <v>137</v>
      </c>
      <c r="AU150" s="157" t="s">
        <v>80</v>
      </c>
      <c r="AV150" s="13" t="s">
        <v>80</v>
      </c>
      <c r="AW150" s="13" t="s">
        <v>32</v>
      </c>
      <c r="AX150" s="13" t="s">
        <v>71</v>
      </c>
      <c r="AY150" s="157" t="s">
        <v>126</v>
      </c>
    </row>
    <row r="151" spans="2:65" s="13" customFormat="1" ht="10.199999999999999">
      <c r="B151" s="156"/>
      <c r="D151" s="150" t="s">
        <v>137</v>
      </c>
      <c r="E151" s="157" t="s">
        <v>18</v>
      </c>
      <c r="F151" s="158" t="s">
        <v>194</v>
      </c>
      <c r="H151" s="159">
        <v>4.7140000000000004</v>
      </c>
      <c r="I151" s="160"/>
      <c r="L151" s="156"/>
      <c r="M151" s="161"/>
      <c r="T151" s="162"/>
      <c r="AT151" s="157" t="s">
        <v>137</v>
      </c>
      <c r="AU151" s="157" t="s">
        <v>80</v>
      </c>
      <c r="AV151" s="13" t="s">
        <v>80</v>
      </c>
      <c r="AW151" s="13" t="s">
        <v>32</v>
      </c>
      <c r="AX151" s="13" t="s">
        <v>71</v>
      </c>
      <c r="AY151" s="157" t="s">
        <v>126</v>
      </c>
    </row>
    <row r="152" spans="2:65" s="13" customFormat="1" ht="10.199999999999999">
      <c r="B152" s="156"/>
      <c r="D152" s="150" t="s">
        <v>137</v>
      </c>
      <c r="E152" s="157" t="s">
        <v>18</v>
      </c>
      <c r="F152" s="158" t="s">
        <v>195</v>
      </c>
      <c r="H152" s="159">
        <v>13.156000000000001</v>
      </c>
      <c r="I152" s="160"/>
      <c r="L152" s="156"/>
      <c r="M152" s="161"/>
      <c r="T152" s="162"/>
      <c r="AT152" s="157" t="s">
        <v>137</v>
      </c>
      <c r="AU152" s="157" t="s">
        <v>80</v>
      </c>
      <c r="AV152" s="13" t="s">
        <v>80</v>
      </c>
      <c r="AW152" s="13" t="s">
        <v>32</v>
      </c>
      <c r="AX152" s="13" t="s">
        <v>71</v>
      </c>
      <c r="AY152" s="157" t="s">
        <v>126</v>
      </c>
    </row>
    <row r="153" spans="2:65" s="13" customFormat="1" ht="10.199999999999999">
      <c r="B153" s="156"/>
      <c r="D153" s="150" t="s">
        <v>137</v>
      </c>
      <c r="E153" s="157" t="s">
        <v>18</v>
      </c>
      <c r="F153" s="158" t="s">
        <v>196</v>
      </c>
      <c r="H153" s="159">
        <v>10.813000000000001</v>
      </c>
      <c r="I153" s="160"/>
      <c r="L153" s="156"/>
      <c r="M153" s="161"/>
      <c r="T153" s="162"/>
      <c r="AT153" s="157" t="s">
        <v>137</v>
      </c>
      <c r="AU153" s="157" t="s">
        <v>80</v>
      </c>
      <c r="AV153" s="13" t="s">
        <v>80</v>
      </c>
      <c r="AW153" s="13" t="s">
        <v>32</v>
      </c>
      <c r="AX153" s="13" t="s">
        <v>71</v>
      </c>
      <c r="AY153" s="157" t="s">
        <v>126</v>
      </c>
    </row>
    <row r="154" spans="2:65" s="14" customFormat="1" ht="10.199999999999999">
      <c r="B154" s="163"/>
      <c r="D154" s="150" t="s">
        <v>137</v>
      </c>
      <c r="E154" s="164" t="s">
        <v>18</v>
      </c>
      <c r="F154" s="165" t="s">
        <v>142</v>
      </c>
      <c r="H154" s="166">
        <v>76.313999999999993</v>
      </c>
      <c r="I154" s="167"/>
      <c r="L154" s="163"/>
      <c r="M154" s="168"/>
      <c r="T154" s="169"/>
      <c r="AT154" s="164" t="s">
        <v>137</v>
      </c>
      <c r="AU154" s="164" t="s">
        <v>80</v>
      </c>
      <c r="AV154" s="14" t="s">
        <v>133</v>
      </c>
      <c r="AW154" s="14" t="s">
        <v>32</v>
      </c>
      <c r="AX154" s="14" t="s">
        <v>78</v>
      </c>
      <c r="AY154" s="164" t="s">
        <v>126</v>
      </c>
    </row>
    <row r="155" spans="2:65" s="1" customFormat="1" ht="62.7" customHeight="1">
      <c r="B155" s="33"/>
      <c r="C155" s="132" t="s">
        <v>197</v>
      </c>
      <c r="D155" s="132" t="s">
        <v>128</v>
      </c>
      <c r="E155" s="133" t="s">
        <v>198</v>
      </c>
      <c r="F155" s="134" t="s">
        <v>199</v>
      </c>
      <c r="G155" s="135" t="s">
        <v>167</v>
      </c>
      <c r="H155" s="136">
        <v>1136.3140000000001</v>
      </c>
      <c r="I155" s="137"/>
      <c r="J155" s="138">
        <f>ROUND(I155*H155,2)</f>
        <v>0</v>
      </c>
      <c r="K155" s="134" t="s">
        <v>132</v>
      </c>
      <c r="L155" s="33"/>
      <c r="M155" s="139" t="s">
        <v>18</v>
      </c>
      <c r="N155" s="140" t="s">
        <v>42</v>
      </c>
      <c r="P155" s="141">
        <f>O155*H155</f>
        <v>0</v>
      </c>
      <c r="Q155" s="141">
        <v>0</v>
      </c>
      <c r="R155" s="141">
        <f>Q155*H155</f>
        <v>0</v>
      </c>
      <c r="S155" s="141">
        <v>0</v>
      </c>
      <c r="T155" s="142">
        <f>S155*H155</f>
        <v>0</v>
      </c>
      <c r="AR155" s="143" t="s">
        <v>133</v>
      </c>
      <c r="AT155" s="143" t="s">
        <v>128</v>
      </c>
      <c r="AU155" s="143" t="s">
        <v>80</v>
      </c>
      <c r="AY155" s="18" t="s">
        <v>126</v>
      </c>
      <c r="BE155" s="144">
        <f>IF(N155="základní",J155,0)</f>
        <v>0</v>
      </c>
      <c r="BF155" s="144">
        <f>IF(N155="snížená",J155,0)</f>
        <v>0</v>
      </c>
      <c r="BG155" s="144">
        <f>IF(N155="zákl. přenesená",J155,0)</f>
        <v>0</v>
      </c>
      <c r="BH155" s="144">
        <f>IF(N155="sníž. přenesená",J155,0)</f>
        <v>0</v>
      </c>
      <c r="BI155" s="144">
        <f>IF(N155="nulová",J155,0)</f>
        <v>0</v>
      </c>
      <c r="BJ155" s="18" t="s">
        <v>78</v>
      </c>
      <c r="BK155" s="144">
        <f>ROUND(I155*H155,2)</f>
        <v>0</v>
      </c>
      <c r="BL155" s="18" t="s">
        <v>133</v>
      </c>
      <c r="BM155" s="143" t="s">
        <v>200</v>
      </c>
    </row>
    <row r="156" spans="2:65" s="1" customFormat="1" ht="10.199999999999999">
      <c r="B156" s="33"/>
      <c r="D156" s="145" t="s">
        <v>135</v>
      </c>
      <c r="F156" s="146" t="s">
        <v>201</v>
      </c>
      <c r="I156" s="147"/>
      <c r="L156" s="33"/>
      <c r="M156" s="148"/>
      <c r="T156" s="54"/>
      <c r="AT156" s="18" t="s">
        <v>135</v>
      </c>
      <c r="AU156" s="18" t="s">
        <v>80</v>
      </c>
    </row>
    <row r="157" spans="2:65" s="12" customFormat="1" ht="10.199999999999999">
      <c r="B157" s="149"/>
      <c r="D157" s="150" t="s">
        <v>137</v>
      </c>
      <c r="E157" s="151" t="s">
        <v>18</v>
      </c>
      <c r="F157" s="152" t="s">
        <v>202</v>
      </c>
      <c r="H157" s="151" t="s">
        <v>18</v>
      </c>
      <c r="I157" s="153"/>
      <c r="L157" s="149"/>
      <c r="M157" s="154"/>
      <c r="T157" s="155"/>
      <c r="AT157" s="151" t="s">
        <v>137</v>
      </c>
      <c r="AU157" s="151" t="s">
        <v>80</v>
      </c>
      <c r="AV157" s="12" t="s">
        <v>78</v>
      </c>
      <c r="AW157" s="12" t="s">
        <v>32</v>
      </c>
      <c r="AX157" s="12" t="s">
        <v>71</v>
      </c>
      <c r="AY157" s="151" t="s">
        <v>126</v>
      </c>
    </row>
    <row r="158" spans="2:65" s="13" customFormat="1" ht="10.199999999999999">
      <c r="B158" s="156"/>
      <c r="D158" s="150" t="s">
        <v>137</v>
      </c>
      <c r="E158" s="157" t="s">
        <v>18</v>
      </c>
      <c r="F158" s="158" t="s">
        <v>203</v>
      </c>
      <c r="H158" s="159">
        <v>476</v>
      </c>
      <c r="I158" s="160"/>
      <c r="L158" s="156"/>
      <c r="M158" s="161"/>
      <c r="T158" s="162"/>
      <c r="AT158" s="157" t="s">
        <v>137</v>
      </c>
      <c r="AU158" s="157" t="s">
        <v>80</v>
      </c>
      <c r="AV158" s="13" t="s">
        <v>80</v>
      </c>
      <c r="AW158" s="13" t="s">
        <v>32</v>
      </c>
      <c r="AX158" s="13" t="s">
        <v>71</v>
      </c>
      <c r="AY158" s="157" t="s">
        <v>126</v>
      </c>
    </row>
    <row r="159" spans="2:65" s="13" customFormat="1" ht="10.199999999999999">
      <c r="B159" s="156"/>
      <c r="D159" s="150" t="s">
        <v>137</v>
      </c>
      <c r="E159" s="157" t="s">
        <v>18</v>
      </c>
      <c r="F159" s="158" t="s">
        <v>204</v>
      </c>
      <c r="H159" s="159">
        <v>584</v>
      </c>
      <c r="I159" s="160"/>
      <c r="L159" s="156"/>
      <c r="M159" s="161"/>
      <c r="T159" s="162"/>
      <c r="AT159" s="157" t="s">
        <v>137</v>
      </c>
      <c r="AU159" s="157" t="s">
        <v>80</v>
      </c>
      <c r="AV159" s="13" t="s">
        <v>80</v>
      </c>
      <c r="AW159" s="13" t="s">
        <v>32</v>
      </c>
      <c r="AX159" s="13" t="s">
        <v>71</v>
      </c>
      <c r="AY159" s="157" t="s">
        <v>126</v>
      </c>
    </row>
    <row r="160" spans="2:65" s="13" customFormat="1" ht="10.199999999999999">
      <c r="B160" s="156"/>
      <c r="D160" s="150" t="s">
        <v>137</v>
      </c>
      <c r="E160" s="157" t="s">
        <v>18</v>
      </c>
      <c r="F160" s="158" t="s">
        <v>205</v>
      </c>
      <c r="H160" s="159">
        <v>76.313999999999993</v>
      </c>
      <c r="I160" s="160"/>
      <c r="L160" s="156"/>
      <c r="M160" s="161"/>
      <c r="T160" s="162"/>
      <c r="AT160" s="157" t="s">
        <v>137</v>
      </c>
      <c r="AU160" s="157" t="s">
        <v>80</v>
      </c>
      <c r="AV160" s="13" t="s">
        <v>80</v>
      </c>
      <c r="AW160" s="13" t="s">
        <v>32</v>
      </c>
      <c r="AX160" s="13" t="s">
        <v>71</v>
      </c>
      <c r="AY160" s="157" t="s">
        <v>126</v>
      </c>
    </row>
    <row r="161" spans="2:65" s="14" customFormat="1" ht="10.199999999999999">
      <c r="B161" s="163"/>
      <c r="D161" s="150" t="s">
        <v>137</v>
      </c>
      <c r="E161" s="164" t="s">
        <v>18</v>
      </c>
      <c r="F161" s="165" t="s">
        <v>142</v>
      </c>
      <c r="H161" s="166">
        <v>1136.3140000000001</v>
      </c>
      <c r="I161" s="167"/>
      <c r="L161" s="163"/>
      <c r="M161" s="168"/>
      <c r="T161" s="169"/>
      <c r="AT161" s="164" t="s">
        <v>137</v>
      </c>
      <c r="AU161" s="164" t="s">
        <v>80</v>
      </c>
      <c r="AV161" s="14" t="s">
        <v>133</v>
      </c>
      <c r="AW161" s="14" t="s">
        <v>32</v>
      </c>
      <c r="AX161" s="14" t="s">
        <v>78</v>
      </c>
      <c r="AY161" s="164" t="s">
        <v>126</v>
      </c>
    </row>
    <row r="162" spans="2:65" s="1" customFormat="1" ht="66.75" customHeight="1">
      <c r="B162" s="33"/>
      <c r="C162" s="132" t="s">
        <v>206</v>
      </c>
      <c r="D162" s="132" t="s">
        <v>128</v>
      </c>
      <c r="E162" s="133" t="s">
        <v>207</v>
      </c>
      <c r="F162" s="134" t="s">
        <v>208</v>
      </c>
      <c r="G162" s="135" t="s">
        <v>167</v>
      </c>
      <c r="H162" s="136">
        <v>11363.14</v>
      </c>
      <c r="I162" s="137"/>
      <c r="J162" s="138">
        <f>ROUND(I162*H162,2)</f>
        <v>0</v>
      </c>
      <c r="K162" s="134" t="s">
        <v>132</v>
      </c>
      <c r="L162" s="33"/>
      <c r="M162" s="139" t="s">
        <v>18</v>
      </c>
      <c r="N162" s="140" t="s">
        <v>42</v>
      </c>
      <c r="P162" s="141">
        <f>O162*H162</f>
        <v>0</v>
      </c>
      <c r="Q162" s="141">
        <v>0</v>
      </c>
      <c r="R162" s="141">
        <f>Q162*H162</f>
        <v>0</v>
      </c>
      <c r="S162" s="141">
        <v>0</v>
      </c>
      <c r="T162" s="142">
        <f>S162*H162</f>
        <v>0</v>
      </c>
      <c r="AR162" s="143" t="s">
        <v>133</v>
      </c>
      <c r="AT162" s="143" t="s">
        <v>128</v>
      </c>
      <c r="AU162" s="143" t="s">
        <v>80</v>
      </c>
      <c r="AY162" s="18" t="s">
        <v>126</v>
      </c>
      <c r="BE162" s="144">
        <f>IF(N162="základní",J162,0)</f>
        <v>0</v>
      </c>
      <c r="BF162" s="144">
        <f>IF(N162="snížená",J162,0)</f>
        <v>0</v>
      </c>
      <c r="BG162" s="144">
        <f>IF(N162="zákl. přenesená",J162,0)</f>
        <v>0</v>
      </c>
      <c r="BH162" s="144">
        <f>IF(N162="sníž. přenesená",J162,0)</f>
        <v>0</v>
      </c>
      <c r="BI162" s="144">
        <f>IF(N162="nulová",J162,0)</f>
        <v>0</v>
      </c>
      <c r="BJ162" s="18" t="s">
        <v>78</v>
      </c>
      <c r="BK162" s="144">
        <f>ROUND(I162*H162,2)</f>
        <v>0</v>
      </c>
      <c r="BL162" s="18" t="s">
        <v>133</v>
      </c>
      <c r="BM162" s="143" t="s">
        <v>209</v>
      </c>
    </row>
    <row r="163" spans="2:65" s="1" customFormat="1" ht="10.199999999999999">
      <c r="B163" s="33"/>
      <c r="D163" s="145" t="s">
        <v>135</v>
      </c>
      <c r="F163" s="146" t="s">
        <v>210</v>
      </c>
      <c r="I163" s="147"/>
      <c r="L163" s="33"/>
      <c r="M163" s="148"/>
      <c r="T163" s="54"/>
      <c r="AT163" s="18" t="s">
        <v>135</v>
      </c>
      <c r="AU163" s="18" t="s">
        <v>80</v>
      </c>
    </row>
    <row r="164" spans="2:65" s="13" customFormat="1" ht="10.199999999999999">
      <c r="B164" s="156"/>
      <c r="D164" s="150" t="s">
        <v>137</v>
      </c>
      <c r="E164" s="157" t="s">
        <v>18</v>
      </c>
      <c r="F164" s="158" t="s">
        <v>211</v>
      </c>
      <c r="H164" s="159">
        <v>1136.3140000000001</v>
      </c>
      <c r="I164" s="160"/>
      <c r="L164" s="156"/>
      <c r="M164" s="161"/>
      <c r="T164" s="162"/>
      <c r="AT164" s="157" t="s">
        <v>137</v>
      </c>
      <c r="AU164" s="157" t="s">
        <v>80</v>
      </c>
      <c r="AV164" s="13" t="s">
        <v>80</v>
      </c>
      <c r="AW164" s="13" t="s">
        <v>32</v>
      </c>
      <c r="AX164" s="13" t="s">
        <v>78</v>
      </c>
      <c r="AY164" s="157" t="s">
        <v>126</v>
      </c>
    </row>
    <row r="165" spans="2:65" s="13" customFormat="1" ht="10.199999999999999">
      <c r="B165" s="156"/>
      <c r="D165" s="150" t="s">
        <v>137</v>
      </c>
      <c r="F165" s="158" t="s">
        <v>212</v>
      </c>
      <c r="H165" s="159">
        <v>11363.14</v>
      </c>
      <c r="I165" s="160"/>
      <c r="L165" s="156"/>
      <c r="M165" s="161"/>
      <c r="T165" s="162"/>
      <c r="AT165" s="157" t="s">
        <v>137</v>
      </c>
      <c r="AU165" s="157" t="s">
        <v>80</v>
      </c>
      <c r="AV165" s="13" t="s">
        <v>80</v>
      </c>
      <c r="AW165" s="13" t="s">
        <v>4</v>
      </c>
      <c r="AX165" s="13" t="s">
        <v>78</v>
      </c>
      <c r="AY165" s="157" t="s">
        <v>126</v>
      </c>
    </row>
    <row r="166" spans="2:65" s="1" customFormat="1" ht="55.5" customHeight="1">
      <c r="B166" s="33"/>
      <c r="C166" s="132" t="s">
        <v>213</v>
      </c>
      <c r="D166" s="170" t="s">
        <v>128</v>
      </c>
      <c r="E166" s="133" t="s">
        <v>214</v>
      </c>
      <c r="F166" s="134" t="s">
        <v>215</v>
      </c>
      <c r="G166" s="135" t="s">
        <v>167</v>
      </c>
      <c r="H166" s="136">
        <v>22.684000000000001</v>
      </c>
      <c r="I166" s="137"/>
      <c r="J166" s="138">
        <f>ROUND(I166*H166,2)</f>
        <v>0</v>
      </c>
      <c r="K166" s="134" t="s">
        <v>132</v>
      </c>
      <c r="L166" s="33"/>
      <c r="M166" s="139" t="s">
        <v>18</v>
      </c>
      <c r="N166" s="140" t="s">
        <v>42</v>
      </c>
      <c r="P166" s="141">
        <f>O166*H166</f>
        <v>0</v>
      </c>
      <c r="Q166" s="141">
        <v>0</v>
      </c>
      <c r="R166" s="141">
        <f>Q166*H166</f>
        <v>0</v>
      </c>
      <c r="S166" s="141">
        <v>0</v>
      </c>
      <c r="T166" s="142">
        <f>S166*H166</f>
        <v>0</v>
      </c>
      <c r="AR166" s="143" t="s">
        <v>133</v>
      </c>
      <c r="AT166" s="143" t="s">
        <v>128</v>
      </c>
      <c r="AU166" s="143" t="s">
        <v>80</v>
      </c>
      <c r="AY166" s="18" t="s">
        <v>126</v>
      </c>
      <c r="BE166" s="144">
        <f>IF(N166="základní",J166,0)</f>
        <v>0</v>
      </c>
      <c r="BF166" s="144">
        <f>IF(N166="snížená",J166,0)</f>
        <v>0</v>
      </c>
      <c r="BG166" s="144">
        <f>IF(N166="zákl. přenesená",J166,0)</f>
        <v>0</v>
      </c>
      <c r="BH166" s="144">
        <f>IF(N166="sníž. přenesená",J166,0)</f>
        <v>0</v>
      </c>
      <c r="BI166" s="144">
        <f>IF(N166="nulová",J166,0)</f>
        <v>0</v>
      </c>
      <c r="BJ166" s="18" t="s">
        <v>78</v>
      </c>
      <c r="BK166" s="144">
        <f>ROUND(I166*H166,2)</f>
        <v>0</v>
      </c>
      <c r="BL166" s="18" t="s">
        <v>133</v>
      </c>
      <c r="BM166" s="143" t="s">
        <v>216</v>
      </c>
    </row>
    <row r="167" spans="2:65" s="1" customFormat="1" ht="10.199999999999999">
      <c r="B167" s="33"/>
      <c r="D167" s="145" t="s">
        <v>135</v>
      </c>
      <c r="F167" s="146" t="s">
        <v>217</v>
      </c>
      <c r="I167" s="147"/>
      <c r="L167" s="33"/>
      <c r="M167" s="148"/>
      <c r="T167" s="54"/>
      <c r="AT167" s="18" t="s">
        <v>135</v>
      </c>
      <c r="AU167" s="18" t="s">
        <v>80</v>
      </c>
    </row>
    <row r="168" spans="2:65" s="12" customFormat="1" ht="10.199999999999999">
      <c r="B168" s="149"/>
      <c r="D168" s="150" t="s">
        <v>137</v>
      </c>
      <c r="E168" s="151" t="s">
        <v>18</v>
      </c>
      <c r="F168" s="152" t="s">
        <v>170</v>
      </c>
      <c r="H168" s="151" t="s">
        <v>18</v>
      </c>
      <c r="I168" s="153"/>
      <c r="L168" s="149"/>
      <c r="M168" s="154"/>
      <c r="T168" s="155"/>
      <c r="AT168" s="151" t="s">
        <v>137</v>
      </c>
      <c r="AU168" s="151" t="s">
        <v>80</v>
      </c>
      <c r="AV168" s="12" t="s">
        <v>78</v>
      </c>
      <c r="AW168" s="12" t="s">
        <v>32</v>
      </c>
      <c r="AX168" s="12" t="s">
        <v>71</v>
      </c>
      <c r="AY168" s="151" t="s">
        <v>126</v>
      </c>
    </row>
    <row r="169" spans="2:65" s="12" customFormat="1" ht="10.199999999999999">
      <c r="B169" s="149"/>
      <c r="D169" s="150" t="s">
        <v>137</v>
      </c>
      <c r="E169" s="151" t="s">
        <v>18</v>
      </c>
      <c r="F169" s="152" t="s">
        <v>138</v>
      </c>
      <c r="H169" s="151" t="s">
        <v>18</v>
      </c>
      <c r="I169" s="153"/>
      <c r="L169" s="149"/>
      <c r="M169" s="154"/>
      <c r="T169" s="155"/>
      <c r="AT169" s="151" t="s">
        <v>137</v>
      </c>
      <c r="AU169" s="151" t="s">
        <v>80</v>
      </c>
      <c r="AV169" s="12" t="s">
        <v>78</v>
      </c>
      <c r="AW169" s="12" t="s">
        <v>32</v>
      </c>
      <c r="AX169" s="12" t="s">
        <v>71</v>
      </c>
      <c r="AY169" s="151" t="s">
        <v>126</v>
      </c>
    </row>
    <row r="170" spans="2:65" s="12" customFormat="1" ht="10.199999999999999">
      <c r="B170" s="149"/>
      <c r="D170" s="150" t="s">
        <v>137</v>
      </c>
      <c r="E170" s="151" t="s">
        <v>18</v>
      </c>
      <c r="F170" s="152" t="s">
        <v>184</v>
      </c>
      <c r="H170" s="151" t="s">
        <v>18</v>
      </c>
      <c r="I170" s="153"/>
      <c r="L170" s="149"/>
      <c r="M170" s="154"/>
      <c r="T170" s="155"/>
      <c r="AT170" s="151" t="s">
        <v>137</v>
      </c>
      <c r="AU170" s="151" t="s">
        <v>80</v>
      </c>
      <c r="AV170" s="12" t="s">
        <v>78</v>
      </c>
      <c r="AW170" s="12" t="s">
        <v>32</v>
      </c>
      <c r="AX170" s="12" t="s">
        <v>71</v>
      </c>
      <c r="AY170" s="151" t="s">
        <v>126</v>
      </c>
    </row>
    <row r="171" spans="2:65" s="12" customFormat="1" ht="10.199999999999999">
      <c r="B171" s="149"/>
      <c r="D171" s="150" t="s">
        <v>137</v>
      </c>
      <c r="E171" s="151" t="s">
        <v>18</v>
      </c>
      <c r="F171" s="152" t="s">
        <v>218</v>
      </c>
      <c r="H171" s="151" t="s">
        <v>18</v>
      </c>
      <c r="I171" s="153"/>
      <c r="L171" s="149"/>
      <c r="M171" s="154"/>
      <c r="T171" s="155"/>
      <c r="AT171" s="151" t="s">
        <v>137</v>
      </c>
      <c r="AU171" s="151" t="s">
        <v>80</v>
      </c>
      <c r="AV171" s="12" t="s">
        <v>78</v>
      </c>
      <c r="AW171" s="12" t="s">
        <v>32</v>
      </c>
      <c r="AX171" s="12" t="s">
        <v>71</v>
      </c>
      <c r="AY171" s="151" t="s">
        <v>126</v>
      </c>
    </row>
    <row r="172" spans="2:65" s="12" customFormat="1" ht="10.199999999999999">
      <c r="B172" s="149"/>
      <c r="D172" s="150" t="s">
        <v>137</v>
      </c>
      <c r="E172" s="151" t="s">
        <v>18</v>
      </c>
      <c r="F172" s="152" t="s">
        <v>219</v>
      </c>
      <c r="H172" s="151" t="s">
        <v>18</v>
      </c>
      <c r="I172" s="153"/>
      <c r="L172" s="149"/>
      <c r="M172" s="154"/>
      <c r="T172" s="155"/>
      <c r="AT172" s="151" t="s">
        <v>137</v>
      </c>
      <c r="AU172" s="151" t="s">
        <v>80</v>
      </c>
      <c r="AV172" s="12" t="s">
        <v>78</v>
      </c>
      <c r="AW172" s="12" t="s">
        <v>32</v>
      </c>
      <c r="AX172" s="12" t="s">
        <v>71</v>
      </c>
      <c r="AY172" s="151" t="s">
        <v>126</v>
      </c>
    </row>
    <row r="173" spans="2:65" s="12" customFormat="1" ht="10.199999999999999">
      <c r="B173" s="149"/>
      <c r="D173" s="150" t="s">
        <v>137</v>
      </c>
      <c r="E173" s="151" t="s">
        <v>18</v>
      </c>
      <c r="F173" s="152" t="s">
        <v>220</v>
      </c>
      <c r="H173" s="151" t="s">
        <v>18</v>
      </c>
      <c r="I173" s="153"/>
      <c r="L173" s="149"/>
      <c r="M173" s="154"/>
      <c r="T173" s="155"/>
      <c r="AT173" s="151" t="s">
        <v>137</v>
      </c>
      <c r="AU173" s="151" t="s">
        <v>80</v>
      </c>
      <c r="AV173" s="12" t="s">
        <v>78</v>
      </c>
      <c r="AW173" s="12" t="s">
        <v>32</v>
      </c>
      <c r="AX173" s="12" t="s">
        <v>71</v>
      </c>
      <c r="AY173" s="151" t="s">
        <v>126</v>
      </c>
    </row>
    <row r="174" spans="2:65" s="13" customFormat="1" ht="30.6">
      <c r="B174" s="156"/>
      <c r="D174" s="150" t="s">
        <v>137</v>
      </c>
      <c r="E174" s="157" t="s">
        <v>18</v>
      </c>
      <c r="F174" s="158" t="s">
        <v>221</v>
      </c>
      <c r="H174" s="159">
        <v>12.605</v>
      </c>
      <c r="I174" s="160"/>
      <c r="L174" s="156"/>
      <c r="M174" s="161"/>
      <c r="T174" s="162"/>
      <c r="AT174" s="157" t="s">
        <v>137</v>
      </c>
      <c r="AU174" s="157" t="s">
        <v>80</v>
      </c>
      <c r="AV174" s="13" t="s">
        <v>80</v>
      </c>
      <c r="AW174" s="13" t="s">
        <v>32</v>
      </c>
      <c r="AX174" s="13" t="s">
        <v>71</v>
      </c>
      <c r="AY174" s="157" t="s">
        <v>126</v>
      </c>
    </row>
    <row r="175" spans="2:65" s="13" customFormat="1" ht="30.6">
      <c r="B175" s="156"/>
      <c r="D175" s="150" t="s">
        <v>137</v>
      </c>
      <c r="E175" s="157" t="s">
        <v>18</v>
      </c>
      <c r="F175" s="158" t="s">
        <v>222</v>
      </c>
      <c r="H175" s="159">
        <v>10.079000000000001</v>
      </c>
      <c r="I175" s="160"/>
      <c r="L175" s="156"/>
      <c r="M175" s="161"/>
      <c r="T175" s="162"/>
      <c r="AT175" s="157" t="s">
        <v>137</v>
      </c>
      <c r="AU175" s="157" t="s">
        <v>80</v>
      </c>
      <c r="AV175" s="13" t="s">
        <v>80</v>
      </c>
      <c r="AW175" s="13" t="s">
        <v>32</v>
      </c>
      <c r="AX175" s="13" t="s">
        <v>71</v>
      </c>
      <c r="AY175" s="157" t="s">
        <v>126</v>
      </c>
    </row>
    <row r="176" spans="2:65" s="14" customFormat="1" ht="10.199999999999999">
      <c r="B176" s="163"/>
      <c r="D176" s="150" t="s">
        <v>137</v>
      </c>
      <c r="E176" s="164" t="s">
        <v>18</v>
      </c>
      <c r="F176" s="165" t="s">
        <v>142</v>
      </c>
      <c r="H176" s="166">
        <v>22.684000000000001</v>
      </c>
      <c r="I176" s="167"/>
      <c r="L176" s="163"/>
      <c r="M176" s="168"/>
      <c r="T176" s="169"/>
      <c r="AT176" s="164" t="s">
        <v>137</v>
      </c>
      <c r="AU176" s="164" t="s">
        <v>80</v>
      </c>
      <c r="AV176" s="14" t="s">
        <v>133</v>
      </c>
      <c r="AW176" s="14" t="s">
        <v>32</v>
      </c>
      <c r="AX176" s="14" t="s">
        <v>78</v>
      </c>
      <c r="AY176" s="164" t="s">
        <v>126</v>
      </c>
    </row>
    <row r="177" spans="2:65" s="1" customFormat="1" ht="37.799999999999997" customHeight="1">
      <c r="B177" s="33"/>
      <c r="C177" s="132" t="s">
        <v>223</v>
      </c>
      <c r="D177" s="132" t="s">
        <v>128</v>
      </c>
      <c r="E177" s="133" t="s">
        <v>224</v>
      </c>
      <c r="F177" s="134" t="s">
        <v>225</v>
      </c>
      <c r="G177" s="135" t="s">
        <v>167</v>
      </c>
      <c r="H177" s="136">
        <v>1136.3140000000001</v>
      </c>
      <c r="I177" s="137"/>
      <c r="J177" s="138">
        <f>ROUND(I177*H177,2)</f>
        <v>0</v>
      </c>
      <c r="K177" s="134" t="s">
        <v>132</v>
      </c>
      <c r="L177" s="33"/>
      <c r="M177" s="139" t="s">
        <v>18</v>
      </c>
      <c r="N177" s="140" t="s">
        <v>42</v>
      </c>
      <c r="P177" s="141">
        <f>O177*H177</f>
        <v>0</v>
      </c>
      <c r="Q177" s="141">
        <v>0</v>
      </c>
      <c r="R177" s="141">
        <f>Q177*H177</f>
        <v>0</v>
      </c>
      <c r="S177" s="141">
        <v>0</v>
      </c>
      <c r="T177" s="142">
        <f>S177*H177</f>
        <v>0</v>
      </c>
      <c r="AR177" s="143" t="s">
        <v>133</v>
      </c>
      <c r="AT177" s="143" t="s">
        <v>128</v>
      </c>
      <c r="AU177" s="143" t="s">
        <v>80</v>
      </c>
      <c r="AY177" s="18" t="s">
        <v>126</v>
      </c>
      <c r="BE177" s="144">
        <f>IF(N177="základní",J177,0)</f>
        <v>0</v>
      </c>
      <c r="BF177" s="144">
        <f>IF(N177="snížená",J177,0)</f>
        <v>0</v>
      </c>
      <c r="BG177" s="144">
        <f>IF(N177="zákl. přenesená",J177,0)</f>
        <v>0</v>
      </c>
      <c r="BH177" s="144">
        <f>IF(N177="sníž. přenesená",J177,0)</f>
        <v>0</v>
      </c>
      <c r="BI177" s="144">
        <f>IF(N177="nulová",J177,0)</f>
        <v>0</v>
      </c>
      <c r="BJ177" s="18" t="s">
        <v>78</v>
      </c>
      <c r="BK177" s="144">
        <f>ROUND(I177*H177,2)</f>
        <v>0</v>
      </c>
      <c r="BL177" s="18" t="s">
        <v>133</v>
      </c>
      <c r="BM177" s="143" t="s">
        <v>226</v>
      </c>
    </row>
    <row r="178" spans="2:65" s="1" customFormat="1" ht="10.199999999999999">
      <c r="B178" s="33"/>
      <c r="D178" s="145" t="s">
        <v>135</v>
      </c>
      <c r="F178" s="146" t="s">
        <v>227</v>
      </c>
      <c r="I178" s="147"/>
      <c r="L178" s="33"/>
      <c r="M178" s="148"/>
      <c r="T178" s="54"/>
      <c r="AT178" s="18" t="s">
        <v>135</v>
      </c>
      <c r="AU178" s="18" t="s">
        <v>80</v>
      </c>
    </row>
    <row r="179" spans="2:65" s="13" customFormat="1" ht="10.199999999999999">
      <c r="B179" s="156"/>
      <c r="D179" s="150" t="s">
        <v>137</v>
      </c>
      <c r="E179" s="157" t="s">
        <v>18</v>
      </c>
      <c r="F179" s="158" t="s">
        <v>203</v>
      </c>
      <c r="H179" s="159">
        <v>476</v>
      </c>
      <c r="I179" s="160"/>
      <c r="L179" s="156"/>
      <c r="M179" s="161"/>
      <c r="T179" s="162"/>
      <c r="AT179" s="157" t="s">
        <v>137</v>
      </c>
      <c r="AU179" s="157" t="s">
        <v>80</v>
      </c>
      <c r="AV179" s="13" t="s">
        <v>80</v>
      </c>
      <c r="AW179" s="13" t="s">
        <v>32</v>
      </c>
      <c r="AX179" s="13" t="s">
        <v>71</v>
      </c>
      <c r="AY179" s="157" t="s">
        <v>126</v>
      </c>
    </row>
    <row r="180" spans="2:65" s="13" customFormat="1" ht="10.199999999999999">
      <c r="B180" s="156"/>
      <c r="D180" s="150" t="s">
        <v>137</v>
      </c>
      <c r="E180" s="157" t="s">
        <v>18</v>
      </c>
      <c r="F180" s="158" t="s">
        <v>204</v>
      </c>
      <c r="H180" s="159">
        <v>584</v>
      </c>
      <c r="I180" s="160"/>
      <c r="L180" s="156"/>
      <c r="M180" s="161"/>
      <c r="T180" s="162"/>
      <c r="AT180" s="157" t="s">
        <v>137</v>
      </c>
      <c r="AU180" s="157" t="s">
        <v>80</v>
      </c>
      <c r="AV180" s="13" t="s">
        <v>80</v>
      </c>
      <c r="AW180" s="13" t="s">
        <v>32</v>
      </c>
      <c r="AX180" s="13" t="s">
        <v>71</v>
      </c>
      <c r="AY180" s="157" t="s">
        <v>126</v>
      </c>
    </row>
    <row r="181" spans="2:65" s="13" customFormat="1" ht="10.199999999999999">
      <c r="B181" s="156"/>
      <c r="D181" s="150" t="s">
        <v>137</v>
      </c>
      <c r="E181" s="157" t="s">
        <v>18</v>
      </c>
      <c r="F181" s="158" t="s">
        <v>205</v>
      </c>
      <c r="H181" s="159">
        <v>76.313999999999993</v>
      </c>
      <c r="I181" s="160"/>
      <c r="L181" s="156"/>
      <c r="M181" s="161"/>
      <c r="T181" s="162"/>
      <c r="AT181" s="157" t="s">
        <v>137</v>
      </c>
      <c r="AU181" s="157" t="s">
        <v>80</v>
      </c>
      <c r="AV181" s="13" t="s">
        <v>80</v>
      </c>
      <c r="AW181" s="13" t="s">
        <v>32</v>
      </c>
      <c r="AX181" s="13" t="s">
        <v>71</v>
      </c>
      <c r="AY181" s="157" t="s">
        <v>126</v>
      </c>
    </row>
    <row r="182" spans="2:65" s="14" customFormat="1" ht="10.199999999999999">
      <c r="B182" s="163"/>
      <c r="D182" s="150" t="s">
        <v>137</v>
      </c>
      <c r="E182" s="164" t="s">
        <v>18</v>
      </c>
      <c r="F182" s="165" t="s">
        <v>142</v>
      </c>
      <c r="H182" s="166">
        <v>1136.3140000000001</v>
      </c>
      <c r="I182" s="167"/>
      <c r="L182" s="163"/>
      <c r="M182" s="168"/>
      <c r="T182" s="169"/>
      <c r="AT182" s="164" t="s">
        <v>137</v>
      </c>
      <c r="AU182" s="164" t="s">
        <v>80</v>
      </c>
      <c r="AV182" s="14" t="s">
        <v>133</v>
      </c>
      <c r="AW182" s="14" t="s">
        <v>32</v>
      </c>
      <c r="AX182" s="14" t="s">
        <v>78</v>
      </c>
      <c r="AY182" s="164" t="s">
        <v>126</v>
      </c>
    </row>
    <row r="183" spans="2:65" s="1" customFormat="1" ht="44.25" customHeight="1">
      <c r="B183" s="33"/>
      <c r="C183" s="132" t="s">
        <v>228</v>
      </c>
      <c r="D183" s="132" t="s">
        <v>128</v>
      </c>
      <c r="E183" s="133" t="s">
        <v>229</v>
      </c>
      <c r="F183" s="134" t="s">
        <v>230</v>
      </c>
      <c r="G183" s="135" t="s">
        <v>231</v>
      </c>
      <c r="H183" s="136">
        <v>1988.55</v>
      </c>
      <c r="I183" s="137"/>
      <c r="J183" s="138">
        <f>ROUND(I183*H183,2)</f>
        <v>0</v>
      </c>
      <c r="K183" s="134" t="s">
        <v>132</v>
      </c>
      <c r="L183" s="33"/>
      <c r="M183" s="139" t="s">
        <v>18</v>
      </c>
      <c r="N183" s="140" t="s">
        <v>42</v>
      </c>
      <c r="P183" s="141">
        <f>O183*H183</f>
        <v>0</v>
      </c>
      <c r="Q183" s="141">
        <v>0</v>
      </c>
      <c r="R183" s="141">
        <f>Q183*H183</f>
        <v>0</v>
      </c>
      <c r="S183" s="141">
        <v>0</v>
      </c>
      <c r="T183" s="142">
        <f>S183*H183</f>
        <v>0</v>
      </c>
      <c r="AR183" s="143" t="s">
        <v>133</v>
      </c>
      <c r="AT183" s="143" t="s">
        <v>128</v>
      </c>
      <c r="AU183" s="143" t="s">
        <v>80</v>
      </c>
      <c r="AY183" s="18" t="s">
        <v>126</v>
      </c>
      <c r="BE183" s="144">
        <f>IF(N183="základní",J183,0)</f>
        <v>0</v>
      </c>
      <c r="BF183" s="144">
        <f>IF(N183="snížená",J183,0)</f>
        <v>0</v>
      </c>
      <c r="BG183" s="144">
        <f>IF(N183="zákl. přenesená",J183,0)</f>
        <v>0</v>
      </c>
      <c r="BH183" s="144">
        <f>IF(N183="sníž. přenesená",J183,0)</f>
        <v>0</v>
      </c>
      <c r="BI183" s="144">
        <f>IF(N183="nulová",J183,0)</f>
        <v>0</v>
      </c>
      <c r="BJ183" s="18" t="s">
        <v>78</v>
      </c>
      <c r="BK183" s="144">
        <f>ROUND(I183*H183,2)</f>
        <v>0</v>
      </c>
      <c r="BL183" s="18" t="s">
        <v>133</v>
      </c>
      <c r="BM183" s="143" t="s">
        <v>232</v>
      </c>
    </row>
    <row r="184" spans="2:65" s="1" customFormat="1" ht="10.199999999999999">
      <c r="B184" s="33"/>
      <c r="D184" s="145" t="s">
        <v>135</v>
      </c>
      <c r="F184" s="146" t="s">
        <v>233</v>
      </c>
      <c r="I184" s="147"/>
      <c r="L184" s="33"/>
      <c r="M184" s="148"/>
      <c r="T184" s="54"/>
      <c r="AT184" s="18" t="s">
        <v>135</v>
      </c>
      <c r="AU184" s="18" t="s">
        <v>80</v>
      </c>
    </row>
    <row r="185" spans="2:65" s="12" customFormat="1" ht="20.399999999999999">
      <c r="B185" s="149"/>
      <c r="D185" s="150" t="s">
        <v>137</v>
      </c>
      <c r="E185" s="151" t="s">
        <v>18</v>
      </c>
      <c r="F185" s="152" t="s">
        <v>234</v>
      </c>
      <c r="H185" s="151" t="s">
        <v>18</v>
      </c>
      <c r="I185" s="153"/>
      <c r="L185" s="149"/>
      <c r="M185" s="154"/>
      <c r="T185" s="155"/>
      <c r="AT185" s="151" t="s">
        <v>137</v>
      </c>
      <c r="AU185" s="151" t="s">
        <v>80</v>
      </c>
      <c r="AV185" s="12" t="s">
        <v>78</v>
      </c>
      <c r="AW185" s="12" t="s">
        <v>32</v>
      </c>
      <c r="AX185" s="12" t="s">
        <v>71</v>
      </c>
      <c r="AY185" s="151" t="s">
        <v>126</v>
      </c>
    </row>
    <row r="186" spans="2:65" s="13" customFormat="1" ht="10.199999999999999">
      <c r="B186" s="156"/>
      <c r="D186" s="150" t="s">
        <v>137</v>
      </c>
      <c r="E186" s="157" t="s">
        <v>18</v>
      </c>
      <c r="F186" s="158" t="s">
        <v>235</v>
      </c>
      <c r="H186" s="159">
        <v>1136.3140000000001</v>
      </c>
      <c r="I186" s="160"/>
      <c r="L186" s="156"/>
      <c r="M186" s="161"/>
      <c r="T186" s="162"/>
      <c r="AT186" s="157" t="s">
        <v>137</v>
      </c>
      <c r="AU186" s="157" t="s">
        <v>80</v>
      </c>
      <c r="AV186" s="13" t="s">
        <v>80</v>
      </c>
      <c r="AW186" s="13" t="s">
        <v>32</v>
      </c>
      <c r="AX186" s="13" t="s">
        <v>71</v>
      </c>
      <c r="AY186" s="157" t="s">
        <v>126</v>
      </c>
    </row>
    <row r="187" spans="2:65" s="14" customFormat="1" ht="10.199999999999999">
      <c r="B187" s="163"/>
      <c r="D187" s="150" t="s">
        <v>137</v>
      </c>
      <c r="E187" s="164" t="s">
        <v>18</v>
      </c>
      <c r="F187" s="165" t="s">
        <v>142</v>
      </c>
      <c r="H187" s="166">
        <v>1136.3140000000001</v>
      </c>
      <c r="I187" s="167"/>
      <c r="L187" s="163"/>
      <c r="M187" s="168"/>
      <c r="T187" s="169"/>
      <c r="AT187" s="164" t="s">
        <v>137</v>
      </c>
      <c r="AU187" s="164" t="s">
        <v>80</v>
      </c>
      <c r="AV187" s="14" t="s">
        <v>133</v>
      </c>
      <c r="AW187" s="14" t="s">
        <v>32</v>
      </c>
      <c r="AX187" s="14" t="s">
        <v>78</v>
      </c>
      <c r="AY187" s="164" t="s">
        <v>126</v>
      </c>
    </row>
    <row r="188" spans="2:65" s="13" customFormat="1" ht="10.199999999999999">
      <c r="B188" s="156"/>
      <c r="D188" s="150" t="s">
        <v>137</v>
      </c>
      <c r="F188" s="158" t="s">
        <v>236</v>
      </c>
      <c r="H188" s="159">
        <v>1988.55</v>
      </c>
      <c r="I188" s="160"/>
      <c r="L188" s="156"/>
      <c r="M188" s="161"/>
      <c r="T188" s="162"/>
      <c r="AT188" s="157" t="s">
        <v>137</v>
      </c>
      <c r="AU188" s="157" t="s">
        <v>80</v>
      </c>
      <c r="AV188" s="13" t="s">
        <v>80</v>
      </c>
      <c r="AW188" s="13" t="s">
        <v>4</v>
      </c>
      <c r="AX188" s="13" t="s">
        <v>78</v>
      </c>
      <c r="AY188" s="157" t="s">
        <v>126</v>
      </c>
    </row>
    <row r="189" spans="2:65" s="1" customFormat="1" ht="24.15" customHeight="1">
      <c r="B189" s="33"/>
      <c r="C189" s="132" t="s">
        <v>237</v>
      </c>
      <c r="D189" s="132" t="s">
        <v>128</v>
      </c>
      <c r="E189" s="133" t="s">
        <v>238</v>
      </c>
      <c r="F189" s="134" t="s">
        <v>239</v>
      </c>
      <c r="G189" s="135" t="s">
        <v>131</v>
      </c>
      <c r="H189" s="136">
        <v>2650</v>
      </c>
      <c r="I189" s="137"/>
      <c r="J189" s="138">
        <f>ROUND(I189*H189,2)</f>
        <v>0</v>
      </c>
      <c r="K189" s="134" t="s">
        <v>132</v>
      </c>
      <c r="L189" s="33"/>
      <c r="M189" s="139" t="s">
        <v>18</v>
      </c>
      <c r="N189" s="140" t="s">
        <v>42</v>
      </c>
      <c r="P189" s="141">
        <f>O189*H189</f>
        <v>0</v>
      </c>
      <c r="Q189" s="141">
        <v>0</v>
      </c>
      <c r="R189" s="141">
        <f>Q189*H189</f>
        <v>0</v>
      </c>
      <c r="S189" s="141">
        <v>0</v>
      </c>
      <c r="T189" s="142">
        <f>S189*H189</f>
        <v>0</v>
      </c>
      <c r="AR189" s="143" t="s">
        <v>133</v>
      </c>
      <c r="AT189" s="143" t="s">
        <v>128</v>
      </c>
      <c r="AU189" s="143" t="s">
        <v>80</v>
      </c>
      <c r="AY189" s="18" t="s">
        <v>126</v>
      </c>
      <c r="BE189" s="144">
        <f>IF(N189="základní",J189,0)</f>
        <v>0</v>
      </c>
      <c r="BF189" s="144">
        <f>IF(N189="snížená",J189,0)</f>
        <v>0</v>
      </c>
      <c r="BG189" s="144">
        <f>IF(N189="zákl. přenesená",J189,0)</f>
        <v>0</v>
      </c>
      <c r="BH189" s="144">
        <f>IF(N189="sníž. přenesená",J189,0)</f>
        <v>0</v>
      </c>
      <c r="BI189" s="144">
        <f>IF(N189="nulová",J189,0)</f>
        <v>0</v>
      </c>
      <c r="BJ189" s="18" t="s">
        <v>78</v>
      </c>
      <c r="BK189" s="144">
        <f>ROUND(I189*H189,2)</f>
        <v>0</v>
      </c>
      <c r="BL189" s="18" t="s">
        <v>133</v>
      </c>
      <c r="BM189" s="143" t="s">
        <v>240</v>
      </c>
    </row>
    <row r="190" spans="2:65" s="1" customFormat="1" ht="10.199999999999999">
      <c r="B190" s="33"/>
      <c r="D190" s="145" t="s">
        <v>135</v>
      </c>
      <c r="F190" s="146" t="s">
        <v>241</v>
      </c>
      <c r="I190" s="147"/>
      <c r="L190" s="33"/>
      <c r="M190" s="148"/>
      <c r="T190" s="54"/>
      <c r="AT190" s="18" t="s">
        <v>135</v>
      </c>
      <c r="AU190" s="18" t="s">
        <v>80</v>
      </c>
    </row>
    <row r="191" spans="2:65" s="12" customFormat="1" ht="10.199999999999999">
      <c r="B191" s="149"/>
      <c r="D191" s="150" t="s">
        <v>137</v>
      </c>
      <c r="E191" s="151" t="s">
        <v>18</v>
      </c>
      <c r="F191" s="152" t="s">
        <v>170</v>
      </c>
      <c r="H191" s="151" t="s">
        <v>18</v>
      </c>
      <c r="I191" s="153"/>
      <c r="L191" s="149"/>
      <c r="M191" s="154"/>
      <c r="T191" s="155"/>
      <c r="AT191" s="151" t="s">
        <v>137</v>
      </c>
      <c r="AU191" s="151" t="s">
        <v>80</v>
      </c>
      <c r="AV191" s="12" t="s">
        <v>78</v>
      </c>
      <c r="AW191" s="12" t="s">
        <v>32</v>
      </c>
      <c r="AX191" s="12" t="s">
        <v>71</v>
      </c>
      <c r="AY191" s="151" t="s">
        <v>126</v>
      </c>
    </row>
    <row r="192" spans="2:65" s="12" customFormat="1" ht="10.199999999999999">
      <c r="B192" s="149"/>
      <c r="D192" s="150" t="s">
        <v>137</v>
      </c>
      <c r="E192" s="151" t="s">
        <v>18</v>
      </c>
      <c r="F192" s="152" t="s">
        <v>138</v>
      </c>
      <c r="H192" s="151" t="s">
        <v>18</v>
      </c>
      <c r="I192" s="153"/>
      <c r="L192" s="149"/>
      <c r="M192" s="154"/>
      <c r="T192" s="155"/>
      <c r="AT192" s="151" t="s">
        <v>137</v>
      </c>
      <c r="AU192" s="151" t="s">
        <v>80</v>
      </c>
      <c r="AV192" s="12" t="s">
        <v>78</v>
      </c>
      <c r="AW192" s="12" t="s">
        <v>32</v>
      </c>
      <c r="AX192" s="12" t="s">
        <v>71</v>
      </c>
      <c r="AY192" s="151" t="s">
        <v>126</v>
      </c>
    </row>
    <row r="193" spans="2:65" s="12" customFormat="1" ht="20.399999999999999">
      <c r="B193" s="149"/>
      <c r="D193" s="150" t="s">
        <v>137</v>
      </c>
      <c r="E193" s="151" t="s">
        <v>18</v>
      </c>
      <c r="F193" s="152" t="s">
        <v>171</v>
      </c>
      <c r="H193" s="151" t="s">
        <v>18</v>
      </c>
      <c r="I193" s="153"/>
      <c r="L193" s="149"/>
      <c r="M193" s="154"/>
      <c r="T193" s="155"/>
      <c r="AT193" s="151" t="s">
        <v>137</v>
      </c>
      <c r="AU193" s="151" t="s">
        <v>80</v>
      </c>
      <c r="AV193" s="12" t="s">
        <v>78</v>
      </c>
      <c r="AW193" s="12" t="s">
        <v>32</v>
      </c>
      <c r="AX193" s="12" t="s">
        <v>71</v>
      </c>
      <c r="AY193" s="151" t="s">
        <v>126</v>
      </c>
    </row>
    <row r="194" spans="2:65" s="13" customFormat="1" ht="10.199999999999999">
      <c r="B194" s="156"/>
      <c r="D194" s="150" t="s">
        <v>137</v>
      </c>
      <c r="E194" s="157" t="s">
        <v>18</v>
      </c>
      <c r="F194" s="158" t="s">
        <v>242</v>
      </c>
      <c r="H194" s="159">
        <v>1190</v>
      </c>
      <c r="I194" s="160"/>
      <c r="L194" s="156"/>
      <c r="M194" s="161"/>
      <c r="T194" s="162"/>
      <c r="AT194" s="157" t="s">
        <v>137</v>
      </c>
      <c r="AU194" s="157" t="s">
        <v>80</v>
      </c>
      <c r="AV194" s="13" t="s">
        <v>80</v>
      </c>
      <c r="AW194" s="13" t="s">
        <v>32</v>
      </c>
      <c r="AX194" s="13" t="s">
        <v>71</v>
      </c>
      <c r="AY194" s="157" t="s">
        <v>126</v>
      </c>
    </row>
    <row r="195" spans="2:65" s="13" customFormat="1" ht="10.199999999999999">
      <c r="B195" s="156"/>
      <c r="D195" s="150" t="s">
        <v>137</v>
      </c>
      <c r="E195" s="157" t="s">
        <v>18</v>
      </c>
      <c r="F195" s="158" t="s">
        <v>243</v>
      </c>
      <c r="H195" s="159">
        <v>1460</v>
      </c>
      <c r="I195" s="160"/>
      <c r="L195" s="156"/>
      <c r="M195" s="161"/>
      <c r="T195" s="162"/>
      <c r="AT195" s="157" t="s">
        <v>137</v>
      </c>
      <c r="AU195" s="157" t="s">
        <v>80</v>
      </c>
      <c r="AV195" s="13" t="s">
        <v>80</v>
      </c>
      <c r="AW195" s="13" t="s">
        <v>32</v>
      </c>
      <c r="AX195" s="13" t="s">
        <v>71</v>
      </c>
      <c r="AY195" s="157" t="s">
        <v>126</v>
      </c>
    </row>
    <row r="196" spans="2:65" s="15" customFormat="1" ht="10.199999999999999">
      <c r="B196" s="171"/>
      <c r="D196" s="150" t="s">
        <v>137</v>
      </c>
      <c r="E196" s="172" t="s">
        <v>18</v>
      </c>
      <c r="F196" s="173" t="s">
        <v>244</v>
      </c>
      <c r="H196" s="174">
        <v>2650</v>
      </c>
      <c r="I196" s="175"/>
      <c r="L196" s="171"/>
      <c r="M196" s="176"/>
      <c r="T196" s="177"/>
      <c r="AT196" s="172" t="s">
        <v>137</v>
      </c>
      <c r="AU196" s="172" t="s">
        <v>80</v>
      </c>
      <c r="AV196" s="15" t="s">
        <v>148</v>
      </c>
      <c r="AW196" s="15" t="s">
        <v>32</v>
      </c>
      <c r="AX196" s="15" t="s">
        <v>71</v>
      </c>
      <c r="AY196" s="172" t="s">
        <v>126</v>
      </c>
    </row>
    <row r="197" spans="2:65" s="14" customFormat="1" ht="10.199999999999999">
      <c r="B197" s="163"/>
      <c r="D197" s="150" t="s">
        <v>137</v>
      </c>
      <c r="E197" s="164" t="s">
        <v>18</v>
      </c>
      <c r="F197" s="165" t="s">
        <v>142</v>
      </c>
      <c r="H197" s="166">
        <v>2650</v>
      </c>
      <c r="I197" s="167"/>
      <c r="L197" s="163"/>
      <c r="M197" s="168"/>
      <c r="T197" s="169"/>
      <c r="AT197" s="164" t="s">
        <v>137</v>
      </c>
      <c r="AU197" s="164" t="s">
        <v>80</v>
      </c>
      <c r="AV197" s="14" t="s">
        <v>133</v>
      </c>
      <c r="AW197" s="14" t="s">
        <v>32</v>
      </c>
      <c r="AX197" s="14" t="s">
        <v>78</v>
      </c>
      <c r="AY197" s="164" t="s">
        <v>126</v>
      </c>
    </row>
    <row r="198" spans="2:65" s="11" customFormat="1" ht="22.8" customHeight="1">
      <c r="B198" s="120"/>
      <c r="D198" s="121" t="s">
        <v>70</v>
      </c>
      <c r="E198" s="130" t="s">
        <v>80</v>
      </c>
      <c r="F198" s="130" t="s">
        <v>245</v>
      </c>
      <c r="I198" s="123"/>
      <c r="J198" s="131">
        <f>BK198</f>
        <v>0</v>
      </c>
      <c r="L198" s="120"/>
      <c r="M198" s="125"/>
      <c r="P198" s="126">
        <f>SUM(P199:P227)</f>
        <v>0</v>
      </c>
      <c r="R198" s="126">
        <f>SUM(R199:R227)</f>
        <v>102.99936627000001</v>
      </c>
      <c r="T198" s="127">
        <f>SUM(T199:T227)</f>
        <v>0</v>
      </c>
      <c r="AR198" s="121" t="s">
        <v>78</v>
      </c>
      <c r="AT198" s="128" t="s">
        <v>70</v>
      </c>
      <c r="AU198" s="128" t="s">
        <v>78</v>
      </c>
      <c r="AY198" s="121" t="s">
        <v>126</v>
      </c>
      <c r="BK198" s="129">
        <f>SUM(BK199:BK227)</f>
        <v>0</v>
      </c>
    </row>
    <row r="199" spans="2:65" s="1" customFormat="1" ht="55.5" customHeight="1">
      <c r="B199" s="33"/>
      <c r="C199" s="132" t="s">
        <v>246</v>
      </c>
      <c r="D199" s="132" t="s">
        <v>128</v>
      </c>
      <c r="E199" s="133" t="s">
        <v>247</v>
      </c>
      <c r="F199" s="134" t="s">
        <v>248</v>
      </c>
      <c r="G199" s="135" t="s">
        <v>131</v>
      </c>
      <c r="H199" s="136">
        <v>676.20699999999999</v>
      </c>
      <c r="I199" s="137"/>
      <c r="J199" s="138">
        <f>ROUND(I199*H199,2)</f>
        <v>0</v>
      </c>
      <c r="K199" s="134" t="s">
        <v>132</v>
      </c>
      <c r="L199" s="33"/>
      <c r="M199" s="139" t="s">
        <v>18</v>
      </c>
      <c r="N199" s="140" t="s">
        <v>42</v>
      </c>
      <c r="P199" s="141">
        <f>O199*H199</f>
        <v>0</v>
      </c>
      <c r="Q199" s="141">
        <v>3.1E-4</v>
      </c>
      <c r="R199" s="141">
        <f>Q199*H199</f>
        <v>0.20962417</v>
      </c>
      <c r="S199" s="141">
        <v>0</v>
      </c>
      <c r="T199" s="142">
        <f>S199*H199</f>
        <v>0</v>
      </c>
      <c r="AR199" s="143" t="s">
        <v>133</v>
      </c>
      <c r="AT199" s="143" t="s">
        <v>128</v>
      </c>
      <c r="AU199" s="143" t="s">
        <v>80</v>
      </c>
      <c r="AY199" s="18" t="s">
        <v>126</v>
      </c>
      <c r="BE199" s="144">
        <f>IF(N199="základní",J199,0)</f>
        <v>0</v>
      </c>
      <c r="BF199" s="144">
        <f>IF(N199="snížená",J199,0)</f>
        <v>0</v>
      </c>
      <c r="BG199" s="144">
        <f>IF(N199="zákl. přenesená",J199,0)</f>
        <v>0</v>
      </c>
      <c r="BH199" s="144">
        <f>IF(N199="sníž. přenesená",J199,0)</f>
        <v>0</v>
      </c>
      <c r="BI199" s="144">
        <f>IF(N199="nulová",J199,0)</f>
        <v>0</v>
      </c>
      <c r="BJ199" s="18" t="s">
        <v>78</v>
      </c>
      <c r="BK199" s="144">
        <f>ROUND(I199*H199,2)</f>
        <v>0</v>
      </c>
      <c r="BL199" s="18" t="s">
        <v>133</v>
      </c>
      <c r="BM199" s="143" t="s">
        <v>249</v>
      </c>
    </row>
    <row r="200" spans="2:65" s="1" customFormat="1" ht="10.199999999999999">
      <c r="B200" s="33"/>
      <c r="D200" s="145" t="s">
        <v>135</v>
      </c>
      <c r="F200" s="146" t="s">
        <v>250</v>
      </c>
      <c r="I200" s="147"/>
      <c r="L200" s="33"/>
      <c r="M200" s="148"/>
      <c r="T200" s="54"/>
      <c r="AT200" s="18" t="s">
        <v>135</v>
      </c>
      <c r="AU200" s="18" t="s">
        <v>80</v>
      </c>
    </row>
    <row r="201" spans="2:65" s="12" customFormat="1" ht="10.199999999999999">
      <c r="B201" s="149"/>
      <c r="D201" s="150" t="s">
        <v>137</v>
      </c>
      <c r="E201" s="151" t="s">
        <v>18</v>
      </c>
      <c r="F201" s="152" t="s">
        <v>170</v>
      </c>
      <c r="H201" s="151" t="s">
        <v>18</v>
      </c>
      <c r="I201" s="153"/>
      <c r="L201" s="149"/>
      <c r="M201" s="154"/>
      <c r="T201" s="155"/>
      <c r="AT201" s="151" t="s">
        <v>137</v>
      </c>
      <c r="AU201" s="151" t="s">
        <v>80</v>
      </c>
      <c r="AV201" s="12" t="s">
        <v>78</v>
      </c>
      <c r="AW201" s="12" t="s">
        <v>32</v>
      </c>
      <c r="AX201" s="12" t="s">
        <v>71</v>
      </c>
      <c r="AY201" s="151" t="s">
        <v>126</v>
      </c>
    </row>
    <row r="202" spans="2:65" s="12" customFormat="1" ht="10.199999999999999">
      <c r="B202" s="149"/>
      <c r="D202" s="150" t="s">
        <v>137</v>
      </c>
      <c r="E202" s="151" t="s">
        <v>18</v>
      </c>
      <c r="F202" s="152" t="s">
        <v>138</v>
      </c>
      <c r="H202" s="151" t="s">
        <v>18</v>
      </c>
      <c r="I202" s="153"/>
      <c r="L202" s="149"/>
      <c r="M202" s="154"/>
      <c r="T202" s="155"/>
      <c r="AT202" s="151" t="s">
        <v>137</v>
      </c>
      <c r="AU202" s="151" t="s">
        <v>80</v>
      </c>
      <c r="AV202" s="12" t="s">
        <v>78</v>
      </c>
      <c r="AW202" s="12" t="s">
        <v>32</v>
      </c>
      <c r="AX202" s="12" t="s">
        <v>71</v>
      </c>
      <c r="AY202" s="151" t="s">
        <v>126</v>
      </c>
    </row>
    <row r="203" spans="2:65" s="12" customFormat="1" ht="10.199999999999999">
      <c r="B203" s="149"/>
      <c r="D203" s="150" t="s">
        <v>137</v>
      </c>
      <c r="E203" s="151" t="s">
        <v>18</v>
      </c>
      <c r="F203" s="152" t="s">
        <v>184</v>
      </c>
      <c r="H203" s="151" t="s">
        <v>18</v>
      </c>
      <c r="I203" s="153"/>
      <c r="L203" s="149"/>
      <c r="M203" s="154"/>
      <c r="T203" s="155"/>
      <c r="AT203" s="151" t="s">
        <v>137</v>
      </c>
      <c r="AU203" s="151" t="s">
        <v>80</v>
      </c>
      <c r="AV203" s="12" t="s">
        <v>78</v>
      </c>
      <c r="AW203" s="12" t="s">
        <v>32</v>
      </c>
      <c r="AX203" s="12" t="s">
        <v>71</v>
      </c>
      <c r="AY203" s="151" t="s">
        <v>126</v>
      </c>
    </row>
    <row r="204" spans="2:65" s="12" customFormat="1" ht="10.199999999999999">
      <c r="B204" s="149"/>
      <c r="D204" s="150" t="s">
        <v>137</v>
      </c>
      <c r="E204" s="151" t="s">
        <v>18</v>
      </c>
      <c r="F204" s="152" t="s">
        <v>185</v>
      </c>
      <c r="H204" s="151" t="s">
        <v>18</v>
      </c>
      <c r="I204" s="153"/>
      <c r="L204" s="149"/>
      <c r="M204" s="154"/>
      <c r="T204" s="155"/>
      <c r="AT204" s="151" t="s">
        <v>137</v>
      </c>
      <c r="AU204" s="151" t="s">
        <v>80</v>
      </c>
      <c r="AV204" s="12" t="s">
        <v>78</v>
      </c>
      <c r="AW204" s="12" t="s">
        <v>32</v>
      </c>
      <c r="AX204" s="12" t="s">
        <v>71</v>
      </c>
      <c r="AY204" s="151" t="s">
        <v>126</v>
      </c>
    </row>
    <row r="205" spans="2:65" s="12" customFormat="1" ht="10.199999999999999">
      <c r="B205" s="149"/>
      <c r="D205" s="150" t="s">
        <v>137</v>
      </c>
      <c r="E205" s="151" t="s">
        <v>18</v>
      </c>
      <c r="F205" s="152" t="s">
        <v>186</v>
      </c>
      <c r="H205" s="151" t="s">
        <v>18</v>
      </c>
      <c r="I205" s="153"/>
      <c r="L205" s="149"/>
      <c r="M205" s="154"/>
      <c r="T205" s="155"/>
      <c r="AT205" s="151" t="s">
        <v>137</v>
      </c>
      <c r="AU205" s="151" t="s">
        <v>80</v>
      </c>
      <c r="AV205" s="12" t="s">
        <v>78</v>
      </c>
      <c r="AW205" s="12" t="s">
        <v>32</v>
      </c>
      <c r="AX205" s="12" t="s">
        <v>71</v>
      </c>
      <c r="AY205" s="151" t="s">
        <v>126</v>
      </c>
    </row>
    <row r="206" spans="2:65" s="13" customFormat="1" ht="10.199999999999999">
      <c r="B206" s="156"/>
      <c r="D206" s="150" t="s">
        <v>137</v>
      </c>
      <c r="E206" s="157" t="s">
        <v>18</v>
      </c>
      <c r="F206" s="158" t="s">
        <v>251</v>
      </c>
      <c r="H206" s="159">
        <v>26.177</v>
      </c>
      <c r="I206" s="160"/>
      <c r="L206" s="156"/>
      <c r="M206" s="161"/>
      <c r="T206" s="162"/>
      <c r="AT206" s="157" t="s">
        <v>137</v>
      </c>
      <c r="AU206" s="157" t="s">
        <v>80</v>
      </c>
      <c r="AV206" s="13" t="s">
        <v>80</v>
      </c>
      <c r="AW206" s="13" t="s">
        <v>32</v>
      </c>
      <c r="AX206" s="13" t="s">
        <v>71</v>
      </c>
      <c r="AY206" s="157" t="s">
        <v>126</v>
      </c>
    </row>
    <row r="207" spans="2:65" s="13" customFormat="1" ht="10.199999999999999">
      <c r="B207" s="156"/>
      <c r="D207" s="150" t="s">
        <v>137</v>
      </c>
      <c r="E207" s="157" t="s">
        <v>18</v>
      </c>
      <c r="F207" s="158" t="s">
        <v>252</v>
      </c>
      <c r="H207" s="159">
        <v>143.518</v>
      </c>
      <c r="I207" s="160"/>
      <c r="L207" s="156"/>
      <c r="M207" s="161"/>
      <c r="T207" s="162"/>
      <c r="AT207" s="157" t="s">
        <v>137</v>
      </c>
      <c r="AU207" s="157" t="s">
        <v>80</v>
      </c>
      <c r="AV207" s="13" t="s">
        <v>80</v>
      </c>
      <c r="AW207" s="13" t="s">
        <v>32</v>
      </c>
      <c r="AX207" s="13" t="s">
        <v>71</v>
      </c>
      <c r="AY207" s="157" t="s">
        <v>126</v>
      </c>
    </row>
    <row r="208" spans="2:65" s="13" customFormat="1" ht="10.199999999999999">
      <c r="B208" s="156"/>
      <c r="D208" s="150" t="s">
        <v>137</v>
      </c>
      <c r="E208" s="157" t="s">
        <v>18</v>
      </c>
      <c r="F208" s="158" t="s">
        <v>253</v>
      </c>
      <c r="H208" s="159">
        <v>36.893000000000001</v>
      </c>
      <c r="I208" s="160"/>
      <c r="L208" s="156"/>
      <c r="M208" s="161"/>
      <c r="T208" s="162"/>
      <c r="AT208" s="157" t="s">
        <v>137</v>
      </c>
      <c r="AU208" s="157" t="s">
        <v>80</v>
      </c>
      <c r="AV208" s="13" t="s">
        <v>80</v>
      </c>
      <c r="AW208" s="13" t="s">
        <v>32</v>
      </c>
      <c r="AX208" s="13" t="s">
        <v>71</v>
      </c>
      <c r="AY208" s="157" t="s">
        <v>126</v>
      </c>
    </row>
    <row r="209" spans="2:65" s="13" customFormat="1" ht="10.199999999999999">
      <c r="B209" s="156"/>
      <c r="D209" s="150" t="s">
        <v>137</v>
      </c>
      <c r="E209" s="157" t="s">
        <v>18</v>
      </c>
      <c r="F209" s="158" t="s">
        <v>254</v>
      </c>
      <c r="H209" s="159">
        <v>80.349999999999994</v>
      </c>
      <c r="I209" s="160"/>
      <c r="L209" s="156"/>
      <c r="M209" s="161"/>
      <c r="T209" s="162"/>
      <c r="AT209" s="157" t="s">
        <v>137</v>
      </c>
      <c r="AU209" s="157" t="s">
        <v>80</v>
      </c>
      <c r="AV209" s="13" t="s">
        <v>80</v>
      </c>
      <c r="AW209" s="13" t="s">
        <v>32</v>
      </c>
      <c r="AX209" s="13" t="s">
        <v>71</v>
      </c>
      <c r="AY209" s="157" t="s">
        <v>126</v>
      </c>
    </row>
    <row r="210" spans="2:65" s="13" customFormat="1" ht="10.199999999999999">
      <c r="B210" s="156"/>
      <c r="D210" s="150" t="s">
        <v>137</v>
      </c>
      <c r="E210" s="157" t="s">
        <v>18</v>
      </c>
      <c r="F210" s="158" t="s">
        <v>255</v>
      </c>
      <c r="H210" s="159">
        <v>19.920000000000002</v>
      </c>
      <c r="I210" s="160"/>
      <c r="L210" s="156"/>
      <c r="M210" s="161"/>
      <c r="T210" s="162"/>
      <c r="AT210" s="157" t="s">
        <v>137</v>
      </c>
      <c r="AU210" s="157" t="s">
        <v>80</v>
      </c>
      <c r="AV210" s="13" t="s">
        <v>80</v>
      </c>
      <c r="AW210" s="13" t="s">
        <v>32</v>
      </c>
      <c r="AX210" s="13" t="s">
        <v>71</v>
      </c>
      <c r="AY210" s="157" t="s">
        <v>126</v>
      </c>
    </row>
    <row r="211" spans="2:65" s="13" customFormat="1" ht="10.199999999999999">
      <c r="B211" s="156"/>
      <c r="D211" s="150" t="s">
        <v>137</v>
      </c>
      <c r="E211" s="157" t="s">
        <v>18</v>
      </c>
      <c r="F211" s="158" t="s">
        <v>256</v>
      </c>
      <c r="H211" s="159">
        <v>78.632999999999996</v>
      </c>
      <c r="I211" s="160"/>
      <c r="L211" s="156"/>
      <c r="M211" s="161"/>
      <c r="T211" s="162"/>
      <c r="AT211" s="157" t="s">
        <v>137</v>
      </c>
      <c r="AU211" s="157" t="s">
        <v>80</v>
      </c>
      <c r="AV211" s="13" t="s">
        <v>80</v>
      </c>
      <c r="AW211" s="13" t="s">
        <v>32</v>
      </c>
      <c r="AX211" s="13" t="s">
        <v>71</v>
      </c>
      <c r="AY211" s="157" t="s">
        <v>126</v>
      </c>
    </row>
    <row r="212" spans="2:65" s="13" customFormat="1" ht="10.199999999999999">
      <c r="B212" s="156"/>
      <c r="D212" s="150" t="s">
        <v>137</v>
      </c>
      <c r="E212" s="157" t="s">
        <v>18</v>
      </c>
      <c r="F212" s="158" t="s">
        <v>257</v>
      </c>
      <c r="H212" s="159">
        <v>38.177999999999997</v>
      </c>
      <c r="I212" s="160"/>
      <c r="L212" s="156"/>
      <c r="M212" s="161"/>
      <c r="T212" s="162"/>
      <c r="AT212" s="157" t="s">
        <v>137</v>
      </c>
      <c r="AU212" s="157" t="s">
        <v>80</v>
      </c>
      <c r="AV212" s="13" t="s">
        <v>80</v>
      </c>
      <c r="AW212" s="13" t="s">
        <v>32</v>
      </c>
      <c r="AX212" s="13" t="s">
        <v>71</v>
      </c>
      <c r="AY212" s="157" t="s">
        <v>126</v>
      </c>
    </row>
    <row r="213" spans="2:65" s="13" customFormat="1" ht="10.199999999999999">
      <c r="B213" s="156"/>
      <c r="D213" s="150" t="s">
        <v>137</v>
      </c>
      <c r="E213" s="157" t="s">
        <v>18</v>
      </c>
      <c r="F213" s="158" t="s">
        <v>258</v>
      </c>
      <c r="H213" s="159">
        <v>43.890999999999998</v>
      </c>
      <c r="I213" s="160"/>
      <c r="L213" s="156"/>
      <c r="M213" s="161"/>
      <c r="T213" s="162"/>
      <c r="AT213" s="157" t="s">
        <v>137</v>
      </c>
      <c r="AU213" s="157" t="s">
        <v>80</v>
      </c>
      <c r="AV213" s="13" t="s">
        <v>80</v>
      </c>
      <c r="AW213" s="13" t="s">
        <v>32</v>
      </c>
      <c r="AX213" s="13" t="s">
        <v>71</v>
      </c>
      <c r="AY213" s="157" t="s">
        <v>126</v>
      </c>
    </row>
    <row r="214" spans="2:65" s="13" customFormat="1" ht="10.199999999999999">
      <c r="B214" s="156"/>
      <c r="D214" s="150" t="s">
        <v>137</v>
      </c>
      <c r="E214" s="157" t="s">
        <v>18</v>
      </c>
      <c r="F214" s="158" t="s">
        <v>259</v>
      </c>
      <c r="H214" s="159">
        <v>113.62</v>
      </c>
      <c r="I214" s="160"/>
      <c r="L214" s="156"/>
      <c r="M214" s="161"/>
      <c r="T214" s="162"/>
      <c r="AT214" s="157" t="s">
        <v>137</v>
      </c>
      <c r="AU214" s="157" t="s">
        <v>80</v>
      </c>
      <c r="AV214" s="13" t="s">
        <v>80</v>
      </c>
      <c r="AW214" s="13" t="s">
        <v>32</v>
      </c>
      <c r="AX214" s="13" t="s">
        <v>71</v>
      </c>
      <c r="AY214" s="157" t="s">
        <v>126</v>
      </c>
    </row>
    <row r="215" spans="2:65" s="13" customFormat="1" ht="10.199999999999999">
      <c r="B215" s="156"/>
      <c r="D215" s="150" t="s">
        <v>137</v>
      </c>
      <c r="E215" s="157" t="s">
        <v>18</v>
      </c>
      <c r="F215" s="158" t="s">
        <v>260</v>
      </c>
      <c r="H215" s="159">
        <v>95.027000000000001</v>
      </c>
      <c r="I215" s="160"/>
      <c r="L215" s="156"/>
      <c r="M215" s="161"/>
      <c r="T215" s="162"/>
      <c r="AT215" s="157" t="s">
        <v>137</v>
      </c>
      <c r="AU215" s="157" t="s">
        <v>80</v>
      </c>
      <c r="AV215" s="13" t="s">
        <v>80</v>
      </c>
      <c r="AW215" s="13" t="s">
        <v>32</v>
      </c>
      <c r="AX215" s="13" t="s">
        <v>71</v>
      </c>
      <c r="AY215" s="157" t="s">
        <v>126</v>
      </c>
    </row>
    <row r="216" spans="2:65" s="14" customFormat="1" ht="10.199999999999999">
      <c r="B216" s="163"/>
      <c r="D216" s="150" t="s">
        <v>137</v>
      </c>
      <c r="E216" s="164" t="s">
        <v>18</v>
      </c>
      <c r="F216" s="165" t="s">
        <v>142</v>
      </c>
      <c r="H216" s="166">
        <v>676.20699999999999</v>
      </c>
      <c r="I216" s="167"/>
      <c r="L216" s="163"/>
      <c r="M216" s="168"/>
      <c r="T216" s="169"/>
      <c r="AT216" s="164" t="s">
        <v>137</v>
      </c>
      <c r="AU216" s="164" t="s">
        <v>80</v>
      </c>
      <c r="AV216" s="14" t="s">
        <v>133</v>
      </c>
      <c r="AW216" s="14" t="s">
        <v>32</v>
      </c>
      <c r="AX216" s="14" t="s">
        <v>78</v>
      </c>
      <c r="AY216" s="164" t="s">
        <v>126</v>
      </c>
    </row>
    <row r="217" spans="2:65" s="1" customFormat="1" ht="24.15" customHeight="1">
      <c r="B217" s="33"/>
      <c r="C217" s="178" t="s">
        <v>8</v>
      </c>
      <c r="D217" s="178" t="s">
        <v>261</v>
      </c>
      <c r="E217" s="179" t="s">
        <v>262</v>
      </c>
      <c r="F217" s="180" t="s">
        <v>263</v>
      </c>
      <c r="G217" s="181" t="s">
        <v>131</v>
      </c>
      <c r="H217" s="182">
        <v>800.96699999999998</v>
      </c>
      <c r="I217" s="183"/>
      <c r="J217" s="184">
        <f>ROUND(I217*H217,2)</f>
        <v>0</v>
      </c>
      <c r="K217" s="180" t="s">
        <v>132</v>
      </c>
      <c r="L217" s="185"/>
      <c r="M217" s="186" t="s">
        <v>18</v>
      </c>
      <c r="N217" s="187" t="s">
        <v>42</v>
      </c>
      <c r="P217" s="141">
        <f>O217*H217</f>
        <v>0</v>
      </c>
      <c r="Q217" s="141">
        <v>2.9999999999999997E-4</v>
      </c>
      <c r="R217" s="141">
        <f>Q217*H217</f>
        <v>0.24029009999999998</v>
      </c>
      <c r="S217" s="141">
        <v>0</v>
      </c>
      <c r="T217" s="142">
        <f>S217*H217</f>
        <v>0</v>
      </c>
      <c r="AR217" s="143" t="s">
        <v>197</v>
      </c>
      <c r="AT217" s="143" t="s">
        <v>261</v>
      </c>
      <c r="AU217" s="143" t="s">
        <v>80</v>
      </c>
      <c r="AY217" s="18" t="s">
        <v>126</v>
      </c>
      <c r="BE217" s="144">
        <f>IF(N217="základní",J217,0)</f>
        <v>0</v>
      </c>
      <c r="BF217" s="144">
        <f>IF(N217="snížená",J217,0)</f>
        <v>0</v>
      </c>
      <c r="BG217" s="144">
        <f>IF(N217="zákl. přenesená",J217,0)</f>
        <v>0</v>
      </c>
      <c r="BH217" s="144">
        <f>IF(N217="sníž. přenesená",J217,0)</f>
        <v>0</v>
      </c>
      <c r="BI217" s="144">
        <f>IF(N217="nulová",J217,0)</f>
        <v>0</v>
      </c>
      <c r="BJ217" s="18" t="s">
        <v>78</v>
      </c>
      <c r="BK217" s="144">
        <f>ROUND(I217*H217,2)</f>
        <v>0</v>
      </c>
      <c r="BL217" s="18" t="s">
        <v>133</v>
      </c>
      <c r="BM217" s="143" t="s">
        <v>264</v>
      </c>
    </row>
    <row r="218" spans="2:65" s="13" customFormat="1" ht="10.199999999999999">
      <c r="B218" s="156"/>
      <c r="D218" s="150" t="s">
        <v>137</v>
      </c>
      <c r="F218" s="158" t="s">
        <v>265</v>
      </c>
      <c r="H218" s="159">
        <v>800.96699999999998</v>
      </c>
      <c r="I218" s="160"/>
      <c r="L218" s="156"/>
      <c r="M218" s="161"/>
      <c r="T218" s="162"/>
      <c r="AT218" s="157" t="s">
        <v>137</v>
      </c>
      <c r="AU218" s="157" t="s">
        <v>80</v>
      </c>
      <c r="AV218" s="13" t="s">
        <v>80</v>
      </c>
      <c r="AW218" s="13" t="s">
        <v>4</v>
      </c>
      <c r="AX218" s="13" t="s">
        <v>78</v>
      </c>
      <c r="AY218" s="157" t="s">
        <v>126</v>
      </c>
    </row>
    <row r="219" spans="2:65" s="1" customFormat="1" ht="55.5" customHeight="1">
      <c r="B219" s="33"/>
      <c r="C219" s="132" t="s">
        <v>266</v>
      </c>
      <c r="D219" s="132" t="s">
        <v>128</v>
      </c>
      <c r="E219" s="133" t="s">
        <v>267</v>
      </c>
      <c r="F219" s="134" t="s">
        <v>268</v>
      </c>
      <c r="G219" s="135" t="s">
        <v>156</v>
      </c>
      <c r="H219" s="136">
        <v>368.3</v>
      </c>
      <c r="I219" s="137"/>
      <c r="J219" s="138">
        <f>ROUND(I219*H219,2)</f>
        <v>0</v>
      </c>
      <c r="K219" s="134" t="s">
        <v>132</v>
      </c>
      <c r="L219" s="33"/>
      <c r="M219" s="139" t="s">
        <v>18</v>
      </c>
      <c r="N219" s="140" t="s">
        <v>42</v>
      </c>
      <c r="P219" s="141">
        <f>O219*H219</f>
        <v>0</v>
      </c>
      <c r="Q219" s="141">
        <v>0.27844000000000002</v>
      </c>
      <c r="R219" s="141">
        <f>Q219*H219</f>
        <v>102.54945200000002</v>
      </c>
      <c r="S219" s="141">
        <v>0</v>
      </c>
      <c r="T219" s="142">
        <f>S219*H219</f>
        <v>0</v>
      </c>
      <c r="AR219" s="143" t="s">
        <v>133</v>
      </c>
      <c r="AT219" s="143" t="s">
        <v>128</v>
      </c>
      <c r="AU219" s="143" t="s">
        <v>80</v>
      </c>
      <c r="AY219" s="18" t="s">
        <v>126</v>
      </c>
      <c r="BE219" s="144">
        <f>IF(N219="základní",J219,0)</f>
        <v>0</v>
      </c>
      <c r="BF219" s="144">
        <f>IF(N219="snížená",J219,0)</f>
        <v>0</v>
      </c>
      <c r="BG219" s="144">
        <f>IF(N219="zákl. přenesená",J219,0)</f>
        <v>0</v>
      </c>
      <c r="BH219" s="144">
        <f>IF(N219="sníž. přenesená",J219,0)</f>
        <v>0</v>
      </c>
      <c r="BI219" s="144">
        <f>IF(N219="nulová",J219,0)</f>
        <v>0</v>
      </c>
      <c r="BJ219" s="18" t="s">
        <v>78</v>
      </c>
      <c r="BK219" s="144">
        <f>ROUND(I219*H219,2)</f>
        <v>0</v>
      </c>
      <c r="BL219" s="18" t="s">
        <v>133</v>
      </c>
      <c r="BM219" s="143" t="s">
        <v>269</v>
      </c>
    </row>
    <row r="220" spans="2:65" s="1" customFormat="1" ht="10.199999999999999">
      <c r="B220" s="33"/>
      <c r="D220" s="145" t="s">
        <v>135</v>
      </c>
      <c r="F220" s="146" t="s">
        <v>270</v>
      </c>
      <c r="I220" s="147"/>
      <c r="L220" s="33"/>
      <c r="M220" s="148"/>
      <c r="T220" s="54"/>
      <c r="AT220" s="18" t="s">
        <v>135</v>
      </c>
      <c r="AU220" s="18" t="s">
        <v>80</v>
      </c>
    </row>
    <row r="221" spans="2:65" s="12" customFormat="1" ht="10.199999999999999">
      <c r="B221" s="149"/>
      <c r="D221" s="150" t="s">
        <v>137</v>
      </c>
      <c r="E221" s="151" t="s">
        <v>18</v>
      </c>
      <c r="F221" s="152" t="s">
        <v>170</v>
      </c>
      <c r="H221" s="151" t="s">
        <v>18</v>
      </c>
      <c r="I221" s="153"/>
      <c r="L221" s="149"/>
      <c r="M221" s="154"/>
      <c r="T221" s="155"/>
      <c r="AT221" s="151" t="s">
        <v>137</v>
      </c>
      <c r="AU221" s="151" t="s">
        <v>80</v>
      </c>
      <c r="AV221" s="12" t="s">
        <v>78</v>
      </c>
      <c r="AW221" s="12" t="s">
        <v>32</v>
      </c>
      <c r="AX221" s="12" t="s">
        <v>71</v>
      </c>
      <c r="AY221" s="151" t="s">
        <v>126</v>
      </c>
    </row>
    <row r="222" spans="2:65" s="12" customFormat="1" ht="10.199999999999999">
      <c r="B222" s="149"/>
      <c r="D222" s="150" t="s">
        <v>137</v>
      </c>
      <c r="E222" s="151" t="s">
        <v>18</v>
      </c>
      <c r="F222" s="152" t="s">
        <v>138</v>
      </c>
      <c r="H222" s="151" t="s">
        <v>18</v>
      </c>
      <c r="I222" s="153"/>
      <c r="L222" s="149"/>
      <c r="M222" s="154"/>
      <c r="T222" s="155"/>
      <c r="AT222" s="151" t="s">
        <v>137</v>
      </c>
      <c r="AU222" s="151" t="s">
        <v>80</v>
      </c>
      <c r="AV222" s="12" t="s">
        <v>78</v>
      </c>
      <c r="AW222" s="12" t="s">
        <v>32</v>
      </c>
      <c r="AX222" s="12" t="s">
        <v>71</v>
      </c>
      <c r="AY222" s="151" t="s">
        <v>126</v>
      </c>
    </row>
    <row r="223" spans="2:65" s="12" customFormat="1" ht="10.199999999999999">
      <c r="B223" s="149"/>
      <c r="D223" s="150" t="s">
        <v>137</v>
      </c>
      <c r="E223" s="151" t="s">
        <v>18</v>
      </c>
      <c r="F223" s="152" t="s">
        <v>184</v>
      </c>
      <c r="H223" s="151" t="s">
        <v>18</v>
      </c>
      <c r="I223" s="153"/>
      <c r="L223" s="149"/>
      <c r="M223" s="154"/>
      <c r="T223" s="155"/>
      <c r="AT223" s="151" t="s">
        <v>137</v>
      </c>
      <c r="AU223" s="151" t="s">
        <v>80</v>
      </c>
      <c r="AV223" s="12" t="s">
        <v>78</v>
      </c>
      <c r="AW223" s="12" t="s">
        <v>32</v>
      </c>
      <c r="AX223" s="12" t="s">
        <v>71</v>
      </c>
      <c r="AY223" s="151" t="s">
        <v>126</v>
      </c>
    </row>
    <row r="224" spans="2:65" s="12" customFormat="1" ht="10.199999999999999">
      <c r="B224" s="149"/>
      <c r="D224" s="150" t="s">
        <v>137</v>
      </c>
      <c r="E224" s="151" t="s">
        <v>18</v>
      </c>
      <c r="F224" s="152" t="s">
        <v>185</v>
      </c>
      <c r="H224" s="151" t="s">
        <v>18</v>
      </c>
      <c r="I224" s="153"/>
      <c r="L224" s="149"/>
      <c r="M224" s="154"/>
      <c r="T224" s="155"/>
      <c r="AT224" s="151" t="s">
        <v>137</v>
      </c>
      <c r="AU224" s="151" t="s">
        <v>80</v>
      </c>
      <c r="AV224" s="12" t="s">
        <v>78</v>
      </c>
      <c r="AW224" s="12" t="s">
        <v>32</v>
      </c>
      <c r="AX224" s="12" t="s">
        <v>71</v>
      </c>
      <c r="AY224" s="151" t="s">
        <v>126</v>
      </c>
    </row>
    <row r="225" spans="2:65" s="12" customFormat="1" ht="10.199999999999999">
      <c r="B225" s="149"/>
      <c r="D225" s="150" t="s">
        <v>137</v>
      </c>
      <c r="E225" s="151" t="s">
        <v>18</v>
      </c>
      <c r="F225" s="152" t="s">
        <v>271</v>
      </c>
      <c r="H225" s="151" t="s">
        <v>18</v>
      </c>
      <c r="I225" s="153"/>
      <c r="L225" s="149"/>
      <c r="M225" s="154"/>
      <c r="T225" s="155"/>
      <c r="AT225" s="151" t="s">
        <v>137</v>
      </c>
      <c r="AU225" s="151" t="s">
        <v>80</v>
      </c>
      <c r="AV225" s="12" t="s">
        <v>78</v>
      </c>
      <c r="AW225" s="12" t="s">
        <v>32</v>
      </c>
      <c r="AX225" s="12" t="s">
        <v>71</v>
      </c>
      <c r="AY225" s="151" t="s">
        <v>126</v>
      </c>
    </row>
    <row r="226" spans="2:65" s="13" customFormat="1" ht="20.399999999999999">
      <c r="B226" s="156"/>
      <c r="D226" s="150" t="s">
        <v>137</v>
      </c>
      <c r="E226" s="157" t="s">
        <v>18</v>
      </c>
      <c r="F226" s="158" t="s">
        <v>272</v>
      </c>
      <c r="H226" s="159">
        <v>368.3</v>
      </c>
      <c r="I226" s="160"/>
      <c r="L226" s="156"/>
      <c r="M226" s="161"/>
      <c r="T226" s="162"/>
      <c r="AT226" s="157" t="s">
        <v>137</v>
      </c>
      <c r="AU226" s="157" t="s">
        <v>80</v>
      </c>
      <c r="AV226" s="13" t="s">
        <v>80</v>
      </c>
      <c r="AW226" s="13" t="s">
        <v>32</v>
      </c>
      <c r="AX226" s="13" t="s">
        <v>71</v>
      </c>
      <c r="AY226" s="157" t="s">
        <v>126</v>
      </c>
    </row>
    <row r="227" spans="2:65" s="14" customFormat="1" ht="10.199999999999999">
      <c r="B227" s="163"/>
      <c r="D227" s="150" t="s">
        <v>137</v>
      </c>
      <c r="E227" s="164" t="s">
        <v>18</v>
      </c>
      <c r="F227" s="165" t="s">
        <v>142</v>
      </c>
      <c r="H227" s="166">
        <v>368.3</v>
      </c>
      <c r="I227" s="167"/>
      <c r="L227" s="163"/>
      <c r="M227" s="168"/>
      <c r="T227" s="169"/>
      <c r="AT227" s="164" t="s">
        <v>137</v>
      </c>
      <c r="AU227" s="164" t="s">
        <v>80</v>
      </c>
      <c r="AV227" s="14" t="s">
        <v>133</v>
      </c>
      <c r="AW227" s="14" t="s">
        <v>32</v>
      </c>
      <c r="AX227" s="14" t="s">
        <v>78</v>
      </c>
      <c r="AY227" s="164" t="s">
        <v>126</v>
      </c>
    </row>
    <row r="228" spans="2:65" s="11" customFormat="1" ht="22.8" customHeight="1">
      <c r="B228" s="120"/>
      <c r="D228" s="121" t="s">
        <v>70</v>
      </c>
      <c r="E228" s="130" t="s">
        <v>164</v>
      </c>
      <c r="F228" s="130" t="s">
        <v>273</v>
      </c>
      <c r="I228" s="123"/>
      <c r="J228" s="131">
        <f>BK228</f>
        <v>0</v>
      </c>
      <c r="L228" s="120"/>
      <c r="M228" s="125"/>
      <c r="P228" s="126">
        <f>SUM(P229:P435)</f>
        <v>0</v>
      </c>
      <c r="R228" s="126">
        <f>SUM(R229:R435)</f>
        <v>162.00770700000001</v>
      </c>
      <c r="T228" s="127">
        <f>SUM(T229:T435)</f>
        <v>0</v>
      </c>
      <c r="AR228" s="121" t="s">
        <v>78</v>
      </c>
      <c r="AT228" s="128" t="s">
        <v>70</v>
      </c>
      <c r="AU228" s="128" t="s">
        <v>78</v>
      </c>
      <c r="AY228" s="121" t="s">
        <v>126</v>
      </c>
      <c r="BK228" s="129">
        <f>SUM(BK229:BK435)</f>
        <v>0</v>
      </c>
    </row>
    <row r="229" spans="2:65" s="1" customFormat="1" ht="37.799999999999997" customHeight="1">
      <c r="B229" s="33"/>
      <c r="C229" s="132" t="s">
        <v>274</v>
      </c>
      <c r="D229" s="132" t="s">
        <v>128</v>
      </c>
      <c r="E229" s="133" t="s">
        <v>275</v>
      </c>
      <c r="F229" s="134" t="s">
        <v>276</v>
      </c>
      <c r="G229" s="135" t="s">
        <v>131</v>
      </c>
      <c r="H229" s="136">
        <v>2650</v>
      </c>
      <c r="I229" s="137"/>
      <c r="J229" s="138">
        <f>ROUND(I229*H229,2)</f>
        <v>0</v>
      </c>
      <c r="K229" s="134" t="s">
        <v>132</v>
      </c>
      <c r="L229" s="33"/>
      <c r="M229" s="139" t="s">
        <v>18</v>
      </c>
      <c r="N229" s="140" t="s">
        <v>42</v>
      </c>
      <c r="P229" s="141">
        <f>O229*H229</f>
        <v>0</v>
      </c>
      <c r="Q229" s="141">
        <v>0</v>
      </c>
      <c r="R229" s="141">
        <f>Q229*H229</f>
        <v>0</v>
      </c>
      <c r="S229" s="141">
        <v>0</v>
      </c>
      <c r="T229" s="142">
        <f>S229*H229</f>
        <v>0</v>
      </c>
      <c r="AR229" s="143" t="s">
        <v>133</v>
      </c>
      <c r="AT229" s="143" t="s">
        <v>128</v>
      </c>
      <c r="AU229" s="143" t="s">
        <v>80</v>
      </c>
      <c r="AY229" s="18" t="s">
        <v>126</v>
      </c>
      <c r="BE229" s="144">
        <f>IF(N229="základní",J229,0)</f>
        <v>0</v>
      </c>
      <c r="BF229" s="144">
        <f>IF(N229="snížená",J229,0)</f>
        <v>0</v>
      </c>
      <c r="BG229" s="144">
        <f>IF(N229="zákl. přenesená",J229,0)</f>
        <v>0</v>
      </c>
      <c r="BH229" s="144">
        <f>IF(N229="sníž. přenesená",J229,0)</f>
        <v>0</v>
      </c>
      <c r="BI229" s="144">
        <f>IF(N229="nulová",J229,0)</f>
        <v>0</v>
      </c>
      <c r="BJ229" s="18" t="s">
        <v>78</v>
      </c>
      <c r="BK229" s="144">
        <f>ROUND(I229*H229,2)</f>
        <v>0</v>
      </c>
      <c r="BL229" s="18" t="s">
        <v>133</v>
      </c>
      <c r="BM229" s="143" t="s">
        <v>277</v>
      </c>
    </row>
    <row r="230" spans="2:65" s="1" customFormat="1" ht="10.199999999999999">
      <c r="B230" s="33"/>
      <c r="D230" s="145" t="s">
        <v>135</v>
      </c>
      <c r="F230" s="146" t="s">
        <v>278</v>
      </c>
      <c r="I230" s="147"/>
      <c r="L230" s="33"/>
      <c r="M230" s="148"/>
      <c r="T230" s="54"/>
      <c r="AT230" s="18" t="s">
        <v>135</v>
      </c>
      <c r="AU230" s="18" t="s">
        <v>80</v>
      </c>
    </row>
    <row r="231" spans="2:65" s="12" customFormat="1" ht="10.199999999999999">
      <c r="B231" s="149"/>
      <c r="D231" s="150" t="s">
        <v>137</v>
      </c>
      <c r="E231" s="151" t="s">
        <v>18</v>
      </c>
      <c r="F231" s="152" t="s">
        <v>170</v>
      </c>
      <c r="H231" s="151" t="s">
        <v>18</v>
      </c>
      <c r="I231" s="153"/>
      <c r="L231" s="149"/>
      <c r="M231" s="154"/>
      <c r="T231" s="155"/>
      <c r="AT231" s="151" t="s">
        <v>137</v>
      </c>
      <c r="AU231" s="151" t="s">
        <v>80</v>
      </c>
      <c r="AV231" s="12" t="s">
        <v>78</v>
      </c>
      <c r="AW231" s="12" t="s">
        <v>32</v>
      </c>
      <c r="AX231" s="12" t="s">
        <v>71</v>
      </c>
      <c r="AY231" s="151" t="s">
        <v>126</v>
      </c>
    </row>
    <row r="232" spans="2:65" s="12" customFormat="1" ht="10.199999999999999">
      <c r="B232" s="149"/>
      <c r="D232" s="150" t="s">
        <v>137</v>
      </c>
      <c r="E232" s="151" t="s">
        <v>18</v>
      </c>
      <c r="F232" s="152" t="s">
        <v>138</v>
      </c>
      <c r="H232" s="151" t="s">
        <v>18</v>
      </c>
      <c r="I232" s="153"/>
      <c r="L232" s="149"/>
      <c r="M232" s="154"/>
      <c r="T232" s="155"/>
      <c r="AT232" s="151" t="s">
        <v>137</v>
      </c>
      <c r="AU232" s="151" t="s">
        <v>80</v>
      </c>
      <c r="AV232" s="12" t="s">
        <v>78</v>
      </c>
      <c r="AW232" s="12" t="s">
        <v>32</v>
      </c>
      <c r="AX232" s="12" t="s">
        <v>71</v>
      </c>
      <c r="AY232" s="151" t="s">
        <v>126</v>
      </c>
    </row>
    <row r="233" spans="2:65" s="12" customFormat="1" ht="20.399999999999999">
      <c r="B233" s="149"/>
      <c r="D233" s="150" t="s">
        <v>137</v>
      </c>
      <c r="E233" s="151" t="s">
        <v>18</v>
      </c>
      <c r="F233" s="152" t="s">
        <v>171</v>
      </c>
      <c r="H233" s="151" t="s">
        <v>18</v>
      </c>
      <c r="I233" s="153"/>
      <c r="L233" s="149"/>
      <c r="M233" s="154"/>
      <c r="T233" s="155"/>
      <c r="AT233" s="151" t="s">
        <v>137</v>
      </c>
      <c r="AU233" s="151" t="s">
        <v>80</v>
      </c>
      <c r="AV233" s="12" t="s">
        <v>78</v>
      </c>
      <c r="AW233" s="12" t="s">
        <v>32</v>
      </c>
      <c r="AX233" s="12" t="s">
        <v>71</v>
      </c>
      <c r="AY233" s="151" t="s">
        <v>126</v>
      </c>
    </row>
    <row r="234" spans="2:65" s="13" customFormat="1" ht="10.199999999999999">
      <c r="B234" s="156"/>
      <c r="D234" s="150" t="s">
        <v>137</v>
      </c>
      <c r="E234" s="157" t="s">
        <v>18</v>
      </c>
      <c r="F234" s="158" t="s">
        <v>242</v>
      </c>
      <c r="H234" s="159">
        <v>1190</v>
      </c>
      <c r="I234" s="160"/>
      <c r="L234" s="156"/>
      <c r="M234" s="161"/>
      <c r="T234" s="162"/>
      <c r="AT234" s="157" t="s">
        <v>137</v>
      </c>
      <c r="AU234" s="157" t="s">
        <v>80</v>
      </c>
      <c r="AV234" s="13" t="s">
        <v>80</v>
      </c>
      <c r="AW234" s="13" t="s">
        <v>32</v>
      </c>
      <c r="AX234" s="13" t="s">
        <v>71</v>
      </c>
      <c r="AY234" s="157" t="s">
        <v>126</v>
      </c>
    </row>
    <row r="235" spans="2:65" s="13" customFormat="1" ht="10.199999999999999">
      <c r="B235" s="156"/>
      <c r="D235" s="150" t="s">
        <v>137</v>
      </c>
      <c r="E235" s="157" t="s">
        <v>18</v>
      </c>
      <c r="F235" s="158" t="s">
        <v>243</v>
      </c>
      <c r="H235" s="159">
        <v>1460</v>
      </c>
      <c r="I235" s="160"/>
      <c r="L235" s="156"/>
      <c r="M235" s="161"/>
      <c r="T235" s="162"/>
      <c r="AT235" s="157" t="s">
        <v>137</v>
      </c>
      <c r="AU235" s="157" t="s">
        <v>80</v>
      </c>
      <c r="AV235" s="13" t="s">
        <v>80</v>
      </c>
      <c r="AW235" s="13" t="s">
        <v>32</v>
      </c>
      <c r="AX235" s="13" t="s">
        <v>71</v>
      </c>
      <c r="AY235" s="157" t="s">
        <v>126</v>
      </c>
    </row>
    <row r="236" spans="2:65" s="15" customFormat="1" ht="10.199999999999999">
      <c r="B236" s="171"/>
      <c r="D236" s="150" t="s">
        <v>137</v>
      </c>
      <c r="E236" s="172" t="s">
        <v>18</v>
      </c>
      <c r="F236" s="173" t="s">
        <v>244</v>
      </c>
      <c r="H236" s="174">
        <v>2650</v>
      </c>
      <c r="I236" s="175"/>
      <c r="L236" s="171"/>
      <c r="M236" s="176"/>
      <c r="T236" s="177"/>
      <c r="AT236" s="172" t="s">
        <v>137</v>
      </c>
      <c r="AU236" s="172" t="s">
        <v>80</v>
      </c>
      <c r="AV236" s="15" t="s">
        <v>148</v>
      </c>
      <c r="AW236" s="15" t="s">
        <v>32</v>
      </c>
      <c r="AX236" s="15" t="s">
        <v>71</v>
      </c>
      <c r="AY236" s="172" t="s">
        <v>126</v>
      </c>
    </row>
    <row r="237" spans="2:65" s="14" customFormat="1" ht="10.199999999999999">
      <c r="B237" s="163"/>
      <c r="D237" s="150" t="s">
        <v>137</v>
      </c>
      <c r="E237" s="164" t="s">
        <v>18</v>
      </c>
      <c r="F237" s="165" t="s">
        <v>142</v>
      </c>
      <c r="H237" s="166">
        <v>2650</v>
      </c>
      <c r="I237" s="167"/>
      <c r="L237" s="163"/>
      <c r="M237" s="168"/>
      <c r="T237" s="169"/>
      <c r="AT237" s="164" t="s">
        <v>137</v>
      </c>
      <c r="AU237" s="164" t="s">
        <v>80</v>
      </c>
      <c r="AV237" s="14" t="s">
        <v>133</v>
      </c>
      <c r="AW237" s="14" t="s">
        <v>32</v>
      </c>
      <c r="AX237" s="14" t="s">
        <v>78</v>
      </c>
      <c r="AY237" s="164" t="s">
        <v>126</v>
      </c>
    </row>
    <row r="238" spans="2:65" s="1" customFormat="1" ht="44.25" customHeight="1">
      <c r="B238" s="33"/>
      <c r="C238" s="132" t="s">
        <v>279</v>
      </c>
      <c r="D238" s="132" t="s">
        <v>128</v>
      </c>
      <c r="E238" s="133" t="s">
        <v>280</v>
      </c>
      <c r="F238" s="134" t="s">
        <v>281</v>
      </c>
      <c r="G238" s="135" t="s">
        <v>131</v>
      </c>
      <c r="H238" s="136">
        <v>2650</v>
      </c>
      <c r="I238" s="137"/>
      <c r="J238" s="138">
        <f>ROUND(I238*H238,2)</f>
        <v>0</v>
      </c>
      <c r="K238" s="134" t="s">
        <v>132</v>
      </c>
      <c r="L238" s="33"/>
      <c r="M238" s="139" t="s">
        <v>18</v>
      </c>
      <c r="N238" s="140" t="s">
        <v>42</v>
      </c>
      <c r="P238" s="141">
        <f>O238*H238</f>
        <v>0</v>
      </c>
      <c r="Q238" s="141">
        <v>0</v>
      </c>
      <c r="R238" s="141">
        <f>Q238*H238</f>
        <v>0</v>
      </c>
      <c r="S238" s="141">
        <v>0</v>
      </c>
      <c r="T238" s="142">
        <f>S238*H238</f>
        <v>0</v>
      </c>
      <c r="AR238" s="143" t="s">
        <v>133</v>
      </c>
      <c r="AT238" s="143" t="s">
        <v>128</v>
      </c>
      <c r="AU238" s="143" t="s">
        <v>80</v>
      </c>
      <c r="AY238" s="18" t="s">
        <v>126</v>
      </c>
      <c r="BE238" s="144">
        <f>IF(N238="základní",J238,0)</f>
        <v>0</v>
      </c>
      <c r="BF238" s="144">
        <f>IF(N238="snížená",J238,0)</f>
        <v>0</v>
      </c>
      <c r="BG238" s="144">
        <f>IF(N238="zákl. přenesená",J238,0)</f>
        <v>0</v>
      </c>
      <c r="BH238" s="144">
        <f>IF(N238="sníž. přenesená",J238,0)</f>
        <v>0</v>
      </c>
      <c r="BI238" s="144">
        <f>IF(N238="nulová",J238,0)</f>
        <v>0</v>
      </c>
      <c r="BJ238" s="18" t="s">
        <v>78</v>
      </c>
      <c r="BK238" s="144">
        <f>ROUND(I238*H238,2)</f>
        <v>0</v>
      </c>
      <c r="BL238" s="18" t="s">
        <v>133</v>
      </c>
      <c r="BM238" s="143" t="s">
        <v>282</v>
      </c>
    </row>
    <row r="239" spans="2:65" s="1" customFormat="1" ht="10.199999999999999">
      <c r="B239" s="33"/>
      <c r="D239" s="145" t="s">
        <v>135</v>
      </c>
      <c r="F239" s="146" t="s">
        <v>283</v>
      </c>
      <c r="I239" s="147"/>
      <c r="L239" s="33"/>
      <c r="M239" s="148"/>
      <c r="T239" s="54"/>
      <c r="AT239" s="18" t="s">
        <v>135</v>
      </c>
      <c r="AU239" s="18" t="s">
        <v>80</v>
      </c>
    </row>
    <row r="240" spans="2:65" s="12" customFormat="1" ht="10.199999999999999">
      <c r="B240" s="149"/>
      <c r="D240" s="150" t="s">
        <v>137</v>
      </c>
      <c r="E240" s="151" t="s">
        <v>18</v>
      </c>
      <c r="F240" s="152" t="s">
        <v>170</v>
      </c>
      <c r="H240" s="151" t="s">
        <v>18</v>
      </c>
      <c r="I240" s="153"/>
      <c r="L240" s="149"/>
      <c r="M240" s="154"/>
      <c r="T240" s="155"/>
      <c r="AT240" s="151" t="s">
        <v>137</v>
      </c>
      <c r="AU240" s="151" t="s">
        <v>80</v>
      </c>
      <c r="AV240" s="12" t="s">
        <v>78</v>
      </c>
      <c r="AW240" s="12" t="s">
        <v>32</v>
      </c>
      <c r="AX240" s="12" t="s">
        <v>71</v>
      </c>
      <c r="AY240" s="151" t="s">
        <v>126</v>
      </c>
    </row>
    <row r="241" spans="2:65" s="12" customFormat="1" ht="10.199999999999999">
      <c r="B241" s="149"/>
      <c r="D241" s="150" t="s">
        <v>137</v>
      </c>
      <c r="E241" s="151" t="s">
        <v>18</v>
      </c>
      <c r="F241" s="152" t="s">
        <v>138</v>
      </c>
      <c r="H241" s="151" t="s">
        <v>18</v>
      </c>
      <c r="I241" s="153"/>
      <c r="L241" s="149"/>
      <c r="M241" s="154"/>
      <c r="T241" s="155"/>
      <c r="AT241" s="151" t="s">
        <v>137</v>
      </c>
      <c r="AU241" s="151" t="s">
        <v>80</v>
      </c>
      <c r="AV241" s="12" t="s">
        <v>78</v>
      </c>
      <c r="AW241" s="12" t="s">
        <v>32</v>
      </c>
      <c r="AX241" s="12" t="s">
        <v>71</v>
      </c>
      <c r="AY241" s="151" t="s">
        <v>126</v>
      </c>
    </row>
    <row r="242" spans="2:65" s="12" customFormat="1" ht="20.399999999999999">
      <c r="B242" s="149"/>
      <c r="D242" s="150" t="s">
        <v>137</v>
      </c>
      <c r="E242" s="151" t="s">
        <v>18</v>
      </c>
      <c r="F242" s="152" t="s">
        <v>171</v>
      </c>
      <c r="H242" s="151" t="s">
        <v>18</v>
      </c>
      <c r="I242" s="153"/>
      <c r="L242" s="149"/>
      <c r="M242" s="154"/>
      <c r="T242" s="155"/>
      <c r="AT242" s="151" t="s">
        <v>137</v>
      </c>
      <c r="AU242" s="151" t="s">
        <v>80</v>
      </c>
      <c r="AV242" s="12" t="s">
        <v>78</v>
      </c>
      <c r="AW242" s="12" t="s">
        <v>32</v>
      </c>
      <c r="AX242" s="12" t="s">
        <v>71</v>
      </c>
      <c r="AY242" s="151" t="s">
        <v>126</v>
      </c>
    </row>
    <row r="243" spans="2:65" s="13" customFormat="1" ht="10.199999999999999">
      <c r="B243" s="156"/>
      <c r="D243" s="150" t="s">
        <v>137</v>
      </c>
      <c r="E243" s="157" t="s">
        <v>18</v>
      </c>
      <c r="F243" s="158" t="s">
        <v>242</v>
      </c>
      <c r="H243" s="159">
        <v>1190</v>
      </c>
      <c r="I243" s="160"/>
      <c r="L243" s="156"/>
      <c r="M243" s="161"/>
      <c r="T243" s="162"/>
      <c r="AT243" s="157" t="s">
        <v>137</v>
      </c>
      <c r="AU243" s="157" t="s">
        <v>80</v>
      </c>
      <c r="AV243" s="13" t="s">
        <v>80</v>
      </c>
      <c r="AW243" s="13" t="s">
        <v>32</v>
      </c>
      <c r="AX243" s="13" t="s">
        <v>71</v>
      </c>
      <c r="AY243" s="157" t="s">
        <v>126</v>
      </c>
    </row>
    <row r="244" spans="2:65" s="13" customFormat="1" ht="10.199999999999999">
      <c r="B244" s="156"/>
      <c r="D244" s="150" t="s">
        <v>137</v>
      </c>
      <c r="E244" s="157" t="s">
        <v>18</v>
      </c>
      <c r="F244" s="158" t="s">
        <v>243</v>
      </c>
      <c r="H244" s="159">
        <v>1460</v>
      </c>
      <c r="I244" s="160"/>
      <c r="L244" s="156"/>
      <c r="M244" s="161"/>
      <c r="T244" s="162"/>
      <c r="AT244" s="157" t="s">
        <v>137</v>
      </c>
      <c r="AU244" s="157" t="s">
        <v>80</v>
      </c>
      <c r="AV244" s="13" t="s">
        <v>80</v>
      </c>
      <c r="AW244" s="13" t="s">
        <v>32</v>
      </c>
      <c r="AX244" s="13" t="s">
        <v>71</v>
      </c>
      <c r="AY244" s="157" t="s">
        <v>126</v>
      </c>
    </row>
    <row r="245" spans="2:65" s="15" customFormat="1" ht="10.199999999999999">
      <c r="B245" s="171"/>
      <c r="D245" s="150" t="s">
        <v>137</v>
      </c>
      <c r="E245" s="172" t="s">
        <v>18</v>
      </c>
      <c r="F245" s="173" t="s">
        <v>244</v>
      </c>
      <c r="H245" s="174">
        <v>2650</v>
      </c>
      <c r="I245" s="175"/>
      <c r="L245" s="171"/>
      <c r="M245" s="176"/>
      <c r="T245" s="177"/>
      <c r="AT245" s="172" t="s">
        <v>137</v>
      </c>
      <c r="AU245" s="172" t="s">
        <v>80</v>
      </c>
      <c r="AV245" s="15" t="s">
        <v>148</v>
      </c>
      <c r="AW245" s="15" t="s">
        <v>32</v>
      </c>
      <c r="AX245" s="15" t="s">
        <v>71</v>
      </c>
      <c r="AY245" s="172" t="s">
        <v>126</v>
      </c>
    </row>
    <row r="246" spans="2:65" s="14" customFormat="1" ht="10.199999999999999">
      <c r="B246" s="163"/>
      <c r="D246" s="150" t="s">
        <v>137</v>
      </c>
      <c r="E246" s="164" t="s">
        <v>18</v>
      </c>
      <c r="F246" s="165" t="s">
        <v>142</v>
      </c>
      <c r="H246" s="166">
        <v>2650</v>
      </c>
      <c r="I246" s="167"/>
      <c r="L246" s="163"/>
      <c r="M246" s="168"/>
      <c r="T246" s="169"/>
      <c r="AT246" s="164" t="s">
        <v>137</v>
      </c>
      <c r="AU246" s="164" t="s">
        <v>80</v>
      </c>
      <c r="AV246" s="14" t="s">
        <v>133</v>
      </c>
      <c r="AW246" s="14" t="s">
        <v>32</v>
      </c>
      <c r="AX246" s="14" t="s">
        <v>78</v>
      </c>
      <c r="AY246" s="164" t="s">
        <v>126</v>
      </c>
    </row>
    <row r="247" spans="2:65" s="1" customFormat="1" ht="33" customHeight="1">
      <c r="B247" s="33"/>
      <c r="C247" s="132" t="s">
        <v>284</v>
      </c>
      <c r="D247" s="132" t="s">
        <v>128</v>
      </c>
      <c r="E247" s="133" t="s">
        <v>285</v>
      </c>
      <c r="F247" s="134" t="s">
        <v>286</v>
      </c>
      <c r="G247" s="135" t="s">
        <v>131</v>
      </c>
      <c r="H247" s="136">
        <v>487.61900000000003</v>
      </c>
      <c r="I247" s="137"/>
      <c r="J247" s="138">
        <f>ROUND(I247*H247,2)</f>
        <v>0</v>
      </c>
      <c r="K247" s="134" t="s">
        <v>132</v>
      </c>
      <c r="L247" s="33"/>
      <c r="M247" s="139" t="s">
        <v>18</v>
      </c>
      <c r="N247" s="140" t="s">
        <v>42</v>
      </c>
      <c r="P247" s="141">
        <f>O247*H247</f>
        <v>0</v>
      </c>
      <c r="Q247" s="141">
        <v>0</v>
      </c>
      <c r="R247" s="141">
        <f>Q247*H247</f>
        <v>0</v>
      </c>
      <c r="S247" s="141">
        <v>0</v>
      </c>
      <c r="T247" s="142">
        <f>S247*H247</f>
        <v>0</v>
      </c>
      <c r="AR247" s="143" t="s">
        <v>133</v>
      </c>
      <c r="AT247" s="143" t="s">
        <v>128</v>
      </c>
      <c r="AU247" s="143" t="s">
        <v>80</v>
      </c>
      <c r="AY247" s="18" t="s">
        <v>126</v>
      </c>
      <c r="BE247" s="144">
        <f>IF(N247="základní",J247,0)</f>
        <v>0</v>
      </c>
      <c r="BF247" s="144">
        <f>IF(N247="snížená",J247,0)</f>
        <v>0</v>
      </c>
      <c r="BG247" s="144">
        <f>IF(N247="zákl. přenesená",J247,0)</f>
        <v>0</v>
      </c>
      <c r="BH247" s="144">
        <f>IF(N247="sníž. přenesená",J247,0)</f>
        <v>0</v>
      </c>
      <c r="BI247" s="144">
        <f>IF(N247="nulová",J247,0)</f>
        <v>0</v>
      </c>
      <c r="BJ247" s="18" t="s">
        <v>78</v>
      </c>
      <c r="BK247" s="144">
        <f>ROUND(I247*H247,2)</f>
        <v>0</v>
      </c>
      <c r="BL247" s="18" t="s">
        <v>133</v>
      </c>
      <c r="BM247" s="143" t="s">
        <v>287</v>
      </c>
    </row>
    <row r="248" spans="2:65" s="1" customFormat="1" ht="10.199999999999999">
      <c r="B248" s="33"/>
      <c r="D248" s="145" t="s">
        <v>135</v>
      </c>
      <c r="F248" s="146" t="s">
        <v>288</v>
      </c>
      <c r="I248" s="147"/>
      <c r="L248" s="33"/>
      <c r="M248" s="148"/>
      <c r="T248" s="54"/>
      <c r="AT248" s="18" t="s">
        <v>135</v>
      </c>
      <c r="AU248" s="18" t="s">
        <v>80</v>
      </c>
    </row>
    <row r="249" spans="2:65" s="12" customFormat="1" ht="10.199999999999999">
      <c r="B249" s="149"/>
      <c r="D249" s="150" t="s">
        <v>137</v>
      </c>
      <c r="E249" s="151" t="s">
        <v>18</v>
      </c>
      <c r="F249" s="152" t="s">
        <v>170</v>
      </c>
      <c r="H249" s="151" t="s">
        <v>18</v>
      </c>
      <c r="I249" s="153"/>
      <c r="L249" s="149"/>
      <c r="M249" s="154"/>
      <c r="T249" s="155"/>
      <c r="AT249" s="151" t="s">
        <v>137</v>
      </c>
      <c r="AU249" s="151" t="s">
        <v>80</v>
      </c>
      <c r="AV249" s="12" t="s">
        <v>78</v>
      </c>
      <c r="AW249" s="12" t="s">
        <v>32</v>
      </c>
      <c r="AX249" s="12" t="s">
        <v>71</v>
      </c>
      <c r="AY249" s="151" t="s">
        <v>126</v>
      </c>
    </row>
    <row r="250" spans="2:65" s="12" customFormat="1" ht="10.199999999999999">
      <c r="B250" s="149"/>
      <c r="D250" s="150" t="s">
        <v>137</v>
      </c>
      <c r="E250" s="151" t="s">
        <v>18</v>
      </c>
      <c r="F250" s="152" t="s">
        <v>138</v>
      </c>
      <c r="H250" s="151" t="s">
        <v>18</v>
      </c>
      <c r="I250" s="153"/>
      <c r="L250" s="149"/>
      <c r="M250" s="154"/>
      <c r="T250" s="155"/>
      <c r="AT250" s="151" t="s">
        <v>137</v>
      </c>
      <c r="AU250" s="151" t="s">
        <v>80</v>
      </c>
      <c r="AV250" s="12" t="s">
        <v>78</v>
      </c>
      <c r="AW250" s="12" t="s">
        <v>32</v>
      </c>
      <c r="AX250" s="12" t="s">
        <v>71</v>
      </c>
      <c r="AY250" s="151" t="s">
        <v>126</v>
      </c>
    </row>
    <row r="251" spans="2:65" s="12" customFormat="1" ht="10.199999999999999">
      <c r="B251" s="149"/>
      <c r="D251" s="150" t="s">
        <v>137</v>
      </c>
      <c r="E251" s="151" t="s">
        <v>18</v>
      </c>
      <c r="F251" s="152" t="s">
        <v>289</v>
      </c>
      <c r="H251" s="151" t="s">
        <v>18</v>
      </c>
      <c r="I251" s="153"/>
      <c r="L251" s="149"/>
      <c r="M251" s="154"/>
      <c r="T251" s="155"/>
      <c r="AT251" s="151" t="s">
        <v>137</v>
      </c>
      <c r="AU251" s="151" t="s">
        <v>80</v>
      </c>
      <c r="AV251" s="12" t="s">
        <v>78</v>
      </c>
      <c r="AW251" s="12" t="s">
        <v>32</v>
      </c>
      <c r="AX251" s="12" t="s">
        <v>71</v>
      </c>
      <c r="AY251" s="151" t="s">
        <v>126</v>
      </c>
    </row>
    <row r="252" spans="2:65" s="12" customFormat="1" ht="10.199999999999999">
      <c r="B252" s="149"/>
      <c r="D252" s="150" t="s">
        <v>137</v>
      </c>
      <c r="E252" s="151" t="s">
        <v>18</v>
      </c>
      <c r="F252" s="152" t="s">
        <v>290</v>
      </c>
      <c r="H252" s="151" t="s">
        <v>18</v>
      </c>
      <c r="I252" s="153"/>
      <c r="L252" s="149"/>
      <c r="M252" s="154"/>
      <c r="T252" s="155"/>
      <c r="AT252" s="151" t="s">
        <v>137</v>
      </c>
      <c r="AU252" s="151" t="s">
        <v>80</v>
      </c>
      <c r="AV252" s="12" t="s">
        <v>78</v>
      </c>
      <c r="AW252" s="12" t="s">
        <v>32</v>
      </c>
      <c r="AX252" s="12" t="s">
        <v>71</v>
      </c>
      <c r="AY252" s="151" t="s">
        <v>126</v>
      </c>
    </row>
    <row r="253" spans="2:65" s="13" customFormat="1" ht="10.199999999999999">
      <c r="B253" s="156"/>
      <c r="D253" s="150" t="s">
        <v>137</v>
      </c>
      <c r="E253" s="157" t="s">
        <v>18</v>
      </c>
      <c r="F253" s="158" t="s">
        <v>291</v>
      </c>
      <c r="H253" s="159">
        <v>92.7</v>
      </c>
      <c r="I253" s="160"/>
      <c r="L253" s="156"/>
      <c r="M253" s="161"/>
      <c r="T253" s="162"/>
      <c r="AT253" s="157" t="s">
        <v>137</v>
      </c>
      <c r="AU253" s="157" t="s">
        <v>80</v>
      </c>
      <c r="AV253" s="13" t="s">
        <v>80</v>
      </c>
      <c r="AW253" s="13" t="s">
        <v>32</v>
      </c>
      <c r="AX253" s="13" t="s">
        <v>71</v>
      </c>
      <c r="AY253" s="157" t="s">
        <v>126</v>
      </c>
    </row>
    <row r="254" spans="2:65" s="15" customFormat="1" ht="10.199999999999999">
      <c r="B254" s="171"/>
      <c r="D254" s="150" t="s">
        <v>137</v>
      </c>
      <c r="E254" s="172" t="s">
        <v>18</v>
      </c>
      <c r="F254" s="173" t="s">
        <v>292</v>
      </c>
      <c r="H254" s="174">
        <v>92.7</v>
      </c>
      <c r="I254" s="175"/>
      <c r="L254" s="171"/>
      <c r="M254" s="176"/>
      <c r="T254" s="177"/>
      <c r="AT254" s="172" t="s">
        <v>137</v>
      </c>
      <c r="AU254" s="172" t="s">
        <v>80</v>
      </c>
      <c r="AV254" s="15" t="s">
        <v>148</v>
      </c>
      <c r="AW254" s="15" t="s">
        <v>32</v>
      </c>
      <c r="AX254" s="15" t="s">
        <v>71</v>
      </c>
      <c r="AY254" s="172" t="s">
        <v>126</v>
      </c>
    </row>
    <row r="255" spans="2:65" s="12" customFormat="1" ht="10.199999999999999">
      <c r="B255" s="149"/>
      <c r="D255" s="150" t="s">
        <v>137</v>
      </c>
      <c r="E255" s="151" t="s">
        <v>18</v>
      </c>
      <c r="F255" s="152" t="s">
        <v>293</v>
      </c>
      <c r="H255" s="151" t="s">
        <v>18</v>
      </c>
      <c r="I255" s="153"/>
      <c r="L255" s="149"/>
      <c r="M255" s="154"/>
      <c r="T255" s="155"/>
      <c r="AT255" s="151" t="s">
        <v>137</v>
      </c>
      <c r="AU255" s="151" t="s">
        <v>80</v>
      </c>
      <c r="AV255" s="12" t="s">
        <v>78</v>
      </c>
      <c r="AW255" s="12" t="s">
        <v>32</v>
      </c>
      <c r="AX255" s="12" t="s">
        <v>71</v>
      </c>
      <c r="AY255" s="151" t="s">
        <v>126</v>
      </c>
    </row>
    <row r="256" spans="2:65" s="13" customFormat="1" ht="10.199999999999999">
      <c r="B256" s="156"/>
      <c r="D256" s="150" t="s">
        <v>137</v>
      </c>
      <c r="E256" s="157" t="s">
        <v>18</v>
      </c>
      <c r="F256" s="158" t="s">
        <v>294</v>
      </c>
      <c r="H256" s="159">
        <v>32.1</v>
      </c>
      <c r="I256" s="160"/>
      <c r="L256" s="156"/>
      <c r="M256" s="161"/>
      <c r="T256" s="162"/>
      <c r="AT256" s="157" t="s">
        <v>137</v>
      </c>
      <c r="AU256" s="157" t="s">
        <v>80</v>
      </c>
      <c r="AV256" s="13" t="s">
        <v>80</v>
      </c>
      <c r="AW256" s="13" t="s">
        <v>32</v>
      </c>
      <c r="AX256" s="13" t="s">
        <v>71</v>
      </c>
      <c r="AY256" s="157" t="s">
        <v>126</v>
      </c>
    </row>
    <row r="257" spans="2:65" s="13" customFormat="1" ht="10.199999999999999">
      <c r="B257" s="156"/>
      <c r="D257" s="150" t="s">
        <v>137</v>
      </c>
      <c r="E257" s="157" t="s">
        <v>18</v>
      </c>
      <c r="F257" s="158" t="s">
        <v>295</v>
      </c>
      <c r="H257" s="159">
        <v>32.1</v>
      </c>
      <c r="I257" s="160"/>
      <c r="L257" s="156"/>
      <c r="M257" s="161"/>
      <c r="T257" s="162"/>
      <c r="AT257" s="157" t="s">
        <v>137</v>
      </c>
      <c r="AU257" s="157" t="s">
        <v>80</v>
      </c>
      <c r="AV257" s="13" t="s">
        <v>80</v>
      </c>
      <c r="AW257" s="13" t="s">
        <v>32</v>
      </c>
      <c r="AX257" s="13" t="s">
        <v>71</v>
      </c>
      <c r="AY257" s="157" t="s">
        <v>126</v>
      </c>
    </row>
    <row r="258" spans="2:65" s="15" customFormat="1" ht="10.199999999999999">
      <c r="B258" s="171"/>
      <c r="D258" s="150" t="s">
        <v>137</v>
      </c>
      <c r="E258" s="172" t="s">
        <v>18</v>
      </c>
      <c r="F258" s="173" t="s">
        <v>296</v>
      </c>
      <c r="H258" s="174">
        <v>64.2</v>
      </c>
      <c r="I258" s="175"/>
      <c r="L258" s="171"/>
      <c r="M258" s="176"/>
      <c r="T258" s="177"/>
      <c r="AT258" s="172" t="s">
        <v>137</v>
      </c>
      <c r="AU258" s="172" t="s">
        <v>80</v>
      </c>
      <c r="AV258" s="15" t="s">
        <v>148</v>
      </c>
      <c r="AW258" s="15" t="s">
        <v>32</v>
      </c>
      <c r="AX258" s="15" t="s">
        <v>71</v>
      </c>
      <c r="AY258" s="172" t="s">
        <v>126</v>
      </c>
    </row>
    <row r="259" spans="2:65" s="13" customFormat="1" ht="10.199999999999999">
      <c r="B259" s="156"/>
      <c r="D259" s="150" t="s">
        <v>137</v>
      </c>
      <c r="E259" s="157" t="s">
        <v>18</v>
      </c>
      <c r="F259" s="158" t="s">
        <v>297</v>
      </c>
      <c r="H259" s="159">
        <v>11.419</v>
      </c>
      <c r="I259" s="160"/>
      <c r="L259" s="156"/>
      <c r="M259" s="161"/>
      <c r="T259" s="162"/>
      <c r="AT259" s="157" t="s">
        <v>137</v>
      </c>
      <c r="AU259" s="157" t="s">
        <v>80</v>
      </c>
      <c r="AV259" s="13" t="s">
        <v>80</v>
      </c>
      <c r="AW259" s="13" t="s">
        <v>32</v>
      </c>
      <c r="AX259" s="13" t="s">
        <v>71</v>
      </c>
      <c r="AY259" s="157" t="s">
        <v>126</v>
      </c>
    </row>
    <row r="260" spans="2:65" s="15" customFormat="1" ht="10.199999999999999">
      <c r="B260" s="171"/>
      <c r="D260" s="150" t="s">
        <v>137</v>
      </c>
      <c r="E260" s="172" t="s">
        <v>18</v>
      </c>
      <c r="F260" s="173" t="s">
        <v>298</v>
      </c>
      <c r="H260" s="174">
        <v>11.419</v>
      </c>
      <c r="I260" s="175"/>
      <c r="L260" s="171"/>
      <c r="M260" s="176"/>
      <c r="T260" s="177"/>
      <c r="AT260" s="172" t="s">
        <v>137</v>
      </c>
      <c r="AU260" s="172" t="s">
        <v>80</v>
      </c>
      <c r="AV260" s="15" t="s">
        <v>148</v>
      </c>
      <c r="AW260" s="15" t="s">
        <v>32</v>
      </c>
      <c r="AX260" s="15" t="s">
        <v>71</v>
      </c>
      <c r="AY260" s="172" t="s">
        <v>126</v>
      </c>
    </row>
    <row r="261" spans="2:65" s="12" customFormat="1" ht="10.199999999999999">
      <c r="B261" s="149"/>
      <c r="D261" s="150" t="s">
        <v>137</v>
      </c>
      <c r="E261" s="151" t="s">
        <v>18</v>
      </c>
      <c r="F261" s="152" t="s">
        <v>299</v>
      </c>
      <c r="H261" s="151" t="s">
        <v>18</v>
      </c>
      <c r="I261" s="153"/>
      <c r="L261" s="149"/>
      <c r="M261" s="154"/>
      <c r="T261" s="155"/>
      <c r="AT261" s="151" t="s">
        <v>137</v>
      </c>
      <c r="AU261" s="151" t="s">
        <v>80</v>
      </c>
      <c r="AV261" s="12" t="s">
        <v>78</v>
      </c>
      <c r="AW261" s="12" t="s">
        <v>32</v>
      </c>
      <c r="AX261" s="12" t="s">
        <v>71</v>
      </c>
      <c r="AY261" s="151" t="s">
        <v>126</v>
      </c>
    </row>
    <row r="262" spans="2:65" s="13" customFormat="1" ht="20.399999999999999">
      <c r="B262" s="156"/>
      <c r="D262" s="150" t="s">
        <v>137</v>
      </c>
      <c r="E262" s="157" t="s">
        <v>18</v>
      </c>
      <c r="F262" s="158" t="s">
        <v>300</v>
      </c>
      <c r="H262" s="159">
        <v>35.200000000000003</v>
      </c>
      <c r="I262" s="160"/>
      <c r="L262" s="156"/>
      <c r="M262" s="161"/>
      <c r="T262" s="162"/>
      <c r="AT262" s="157" t="s">
        <v>137</v>
      </c>
      <c r="AU262" s="157" t="s">
        <v>80</v>
      </c>
      <c r="AV262" s="13" t="s">
        <v>80</v>
      </c>
      <c r="AW262" s="13" t="s">
        <v>32</v>
      </c>
      <c r="AX262" s="13" t="s">
        <v>71</v>
      </c>
      <c r="AY262" s="157" t="s">
        <v>126</v>
      </c>
    </row>
    <row r="263" spans="2:65" s="15" customFormat="1" ht="10.199999999999999">
      <c r="B263" s="171"/>
      <c r="D263" s="150" t="s">
        <v>137</v>
      </c>
      <c r="E263" s="172" t="s">
        <v>18</v>
      </c>
      <c r="F263" s="173" t="s">
        <v>301</v>
      </c>
      <c r="H263" s="174">
        <v>35.200000000000003</v>
      </c>
      <c r="I263" s="175"/>
      <c r="L263" s="171"/>
      <c r="M263" s="176"/>
      <c r="T263" s="177"/>
      <c r="AT263" s="172" t="s">
        <v>137</v>
      </c>
      <c r="AU263" s="172" t="s">
        <v>80</v>
      </c>
      <c r="AV263" s="15" t="s">
        <v>148</v>
      </c>
      <c r="AW263" s="15" t="s">
        <v>32</v>
      </c>
      <c r="AX263" s="15" t="s">
        <v>71</v>
      </c>
      <c r="AY263" s="172" t="s">
        <v>126</v>
      </c>
    </row>
    <row r="264" spans="2:65" s="12" customFormat="1" ht="10.199999999999999">
      <c r="B264" s="149"/>
      <c r="D264" s="150" t="s">
        <v>137</v>
      </c>
      <c r="E264" s="151" t="s">
        <v>18</v>
      </c>
      <c r="F264" s="152" t="s">
        <v>302</v>
      </c>
      <c r="H264" s="151" t="s">
        <v>18</v>
      </c>
      <c r="I264" s="153"/>
      <c r="L264" s="149"/>
      <c r="M264" s="154"/>
      <c r="T264" s="155"/>
      <c r="AT264" s="151" t="s">
        <v>137</v>
      </c>
      <c r="AU264" s="151" t="s">
        <v>80</v>
      </c>
      <c r="AV264" s="12" t="s">
        <v>78</v>
      </c>
      <c r="AW264" s="12" t="s">
        <v>32</v>
      </c>
      <c r="AX264" s="12" t="s">
        <v>71</v>
      </c>
      <c r="AY264" s="151" t="s">
        <v>126</v>
      </c>
    </row>
    <row r="265" spans="2:65" s="13" customFormat="1" ht="30.6">
      <c r="B265" s="156"/>
      <c r="D265" s="150" t="s">
        <v>137</v>
      </c>
      <c r="E265" s="157" t="s">
        <v>18</v>
      </c>
      <c r="F265" s="158" t="s">
        <v>303</v>
      </c>
      <c r="H265" s="159">
        <v>255.3</v>
      </c>
      <c r="I265" s="160"/>
      <c r="L265" s="156"/>
      <c r="M265" s="161"/>
      <c r="T265" s="162"/>
      <c r="AT265" s="157" t="s">
        <v>137</v>
      </c>
      <c r="AU265" s="157" t="s">
        <v>80</v>
      </c>
      <c r="AV265" s="13" t="s">
        <v>80</v>
      </c>
      <c r="AW265" s="13" t="s">
        <v>32</v>
      </c>
      <c r="AX265" s="13" t="s">
        <v>71</v>
      </c>
      <c r="AY265" s="157" t="s">
        <v>126</v>
      </c>
    </row>
    <row r="266" spans="2:65" s="13" customFormat="1" ht="10.199999999999999">
      <c r="B266" s="156"/>
      <c r="D266" s="150" t="s">
        <v>137</v>
      </c>
      <c r="E266" s="157" t="s">
        <v>18</v>
      </c>
      <c r="F266" s="158" t="s">
        <v>304</v>
      </c>
      <c r="H266" s="159">
        <v>28.8</v>
      </c>
      <c r="I266" s="160"/>
      <c r="L266" s="156"/>
      <c r="M266" s="161"/>
      <c r="T266" s="162"/>
      <c r="AT266" s="157" t="s">
        <v>137</v>
      </c>
      <c r="AU266" s="157" t="s">
        <v>80</v>
      </c>
      <c r="AV266" s="13" t="s">
        <v>80</v>
      </c>
      <c r="AW266" s="13" t="s">
        <v>32</v>
      </c>
      <c r="AX266" s="13" t="s">
        <v>71</v>
      </c>
      <c r="AY266" s="157" t="s">
        <v>126</v>
      </c>
    </row>
    <row r="267" spans="2:65" s="15" customFormat="1" ht="10.199999999999999">
      <c r="B267" s="171"/>
      <c r="D267" s="150" t="s">
        <v>137</v>
      </c>
      <c r="E267" s="172" t="s">
        <v>18</v>
      </c>
      <c r="F267" s="173" t="s">
        <v>305</v>
      </c>
      <c r="H267" s="174">
        <v>284.10000000000002</v>
      </c>
      <c r="I267" s="175"/>
      <c r="L267" s="171"/>
      <c r="M267" s="176"/>
      <c r="T267" s="177"/>
      <c r="AT267" s="172" t="s">
        <v>137</v>
      </c>
      <c r="AU267" s="172" t="s">
        <v>80</v>
      </c>
      <c r="AV267" s="15" t="s">
        <v>148</v>
      </c>
      <c r="AW267" s="15" t="s">
        <v>32</v>
      </c>
      <c r="AX267" s="15" t="s">
        <v>71</v>
      </c>
      <c r="AY267" s="172" t="s">
        <v>126</v>
      </c>
    </row>
    <row r="268" spans="2:65" s="14" customFormat="1" ht="10.199999999999999">
      <c r="B268" s="163"/>
      <c r="D268" s="150" t="s">
        <v>137</v>
      </c>
      <c r="E268" s="164" t="s">
        <v>18</v>
      </c>
      <c r="F268" s="165" t="s">
        <v>142</v>
      </c>
      <c r="H268" s="166">
        <v>487.61900000000003</v>
      </c>
      <c r="I268" s="167"/>
      <c r="L268" s="163"/>
      <c r="M268" s="168"/>
      <c r="T268" s="169"/>
      <c r="AT268" s="164" t="s">
        <v>137</v>
      </c>
      <c r="AU268" s="164" t="s">
        <v>80</v>
      </c>
      <c r="AV268" s="14" t="s">
        <v>133</v>
      </c>
      <c r="AW268" s="14" t="s">
        <v>32</v>
      </c>
      <c r="AX268" s="14" t="s">
        <v>78</v>
      </c>
      <c r="AY268" s="164" t="s">
        <v>126</v>
      </c>
    </row>
    <row r="269" spans="2:65" s="1" customFormat="1" ht="33" customHeight="1">
      <c r="B269" s="33"/>
      <c r="C269" s="132" t="s">
        <v>306</v>
      </c>
      <c r="D269" s="132" t="s">
        <v>128</v>
      </c>
      <c r="E269" s="133" t="s">
        <v>307</v>
      </c>
      <c r="F269" s="134" t="s">
        <v>308</v>
      </c>
      <c r="G269" s="135" t="s">
        <v>131</v>
      </c>
      <c r="H269" s="136">
        <v>311</v>
      </c>
      <c r="I269" s="137"/>
      <c r="J269" s="138">
        <f>ROUND(I269*H269,2)</f>
        <v>0</v>
      </c>
      <c r="K269" s="134" t="s">
        <v>132</v>
      </c>
      <c r="L269" s="33"/>
      <c r="M269" s="139" t="s">
        <v>18</v>
      </c>
      <c r="N269" s="140" t="s">
        <v>42</v>
      </c>
      <c r="P269" s="141">
        <f>O269*H269</f>
        <v>0</v>
      </c>
      <c r="Q269" s="141">
        <v>0</v>
      </c>
      <c r="R269" s="141">
        <f>Q269*H269</f>
        <v>0</v>
      </c>
      <c r="S269" s="141">
        <v>0</v>
      </c>
      <c r="T269" s="142">
        <f>S269*H269</f>
        <v>0</v>
      </c>
      <c r="AR269" s="143" t="s">
        <v>133</v>
      </c>
      <c r="AT269" s="143" t="s">
        <v>128</v>
      </c>
      <c r="AU269" s="143" t="s">
        <v>80</v>
      </c>
      <c r="AY269" s="18" t="s">
        <v>126</v>
      </c>
      <c r="BE269" s="144">
        <f>IF(N269="základní",J269,0)</f>
        <v>0</v>
      </c>
      <c r="BF269" s="144">
        <f>IF(N269="snížená",J269,0)</f>
        <v>0</v>
      </c>
      <c r="BG269" s="144">
        <f>IF(N269="zákl. přenesená",J269,0)</f>
        <v>0</v>
      </c>
      <c r="BH269" s="144">
        <f>IF(N269="sníž. přenesená",J269,0)</f>
        <v>0</v>
      </c>
      <c r="BI269" s="144">
        <f>IF(N269="nulová",J269,0)</f>
        <v>0</v>
      </c>
      <c r="BJ269" s="18" t="s">
        <v>78</v>
      </c>
      <c r="BK269" s="144">
        <f>ROUND(I269*H269,2)</f>
        <v>0</v>
      </c>
      <c r="BL269" s="18" t="s">
        <v>133</v>
      </c>
      <c r="BM269" s="143" t="s">
        <v>309</v>
      </c>
    </row>
    <row r="270" spans="2:65" s="1" customFormat="1" ht="10.199999999999999">
      <c r="B270" s="33"/>
      <c r="D270" s="145" t="s">
        <v>135</v>
      </c>
      <c r="F270" s="146" t="s">
        <v>310</v>
      </c>
      <c r="I270" s="147"/>
      <c r="L270" s="33"/>
      <c r="M270" s="148"/>
      <c r="T270" s="54"/>
      <c r="AT270" s="18" t="s">
        <v>135</v>
      </c>
      <c r="AU270" s="18" t="s">
        <v>80</v>
      </c>
    </row>
    <row r="271" spans="2:65" s="12" customFormat="1" ht="10.199999999999999">
      <c r="B271" s="149"/>
      <c r="D271" s="150" t="s">
        <v>137</v>
      </c>
      <c r="E271" s="151" t="s">
        <v>18</v>
      </c>
      <c r="F271" s="152" t="s">
        <v>170</v>
      </c>
      <c r="H271" s="151" t="s">
        <v>18</v>
      </c>
      <c r="I271" s="153"/>
      <c r="L271" s="149"/>
      <c r="M271" s="154"/>
      <c r="T271" s="155"/>
      <c r="AT271" s="151" t="s">
        <v>137</v>
      </c>
      <c r="AU271" s="151" t="s">
        <v>80</v>
      </c>
      <c r="AV271" s="12" t="s">
        <v>78</v>
      </c>
      <c r="AW271" s="12" t="s">
        <v>32</v>
      </c>
      <c r="AX271" s="12" t="s">
        <v>71</v>
      </c>
      <c r="AY271" s="151" t="s">
        <v>126</v>
      </c>
    </row>
    <row r="272" spans="2:65" s="12" customFormat="1" ht="10.199999999999999">
      <c r="B272" s="149"/>
      <c r="D272" s="150" t="s">
        <v>137</v>
      </c>
      <c r="E272" s="151" t="s">
        <v>18</v>
      </c>
      <c r="F272" s="152" t="s">
        <v>138</v>
      </c>
      <c r="H272" s="151" t="s">
        <v>18</v>
      </c>
      <c r="I272" s="153"/>
      <c r="L272" s="149"/>
      <c r="M272" s="154"/>
      <c r="T272" s="155"/>
      <c r="AT272" s="151" t="s">
        <v>137</v>
      </c>
      <c r="AU272" s="151" t="s">
        <v>80</v>
      </c>
      <c r="AV272" s="12" t="s">
        <v>78</v>
      </c>
      <c r="AW272" s="12" t="s">
        <v>32</v>
      </c>
      <c r="AX272" s="12" t="s">
        <v>71</v>
      </c>
      <c r="AY272" s="151" t="s">
        <v>126</v>
      </c>
    </row>
    <row r="273" spans="2:65" s="12" customFormat="1" ht="10.199999999999999">
      <c r="B273" s="149"/>
      <c r="D273" s="150" t="s">
        <v>137</v>
      </c>
      <c r="E273" s="151" t="s">
        <v>18</v>
      </c>
      <c r="F273" s="152" t="s">
        <v>289</v>
      </c>
      <c r="H273" s="151" t="s">
        <v>18</v>
      </c>
      <c r="I273" s="153"/>
      <c r="L273" s="149"/>
      <c r="M273" s="154"/>
      <c r="T273" s="155"/>
      <c r="AT273" s="151" t="s">
        <v>137</v>
      </c>
      <c r="AU273" s="151" t="s">
        <v>80</v>
      </c>
      <c r="AV273" s="12" t="s">
        <v>78</v>
      </c>
      <c r="AW273" s="12" t="s">
        <v>32</v>
      </c>
      <c r="AX273" s="12" t="s">
        <v>71</v>
      </c>
      <c r="AY273" s="151" t="s">
        <v>126</v>
      </c>
    </row>
    <row r="274" spans="2:65" s="12" customFormat="1" ht="10.199999999999999">
      <c r="B274" s="149"/>
      <c r="D274" s="150" t="s">
        <v>137</v>
      </c>
      <c r="E274" s="151" t="s">
        <v>18</v>
      </c>
      <c r="F274" s="152" t="s">
        <v>290</v>
      </c>
      <c r="H274" s="151" t="s">
        <v>18</v>
      </c>
      <c r="I274" s="153"/>
      <c r="L274" s="149"/>
      <c r="M274" s="154"/>
      <c r="T274" s="155"/>
      <c r="AT274" s="151" t="s">
        <v>137</v>
      </c>
      <c r="AU274" s="151" t="s">
        <v>80</v>
      </c>
      <c r="AV274" s="12" t="s">
        <v>78</v>
      </c>
      <c r="AW274" s="12" t="s">
        <v>32</v>
      </c>
      <c r="AX274" s="12" t="s">
        <v>71</v>
      </c>
      <c r="AY274" s="151" t="s">
        <v>126</v>
      </c>
    </row>
    <row r="275" spans="2:65" s="13" customFormat="1" ht="10.199999999999999">
      <c r="B275" s="156"/>
      <c r="D275" s="150" t="s">
        <v>137</v>
      </c>
      <c r="E275" s="157" t="s">
        <v>18</v>
      </c>
      <c r="F275" s="158" t="s">
        <v>311</v>
      </c>
      <c r="H275" s="159">
        <v>311</v>
      </c>
      <c r="I275" s="160"/>
      <c r="L275" s="156"/>
      <c r="M275" s="161"/>
      <c r="T275" s="162"/>
      <c r="AT275" s="157" t="s">
        <v>137</v>
      </c>
      <c r="AU275" s="157" t="s">
        <v>80</v>
      </c>
      <c r="AV275" s="13" t="s">
        <v>80</v>
      </c>
      <c r="AW275" s="13" t="s">
        <v>32</v>
      </c>
      <c r="AX275" s="13" t="s">
        <v>71</v>
      </c>
      <c r="AY275" s="157" t="s">
        <v>126</v>
      </c>
    </row>
    <row r="276" spans="2:65" s="15" customFormat="1" ht="10.199999999999999">
      <c r="B276" s="171"/>
      <c r="D276" s="150" t="s">
        <v>137</v>
      </c>
      <c r="E276" s="172" t="s">
        <v>18</v>
      </c>
      <c r="F276" s="173" t="s">
        <v>292</v>
      </c>
      <c r="H276" s="174">
        <v>311</v>
      </c>
      <c r="I276" s="175"/>
      <c r="L276" s="171"/>
      <c r="M276" s="176"/>
      <c r="T276" s="177"/>
      <c r="AT276" s="172" t="s">
        <v>137</v>
      </c>
      <c r="AU276" s="172" t="s">
        <v>80</v>
      </c>
      <c r="AV276" s="15" t="s">
        <v>148</v>
      </c>
      <c r="AW276" s="15" t="s">
        <v>32</v>
      </c>
      <c r="AX276" s="15" t="s">
        <v>71</v>
      </c>
      <c r="AY276" s="172" t="s">
        <v>126</v>
      </c>
    </row>
    <row r="277" spans="2:65" s="14" customFormat="1" ht="10.199999999999999">
      <c r="B277" s="163"/>
      <c r="D277" s="150" t="s">
        <v>137</v>
      </c>
      <c r="E277" s="164" t="s">
        <v>18</v>
      </c>
      <c r="F277" s="165" t="s">
        <v>142</v>
      </c>
      <c r="H277" s="166">
        <v>311</v>
      </c>
      <c r="I277" s="167"/>
      <c r="L277" s="163"/>
      <c r="M277" s="168"/>
      <c r="T277" s="169"/>
      <c r="AT277" s="164" t="s">
        <v>137</v>
      </c>
      <c r="AU277" s="164" t="s">
        <v>80</v>
      </c>
      <c r="AV277" s="14" t="s">
        <v>133</v>
      </c>
      <c r="AW277" s="14" t="s">
        <v>32</v>
      </c>
      <c r="AX277" s="14" t="s">
        <v>78</v>
      </c>
      <c r="AY277" s="164" t="s">
        <v>126</v>
      </c>
    </row>
    <row r="278" spans="2:65" s="1" customFormat="1" ht="33" customHeight="1">
      <c r="B278" s="33"/>
      <c r="C278" s="132" t="s">
        <v>7</v>
      </c>
      <c r="D278" s="132" t="s">
        <v>128</v>
      </c>
      <c r="E278" s="133" t="s">
        <v>312</v>
      </c>
      <c r="F278" s="134" t="s">
        <v>313</v>
      </c>
      <c r="G278" s="135" t="s">
        <v>131</v>
      </c>
      <c r="H278" s="136">
        <v>1623.566</v>
      </c>
      <c r="I278" s="137"/>
      <c r="J278" s="138">
        <f>ROUND(I278*H278,2)</f>
        <v>0</v>
      </c>
      <c r="K278" s="134" t="s">
        <v>132</v>
      </c>
      <c r="L278" s="33"/>
      <c r="M278" s="139" t="s">
        <v>18</v>
      </c>
      <c r="N278" s="140" t="s">
        <v>42</v>
      </c>
      <c r="P278" s="141">
        <f>O278*H278</f>
        <v>0</v>
      </c>
      <c r="Q278" s="141">
        <v>0</v>
      </c>
      <c r="R278" s="141">
        <f>Q278*H278</f>
        <v>0</v>
      </c>
      <c r="S278" s="141">
        <v>0</v>
      </c>
      <c r="T278" s="142">
        <f>S278*H278</f>
        <v>0</v>
      </c>
      <c r="AR278" s="143" t="s">
        <v>133</v>
      </c>
      <c r="AT278" s="143" t="s">
        <v>128</v>
      </c>
      <c r="AU278" s="143" t="s">
        <v>80</v>
      </c>
      <c r="AY278" s="18" t="s">
        <v>126</v>
      </c>
      <c r="BE278" s="144">
        <f>IF(N278="základní",J278,0)</f>
        <v>0</v>
      </c>
      <c r="BF278" s="144">
        <f>IF(N278="snížená",J278,0)</f>
        <v>0</v>
      </c>
      <c r="BG278" s="144">
        <f>IF(N278="zákl. přenesená",J278,0)</f>
        <v>0</v>
      </c>
      <c r="BH278" s="144">
        <f>IF(N278="sníž. přenesená",J278,0)</f>
        <v>0</v>
      </c>
      <c r="BI278" s="144">
        <f>IF(N278="nulová",J278,0)</f>
        <v>0</v>
      </c>
      <c r="BJ278" s="18" t="s">
        <v>78</v>
      </c>
      <c r="BK278" s="144">
        <f>ROUND(I278*H278,2)</f>
        <v>0</v>
      </c>
      <c r="BL278" s="18" t="s">
        <v>133</v>
      </c>
      <c r="BM278" s="143" t="s">
        <v>314</v>
      </c>
    </row>
    <row r="279" spans="2:65" s="1" customFormat="1" ht="10.199999999999999">
      <c r="B279" s="33"/>
      <c r="D279" s="145" t="s">
        <v>135</v>
      </c>
      <c r="F279" s="146" t="s">
        <v>315</v>
      </c>
      <c r="I279" s="147"/>
      <c r="L279" s="33"/>
      <c r="M279" s="148"/>
      <c r="T279" s="54"/>
      <c r="AT279" s="18" t="s">
        <v>135</v>
      </c>
      <c r="AU279" s="18" t="s">
        <v>80</v>
      </c>
    </row>
    <row r="280" spans="2:65" s="12" customFormat="1" ht="10.199999999999999">
      <c r="B280" s="149"/>
      <c r="D280" s="150" t="s">
        <v>137</v>
      </c>
      <c r="E280" s="151" t="s">
        <v>18</v>
      </c>
      <c r="F280" s="152" t="s">
        <v>170</v>
      </c>
      <c r="H280" s="151" t="s">
        <v>18</v>
      </c>
      <c r="I280" s="153"/>
      <c r="L280" s="149"/>
      <c r="M280" s="154"/>
      <c r="T280" s="155"/>
      <c r="AT280" s="151" t="s">
        <v>137</v>
      </c>
      <c r="AU280" s="151" t="s">
        <v>80</v>
      </c>
      <c r="AV280" s="12" t="s">
        <v>78</v>
      </c>
      <c r="AW280" s="12" t="s">
        <v>32</v>
      </c>
      <c r="AX280" s="12" t="s">
        <v>71</v>
      </c>
      <c r="AY280" s="151" t="s">
        <v>126</v>
      </c>
    </row>
    <row r="281" spans="2:65" s="12" customFormat="1" ht="10.199999999999999">
      <c r="B281" s="149"/>
      <c r="D281" s="150" t="s">
        <v>137</v>
      </c>
      <c r="E281" s="151" t="s">
        <v>18</v>
      </c>
      <c r="F281" s="152" t="s">
        <v>138</v>
      </c>
      <c r="H281" s="151" t="s">
        <v>18</v>
      </c>
      <c r="I281" s="153"/>
      <c r="L281" s="149"/>
      <c r="M281" s="154"/>
      <c r="T281" s="155"/>
      <c r="AT281" s="151" t="s">
        <v>137</v>
      </c>
      <c r="AU281" s="151" t="s">
        <v>80</v>
      </c>
      <c r="AV281" s="12" t="s">
        <v>78</v>
      </c>
      <c r="AW281" s="12" t="s">
        <v>32</v>
      </c>
      <c r="AX281" s="12" t="s">
        <v>71</v>
      </c>
      <c r="AY281" s="151" t="s">
        <v>126</v>
      </c>
    </row>
    <row r="282" spans="2:65" s="12" customFormat="1" ht="10.199999999999999">
      <c r="B282" s="149"/>
      <c r="D282" s="150" t="s">
        <v>137</v>
      </c>
      <c r="E282" s="151" t="s">
        <v>18</v>
      </c>
      <c r="F282" s="152" t="s">
        <v>289</v>
      </c>
      <c r="H282" s="151" t="s">
        <v>18</v>
      </c>
      <c r="I282" s="153"/>
      <c r="L282" s="149"/>
      <c r="M282" s="154"/>
      <c r="T282" s="155"/>
      <c r="AT282" s="151" t="s">
        <v>137</v>
      </c>
      <c r="AU282" s="151" t="s">
        <v>80</v>
      </c>
      <c r="AV282" s="12" t="s">
        <v>78</v>
      </c>
      <c r="AW282" s="12" t="s">
        <v>32</v>
      </c>
      <c r="AX282" s="12" t="s">
        <v>71</v>
      </c>
      <c r="AY282" s="151" t="s">
        <v>126</v>
      </c>
    </row>
    <row r="283" spans="2:65" s="12" customFormat="1" ht="10.199999999999999">
      <c r="B283" s="149"/>
      <c r="D283" s="150" t="s">
        <v>137</v>
      </c>
      <c r="E283" s="151" t="s">
        <v>18</v>
      </c>
      <c r="F283" s="152" t="s">
        <v>316</v>
      </c>
      <c r="H283" s="151" t="s">
        <v>18</v>
      </c>
      <c r="I283" s="153"/>
      <c r="L283" s="149"/>
      <c r="M283" s="154"/>
      <c r="T283" s="155"/>
      <c r="AT283" s="151" t="s">
        <v>137</v>
      </c>
      <c r="AU283" s="151" t="s">
        <v>80</v>
      </c>
      <c r="AV283" s="12" t="s">
        <v>78</v>
      </c>
      <c r="AW283" s="12" t="s">
        <v>32</v>
      </c>
      <c r="AX283" s="12" t="s">
        <v>71</v>
      </c>
      <c r="AY283" s="151" t="s">
        <v>126</v>
      </c>
    </row>
    <row r="284" spans="2:65" s="13" customFormat="1" ht="10.199999999999999">
      <c r="B284" s="156"/>
      <c r="D284" s="150" t="s">
        <v>137</v>
      </c>
      <c r="E284" s="157" t="s">
        <v>18</v>
      </c>
      <c r="F284" s="158" t="s">
        <v>317</v>
      </c>
      <c r="H284" s="159">
        <v>1436.27</v>
      </c>
      <c r="I284" s="160"/>
      <c r="L284" s="156"/>
      <c r="M284" s="161"/>
      <c r="T284" s="162"/>
      <c r="AT284" s="157" t="s">
        <v>137</v>
      </c>
      <c r="AU284" s="157" t="s">
        <v>80</v>
      </c>
      <c r="AV284" s="13" t="s">
        <v>80</v>
      </c>
      <c r="AW284" s="13" t="s">
        <v>32</v>
      </c>
      <c r="AX284" s="13" t="s">
        <v>71</v>
      </c>
      <c r="AY284" s="157" t="s">
        <v>126</v>
      </c>
    </row>
    <row r="285" spans="2:65" s="15" customFormat="1" ht="10.199999999999999">
      <c r="B285" s="171"/>
      <c r="D285" s="150" t="s">
        <v>137</v>
      </c>
      <c r="E285" s="172" t="s">
        <v>18</v>
      </c>
      <c r="F285" s="173" t="s">
        <v>318</v>
      </c>
      <c r="H285" s="174">
        <v>1436.27</v>
      </c>
      <c r="I285" s="175"/>
      <c r="L285" s="171"/>
      <c r="M285" s="176"/>
      <c r="T285" s="177"/>
      <c r="AT285" s="172" t="s">
        <v>137</v>
      </c>
      <c r="AU285" s="172" t="s">
        <v>80</v>
      </c>
      <c r="AV285" s="15" t="s">
        <v>148</v>
      </c>
      <c r="AW285" s="15" t="s">
        <v>32</v>
      </c>
      <c r="AX285" s="15" t="s">
        <v>71</v>
      </c>
      <c r="AY285" s="172" t="s">
        <v>126</v>
      </c>
    </row>
    <row r="286" spans="2:65" s="12" customFormat="1" ht="10.199999999999999">
      <c r="B286" s="149"/>
      <c r="D286" s="150" t="s">
        <v>137</v>
      </c>
      <c r="E286" s="151" t="s">
        <v>18</v>
      </c>
      <c r="F286" s="152" t="s">
        <v>319</v>
      </c>
      <c r="H286" s="151" t="s">
        <v>18</v>
      </c>
      <c r="I286" s="153"/>
      <c r="L286" s="149"/>
      <c r="M286" s="154"/>
      <c r="T286" s="155"/>
      <c r="AT286" s="151" t="s">
        <v>137</v>
      </c>
      <c r="AU286" s="151" t="s">
        <v>80</v>
      </c>
      <c r="AV286" s="12" t="s">
        <v>78</v>
      </c>
      <c r="AW286" s="12" t="s">
        <v>32</v>
      </c>
      <c r="AX286" s="12" t="s">
        <v>71</v>
      </c>
      <c r="AY286" s="151" t="s">
        <v>126</v>
      </c>
    </row>
    <row r="287" spans="2:65" s="13" customFormat="1" ht="10.199999999999999">
      <c r="B287" s="156"/>
      <c r="D287" s="150" t="s">
        <v>137</v>
      </c>
      <c r="E287" s="157" t="s">
        <v>18</v>
      </c>
      <c r="F287" s="158" t="s">
        <v>320</v>
      </c>
      <c r="H287" s="159">
        <v>170.12700000000001</v>
      </c>
      <c r="I287" s="160"/>
      <c r="L287" s="156"/>
      <c r="M287" s="161"/>
      <c r="T287" s="162"/>
      <c r="AT287" s="157" t="s">
        <v>137</v>
      </c>
      <c r="AU287" s="157" t="s">
        <v>80</v>
      </c>
      <c r="AV287" s="13" t="s">
        <v>80</v>
      </c>
      <c r="AW287" s="13" t="s">
        <v>32</v>
      </c>
      <c r="AX287" s="13" t="s">
        <v>71</v>
      </c>
      <c r="AY287" s="157" t="s">
        <v>126</v>
      </c>
    </row>
    <row r="288" spans="2:65" s="15" customFormat="1" ht="10.199999999999999">
      <c r="B288" s="171"/>
      <c r="D288" s="150" t="s">
        <v>137</v>
      </c>
      <c r="E288" s="172" t="s">
        <v>18</v>
      </c>
      <c r="F288" s="173" t="s">
        <v>321</v>
      </c>
      <c r="H288" s="174">
        <v>170.12700000000001</v>
      </c>
      <c r="I288" s="175"/>
      <c r="L288" s="171"/>
      <c r="M288" s="176"/>
      <c r="T288" s="177"/>
      <c r="AT288" s="172" t="s">
        <v>137</v>
      </c>
      <c r="AU288" s="172" t="s">
        <v>80</v>
      </c>
      <c r="AV288" s="15" t="s">
        <v>148</v>
      </c>
      <c r="AW288" s="15" t="s">
        <v>32</v>
      </c>
      <c r="AX288" s="15" t="s">
        <v>71</v>
      </c>
      <c r="AY288" s="172" t="s">
        <v>126</v>
      </c>
    </row>
    <row r="289" spans="2:65" s="12" customFormat="1" ht="10.199999999999999">
      <c r="B289" s="149"/>
      <c r="D289" s="150" t="s">
        <v>137</v>
      </c>
      <c r="E289" s="151" t="s">
        <v>18</v>
      </c>
      <c r="F289" s="152" t="s">
        <v>322</v>
      </c>
      <c r="H289" s="151" t="s">
        <v>18</v>
      </c>
      <c r="I289" s="153"/>
      <c r="L289" s="149"/>
      <c r="M289" s="154"/>
      <c r="T289" s="155"/>
      <c r="AT289" s="151" t="s">
        <v>137</v>
      </c>
      <c r="AU289" s="151" t="s">
        <v>80</v>
      </c>
      <c r="AV289" s="12" t="s">
        <v>78</v>
      </c>
      <c r="AW289" s="12" t="s">
        <v>32</v>
      </c>
      <c r="AX289" s="12" t="s">
        <v>71</v>
      </c>
      <c r="AY289" s="151" t="s">
        <v>126</v>
      </c>
    </row>
    <row r="290" spans="2:65" s="13" customFormat="1" ht="10.199999999999999">
      <c r="B290" s="156"/>
      <c r="D290" s="150" t="s">
        <v>137</v>
      </c>
      <c r="E290" s="157" t="s">
        <v>18</v>
      </c>
      <c r="F290" s="158" t="s">
        <v>323</v>
      </c>
      <c r="H290" s="159">
        <v>17.169</v>
      </c>
      <c r="I290" s="160"/>
      <c r="L290" s="156"/>
      <c r="M290" s="161"/>
      <c r="T290" s="162"/>
      <c r="AT290" s="157" t="s">
        <v>137</v>
      </c>
      <c r="AU290" s="157" t="s">
        <v>80</v>
      </c>
      <c r="AV290" s="13" t="s">
        <v>80</v>
      </c>
      <c r="AW290" s="13" t="s">
        <v>32</v>
      </c>
      <c r="AX290" s="13" t="s">
        <v>71</v>
      </c>
      <c r="AY290" s="157" t="s">
        <v>126</v>
      </c>
    </row>
    <row r="291" spans="2:65" s="15" customFormat="1" ht="10.199999999999999">
      <c r="B291" s="171"/>
      <c r="D291" s="150" t="s">
        <v>137</v>
      </c>
      <c r="E291" s="172" t="s">
        <v>18</v>
      </c>
      <c r="F291" s="173" t="s">
        <v>324</v>
      </c>
      <c r="H291" s="174">
        <v>17.169</v>
      </c>
      <c r="I291" s="175"/>
      <c r="L291" s="171"/>
      <c r="M291" s="176"/>
      <c r="T291" s="177"/>
      <c r="AT291" s="172" t="s">
        <v>137</v>
      </c>
      <c r="AU291" s="172" t="s">
        <v>80</v>
      </c>
      <c r="AV291" s="15" t="s">
        <v>148</v>
      </c>
      <c r="AW291" s="15" t="s">
        <v>32</v>
      </c>
      <c r="AX291" s="15" t="s">
        <v>71</v>
      </c>
      <c r="AY291" s="172" t="s">
        <v>126</v>
      </c>
    </row>
    <row r="292" spans="2:65" s="14" customFormat="1" ht="10.199999999999999">
      <c r="B292" s="163"/>
      <c r="D292" s="150" t="s">
        <v>137</v>
      </c>
      <c r="E292" s="164" t="s">
        <v>18</v>
      </c>
      <c r="F292" s="165" t="s">
        <v>142</v>
      </c>
      <c r="H292" s="166">
        <v>1623.566</v>
      </c>
      <c r="I292" s="167"/>
      <c r="L292" s="163"/>
      <c r="M292" s="168"/>
      <c r="T292" s="169"/>
      <c r="AT292" s="164" t="s">
        <v>137</v>
      </c>
      <c r="AU292" s="164" t="s">
        <v>80</v>
      </c>
      <c r="AV292" s="14" t="s">
        <v>133</v>
      </c>
      <c r="AW292" s="14" t="s">
        <v>32</v>
      </c>
      <c r="AX292" s="14" t="s">
        <v>78</v>
      </c>
      <c r="AY292" s="164" t="s">
        <v>126</v>
      </c>
    </row>
    <row r="293" spans="2:65" s="1" customFormat="1" ht="49.05" customHeight="1">
      <c r="B293" s="33"/>
      <c r="C293" s="132" t="s">
        <v>325</v>
      </c>
      <c r="D293" s="132" t="s">
        <v>128</v>
      </c>
      <c r="E293" s="133" t="s">
        <v>326</v>
      </c>
      <c r="F293" s="134" t="s">
        <v>327</v>
      </c>
      <c r="G293" s="135" t="s">
        <v>131</v>
      </c>
      <c r="H293" s="136">
        <v>1531.655</v>
      </c>
      <c r="I293" s="137"/>
      <c r="J293" s="138">
        <f>ROUND(I293*H293,2)</f>
        <v>0</v>
      </c>
      <c r="K293" s="134" t="s">
        <v>132</v>
      </c>
      <c r="L293" s="33"/>
      <c r="M293" s="139" t="s">
        <v>18</v>
      </c>
      <c r="N293" s="140" t="s">
        <v>42</v>
      </c>
      <c r="P293" s="141">
        <f>O293*H293</f>
        <v>0</v>
      </c>
      <c r="Q293" s="141">
        <v>0</v>
      </c>
      <c r="R293" s="141">
        <f>Q293*H293</f>
        <v>0</v>
      </c>
      <c r="S293" s="141">
        <v>0</v>
      </c>
      <c r="T293" s="142">
        <f>S293*H293</f>
        <v>0</v>
      </c>
      <c r="AR293" s="143" t="s">
        <v>133</v>
      </c>
      <c r="AT293" s="143" t="s">
        <v>128</v>
      </c>
      <c r="AU293" s="143" t="s">
        <v>80</v>
      </c>
      <c r="AY293" s="18" t="s">
        <v>126</v>
      </c>
      <c r="BE293" s="144">
        <f>IF(N293="základní",J293,0)</f>
        <v>0</v>
      </c>
      <c r="BF293" s="144">
        <f>IF(N293="snížená",J293,0)</f>
        <v>0</v>
      </c>
      <c r="BG293" s="144">
        <f>IF(N293="zákl. přenesená",J293,0)</f>
        <v>0</v>
      </c>
      <c r="BH293" s="144">
        <f>IF(N293="sníž. přenesená",J293,0)</f>
        <v>0</v>
      </c>
      <c r="BI293" s="144">
        <f>IF(N293="nulová",J293,0)</f>
        <v>0</v>
      </c>
      <c r="BJ293" s="18" t="s">
        <v>78</v>
      </c>
      <c r="BK293" s="144">
        <f>ROUND(I293*H293,2)</f>
        <v>0</v>
      </c>
      <c r="BL293" s="18" t="s">
        <v>133</v>
      </c>
      <c r="BM293" s="143" t="s">
        <v>328</v>
      </c>
    </row>
    <row r="294" spans="2:65" s="1" customFormat="1" ht="10.199999999999999">
      <c r="B294" s="33"/>
      <c r="D294" s="145" t="s">
        <v>135</v>
      </c>
      <c r="F294" s="146" t="s">
        <v>329</v>
      </c>
      <c r="I294" s="147"/>
      <c r="L294" s="33"/>
      <c r="M294" s="148"/>
      <c r="T294" s="54"/>
      <c r="AT294" s="18" t="s">
        <v>135</v>
      </c>
      <c r="AU294" s="18" t="s">
        <v>80</v>
      </c>
    </row>
    <row r="295" spans="2:65" s="12" customFormat="1" ht="10.199999999999999">
      <c r="B295" s="149"/>
      <c r="D295" s="150" t="s">
        <v>137</v>
      </c>
      <c r="E295" s="151" t="s">
        <v>18</v>
      </c>
      <c r="F295" s="152" t="s">
        <v>170</v>
      </c>
      <c r="H295" s="151" t="s">
        <v>18</v>
      </c>
      <c r="I295" s="153"/>
      <c r="L295" s="149"/>
      <c r="M295" s="154"/>
      <c r="T295" s="155"/>
      <c r="AT295" s="151" t="s">
        <v>137</v>
      </c>
      <c r="AU295" s="151" t="s">
        <v>80</v>
      </c>
      <c r="AV295" s="12" t="s">
        <v>78</v>
      </c>
      <c r="AW295" s="12" t="s">
        <v>32</v>
      </c>
      <c r="AX295" s="12" t="s">
        <v>71</v>
      </c>
      <c r="AY295" s="151" t="s">
        <v>126</v>
      </c>
    </row>
    <row r="296" spans="2:65" s="12" customFormat="1" ht="10.199999999999999">
      <c r="B296" s="149"/>
      <c r="D296" s="150" t="s">
        <v>137</v>
      </c>
      <c r="E296" s="151" t="s">
        <v>18</v>
      </c>
      <c r="F296" s="152" t="s">
        <v>138</v>
      </c>
      <c r="H296" s="151" t="s">
        <v>18</v>
      </c>
      <c r="I296" s="153"/>
      <c r="L296" s="149"/>
      <c r="M296" s="154"/>
      <c r="T296" s="155"/>
      <c r="AT296" s="151" t="s">
        <v>137</v>
      </c>
      <c r="AU296" s="151" t="s">
        <v>80</v>
      </c>
      <c r="AV296" s="12" t="s">
        <v>78</v>
      </c>
      <c r="AW296" s="12" t="s">
        <v>32</v>
      </c>
      <c r="AX296" s="12" t="s">
        <v>71</v>
      </c>
      <c r="AY296" s="151" t="s">
        <v>126</v>
      </c>
    </row>
    <row r="297" spans="2:65" s="12" customFormat="1" ht="10.199999999999999">
      <c r="B297" s="149"/>
      <c r="D297" s="150" t="s">
        <v>137</v>
      </c>
      <c r="E297" s="151" t="s">
        <v>18</v>
      </c>
      <c r="F297" s="152" t="s">
        <v>289</v>
      </c>
      <c r="H297" s="151" t="s">
        <v>18</v>
      </c>
      <c r="I297" s="153"/>
      <c r="L297" s="149"/>
      <c r="M297" s="154"/>
      <c r="T297" s="155"/>
      <c r="AT297" s="151" t="s">
        <v>137</v>
      </c>
      <c r="AU297" s="151" t="s">
        <v>80</v>
      </c>
      <c r="AV297" s="12" t="s">
        <v>78</v>
      </c>
      <c r="AW297" s="12" t="s">
        <v>32</v>
      </c>
      <c r="AX297" s="12" t="s">
        <v>71</v>
      </c>
      <c r="AY297" s="151" t="s">
        <v>126</v>
      </c>
    </row>
    <row r="298" spans="2:65" s="12" customFormat="1" ht="10.199999999999999">
      <c r="B298" s="149"/>
      <c r="D298" s="150" t="s">
        <v>137</v>
      </c>
      <c r="E298" s="151" t="s">
        <v>18</v>
      </c>
      <c r="F298" s="152" t="s">
        <v>316</v>
      </c>
      <c r="H298" s="151" t="s">
        <v>18</v>
      </c>
      <c r="I298" s="153"/>
      <c r="L298" s="149"/>
      <c r="M298" s="154"/>
      <c r="T298" s="155"/>
      <c r="AT298" s="151" t="s">
        <v>137</v>
      </c>
      <c r="AU298" s="151" t="s">
        <v>80</v>
      </c>
      <c r="AV298" s="12" t="s">
        <v>78</v>
      </c>
      <c r="AW298" s="12" t="s">
        <v>32</v>
      </c>
      <c r="AX298" s="12" t="s">
        <v>71</v>
      </c>
      <c r="AY298" s="151" t="s">
        <v>126</v>
      </c>
    </row>
    <row r="299" spans="2:65" s="13" customFormat="1" ht="10.199999999999999">
      <c r="B299" s="156"/>
      <c r="D299" s="150" t="s">
        <v>137</v>
      </c>
      <c r="E299" s="157" t="s">
        <v>18</v>
      </c>
      <c r="F299" s="158" t="s">
        <v>317</v>
      </c>
      <c r="H299" s="159">
        <v>1436.27</v>
      </c>
      <c r="I299" s="160"/>
      <c r="L299" s="156"/>
      <c r="M299" s="161"/>
      <c r="T299" s="162"/>
      <c r="AT299" s="157" t="s">
        <v>137</v>
      </c>
      <c r="AU299" s="157" t="s">
        <v>80</v>
      </c>
      <c r="AV299" s="13" t="s">
        <v>80</v>
      </c>
      <c r="AW299" s="13" t="s">
        <v>32</v>
      </c>
      <c r="AX299" s="13" t="s">
        <v>71</v>
      </c>
      <c r="AY299" s="157" t="s">
        <v>126</v>
      </c>
    </row>
    <row r="300" spans="2:65" s="15" customFormat="1" ht="10.199999999999999">
      <c r="B300" s="171"/>
      <c r="D300" s="150" t="s">
        <v>137</v>
      </c>
      <c r="E300" s="172" t="s">
        <v>18</v>
      </c>
      <c r="F300" s="173" t="s">
        <v>318</v>
      </c>
      <c r="H300" s="174">
        <v>1436.27</v>
      </c>
      <c r="I300" s="175"/>
      <c r="L300" s="171"/>
      <c r="M300" s="176"/>
      <c r="T300" s="177"/>
      <c r="AT300" s="172" t="s">
        <v>137</v>
      </c>
      <c r="AU300" s="172" t="s">
        <v>80</v>
      </c>
      <c r="AV300" s="15" t="s">
        <v>148</v>
      </c>
      <c r="AW300" s="15" t="s">
        <v>32</v>
      </c>
      <c r="AX300" s="15" t="s">
        <v>71</v>
      </c>
      <c r="AY300" s="172" t="s">
        <v>126</v>
      </c>
    </row>
    <row r="301" spans="2:65" s="12" customFormat="1" ht="10.199999999999999">
      <c r="B301" s="149"/>
      <c r="D301" s="150" t="s">
        <v>137</v>
      </c>
      <c r="E301" s="151" t="s">
        <v>18</v>
      </c>
      <c r="F301" s="152" t="s">
        <v>330</v>
      </c>
      <c r="H301" s="151" t="s">
        <v>18</v>
      </c>
      <c r="I301" s="153"/>
      <c r="L301" s="149"/>
      <c r="M301" s="154"/>
      <c r="T301" s="155"/>
      <c r="AT301" s="151" t="s">
        <v>137</v>
      </c>
      <c r="AU301" s="151" t="s">
        <v>80</v>
      </c>
      <c r="AV301" s="12" t="s">
        <v>78</v>
      </c>
      <c r="AW301" s="12" t="s">
        <v>32</v>
      </c>
      <c r="AX301" s="12" t="s">
        <v>71</v>
      </c>
      <c r="AY301" s="151" t="s">
        <v>126</v>
      </c>
    </row>
    <row r="302" spans="2:65" s="13" customFormat="1" ht="20.399999999999999">
      <c r="B302" s="156"/>
      <c r="D302" s="150" t="s">
        <v>137</v>
      </c>
      <c r="E302" s="157" t="s">
        <v>18</v>
      </c>
      <c r="F302" s="158" t="s">
        <v>331</v>
      </c>
      <c r="H302" s="159">
        <v>18.934999999999999</v>
      </c>
      <c r="I302" s="160"/>
      <c r="L302" s="156"/>
      <c r="M302" s="161"/>
      <c r="T302" s="162"/>
      <c r="AT302" s="157" t="s">
        <v>137</v>
      </c>
      <c r="AU302" s="157" t="s">
        <v>80</v>
      </c>
      <c r="AV302" s="13" t="s">
        <v>80</v>
      </c>
      <c r="AW302" s="13" t="s">
        <v>32</v>
      </c>
      <c r="AX302" s="13" t="s">
        <v>71</v>
      </c>
      <c r="AY302" s="157" t="s">
        <v>126</v>
      </c>
    </row>
    <row r="303" spans="2:65" s="15" customFormat="1" ht="20.399999999999999">
      <c r="B303" s="171"/>
      <c r="D303" s="150" t="s">
        <v>137</v>
      </c>
      <c r="E303" s="172" t="s">
        <v>18</v>
      </c>
      <c r="F303" s="173" t="s">
        <v>332</v>
      </c>
      <c r="H303" s="174">
        <v>18.934999999999999</v>
      </c>
      <c r="I303" s="175"/>
      <c r="L303" s="171"/>
      <c r="M303" s="176"/>
      <c r="T303" s="177"/>
      <c r="AT303" s="172" t="s">
        <v>137</v>
      </c>
      <c r="AU303" s="172" t="s">
        <v>80</v>
      </c>
      <c r="AV303" s="15" t="s">
        <v>148</v>
      </c>
      <c r="AW303" s="15" t="s">
        <v>32</v>
      </c>
      <c r="AX303" s="15" t="s">
        <v>71</v>
      </c>
      <c r="AY303" s="172" t="s">
        <v>126</v>
      </c>
    </row>
    <row r="304" spans="2:65" s="12" customFormat="1" ht="20.399999999999999">
      <c r="B304" s="149"/>
      <c r="D304" s="150" t="s">
        <v>137</v>
      </c>
      <c r="E304" s="151" t="s">
        <v>18</v>
      </c>
      <c r="F304" s="152" t="s">
        <v>333</v>
      </c>
      <c r="H304" s="151" t="s">
        <v>18</v>
      </c>
      <c r="I304" s="153"/>
      <c r="L304" s="149"/>
      <c r="M304" s="154"/>
      <c r="T304" s="155"/>
      <c r="AT304" s="151" t="s">
        <v>137</v>
      </c>
      <c r="AU304" s="151" t="s">
        <v>80</v>
      </c>
      <c r="AV304" s="12" t="s">
        <v>78</v>
      </c>
      <c r="AW304" s="12" t="s">
        <v>32</v>
      </c>
      <c r="AX304" s="12" t="s">
        <v>71</v>
      </c>
      <c r="AY304" s="151" t="s">
        <v>126</v>
      </c>
    </row>
    <row r="305" spans="2:65" s="13" customFormat="1" ht="10.199999999999999">
      <c r="B305" s="156"/>
      <c r="D305" s="150" t="s">
        <v>137</v>
      </c>
      <c r="E305" s="157" t="s">
        <v>18</v>
      </c>
      <c r="F305" s="158" t="s">
        <v>334</v>
      </c>
      <c r="H305" s="159">
        <v>76.45</v>
      </c>
      <c r="I305" s="160"/>
      <c r="L305" s="156"/>
      <c r="M305" s="161"/>
      <c r="T305" s="162"/>
      <c r="AT305" s="157" t="s">
        <v>137</v>
      </c>
      <c r="AU305" s="157" t="s">
        <v>80</v>
      </c>
      <c r="AV305" s="13" t="s">
        <v>80</v>
      </c>
      <c r="AW305" s="13" t="s">
        <v>32</v>
      </c>
      <c r="AX305" s="13" t="s">
        <v>71</v>
      </c>
      <c r="AY305" s="157" t="s">
        <v>126</v>
      </c>
    </row>
    <row r="306" spans="2:65" s="15" customFormat="1" ht="20.399999999999999">
      <c r="B306" s="171"/>
      <c r="D306" s="150" t="s">
        <v>137</v>
      </c>
      <c r="E306" s="172" t="s">
        <v>18</v>
      </c>
      <c r="F306" s="173" t="s">
        <v>335</v>
      </c>
      <c r="H306" s="174">
        <v>76.45</v>
      </c>
      <c r="I306" s="175"/>
      <c r="L306" s="171"/>
      <c r="M306" s="176"/>
      <c r="T306" s="177"/>
      <c r="AT306" s="172" t="s">
        <v>137</v>
      </c>
      <c r="AU306" s="172" t="s">
        <v>80</v>
      </c>
      <c r="AV306" s="15" t="s">
        <v>148</v>
      </c>
      <c r="AW306" s="15" t="s">
        <v>32</v>
      </c>
      <c r="AX306" s="15" t="s">
        <v>71</v>
      </c>
      <c r="AY306" s="172" t="s">
        <v>126</v>
      </c>
    </row>
    <row r="307" spans="2:65" s="14" customFormat="1" ht="10.199999999999999">
      <c r="B307" s="163"/>
      <c r="D307" s="150" t="s">
        <v>137</v>
      </c>
      <c r="E307" s="164" t="s">
        <v>18</v>
      </c>
      <c r="F307" s="165" t="s">
        <v>142</v>
      </c>
      <c r="H307" s="166">
        <v>1531.655</v>
      </c>
      <c r="I307" s="167"/>
      <c r="L307" s="163"/>
      <c r="M307" s="168"/>
      <c r="T307" s="169"/>
      <c r="AT307" s="164" t="s">
        <v>137</v>
      </c>
      <c r="AU307" s="164" t="s">
        <v>80</v>
      </c>
      <c r="AV307" s="14" t="s">
        <v>133</v>
      </c>
      <c r="AW307" s="14" t="s">
        <v>32</v>
      </c>
      <c r="AX307" s="14" t="s">
        <v>78</v>
      </c>
      <c r="AY307" s="164" t="s">
        <v>126</v>
      </c>
    </row>
    <row r="308" spans="2:65" s="1" customFormat="1" ht="66.75" customHeight="1">
      <c r="B308" s="33"/>
      <c r="C308" s="132" t="s">
        <v>336</v>
      </c>
      <c r="D308" s="132" t="s">
        <v>128</v>
      </c>
      <c r="E308" s="133" t="s">
        <v>337</v>
      </c>
      <c r="F308" s="134" t="s">
        <v>338</v>
      </c>
      <c r="G308" s="135" t="s">
        <v>131</v>
      </c>
      <c r="H308" s="136">
        <v>2.4</v>
      </c>
      <c r="I308" s="137"/>
      <c r="J308" s="138">
        <f>ROUND(I308*H308,2)</f>
        <v>0</v>
      </c>
      <c r="K308" s="134" t="s">
        <v>132</v>
      </c>
      <c r="L308" s="33"/>
      <c r="M308" s="139" t="s">
        <v>18</v>
      </c>
      <c r="N308" s="140" t="s">
        <v>42</v>
      </c>
      <c r="P308" s="141">
        <f>O308*H308</f>
        <v>0</v>
      </c>
      <c r="Q308" s="141">
        <v>0.17726</v>
      </c>
      <c r="R308" s="141">
        <f>Q308*H308</f>
        <v>0.42542399999999997</v>
      </c>
      <c r="S308" s="141">
        <v>0</v>
      </c>
      <c r="T308" s="142">
        <f>S308*H308</f>
        <v>0</v>
      </c>
      <c r="AR308" s="143" t="s">
        <v>133</v>
      </c>
      <c r="AT308" s="143" t="s">
        <v>128</v>
      </c>
      <c r="AU308" s="143" t="s">
        <v>80</v>
      </c>
      <c r="AY308" s="18" t="s">
        <v>126</v>
      </c>
      <c r="BE308" s="144">
        <f>IF(N308="základní",J308,0)</f>
        <v>0</v>
      </c>
      <c r="BF308" s="144">
        <f>IF(N308="snížená",J308,0)</f>
        <v>0</v>
      </c>
      <c r="BG308" s="144">
        <f>IF(N308="zákl. přenesená",J308,0)</f>
        <v>0</v>
      </c>
      <c r="BH308" s="144">
        <f>IF(N308="sníž. přenesená",J308,0)</f>
        <v>0</v>
      </c>
      <c r="BI308" s="144">
        <f>IF(N308="nulová",J308,0)</f>
        <v>0</v>
      </c>
      <c r="BJ308" s="18" t="s">
        <v>78</v>
      </c>
      <c r="BK308" s="144">
        <f>ROUND(I308*H308,2)</f>
        <v>0</v>
      </c>
      <c r="BL308" s="18" t="s">
        <v>133</v>
      </c>
      <c r="BM308" s="143" t="s">
        <v>339</v>
      </c>
    </row>
    <row r="309" spans="2:65" s="1" customFormat="1" ht="10.199999999999999">
      <c r="B309" s="33"/>
      <c r="D309" s="145" t="s">
        <v>135</v>
      </c>
      <c r="F309" s="146" t="s">
        <v>340</v>
      </c>
      <c r="I309" s="147"/>
      <c r="L309" s="33"/>
      <c r="M309" s="148"/>
      <c r="T309" s="54"/>
      <c r="AT309" s="18" t="s">
        <v>135</v>
      </c>
      <c r="AU309" s="18" t="s">
        <v>80</v>
      </c>
    </row>
    <row r="310" spans="2:65" s="12" customFormat="1" ht="10.199999999999999">
      <c r="B310" s="149"/>
      <c r="D310" s="150" t="s">
        <v>137</v>
      </c>
      <c r="E310" s="151" t="s">
        <v>18</v>
      </c>
      <c r="F310" s="152" t="s">
        <v>170</v>
      </c>
      <c r="H310" s="151" t="s">
        <v>18</v>
      </c>
      <c r="I310" s="153"/>
      <c r="L310" s="149"/>
      <c r="M310" s="154"/>
      <c r="T310" s="155"/>
      <c r="AT310" s="151" t="s">
        <v>137</v>
      </c>
      <c r="AU310" s="151" t="s">
        <v>80</v>
      </c>
      <c r="AV310" s="12" t="s">
        <v>78</v>
      </c>
      <c r="AW310" s="12" t="s">
        <v>32</v>
      </c>
      <c r="AX310" s="12" t="s">
        <v>71</v>
      </c>
      <c r="AY310" s="151" t="s">
        <v>126</v>
      </c>
    </row>
    <row r="311" spans="2:65" s="12" customFormat="1" ht="10.199999999999999">
      <c r="B311" s="149"/>
      <c r="D311" s="150" t="s">
        <v>137</v>
      </c>
      <c r="E311" s="151" t="s">
        <v>18</v>
      </c>
      <c r="F311" s="152" t="s">
        <v>138</v>
      </c>
      <c r="H311" s="151" t="s">
        <v>18</v>
      </c>
      <c r="I311" s="153"/>
      <c r="L311" s="149"/>
      <c r="M311" s="154"/>
      <c r="T311" s="155"/>
      <c r="AT311" s="151" t="s">
        <v>137</v>
      </c>
      <c r="AU311" s="151" t="s">
        <v>80</v>
      </c>
      <c r="AV311" s="12" t="s">
        <v>78</v>
      </c>
      <c r="AW311" s="12" t="s">
        <v>32</v>
      </c>
      <c r="AX311" s="12" t="s">
        <v>71</v>
      </c>
      <c r="AY311" s="151" t="s">
        <v>126</v>
      </c>
    </row>
    <row r="312" spans="2:65" s="12" customFormat="1" ht="10.199999999999999">
      <c r="B312" s="149"/>
      <c r="D312" s="150" t="s">
        <v>137</v>
      </c>
      <c r="E312" s="151" t="s">
        <v>18</v>
      </c>
      <c r="F312" s="152" t="s">
        <v>289</v>
      </c>
      <c r="H312" s="151" t="s">
        <v>18</v>
      </c>
      <c r="I312" s="153"/>
      <c r="L312" s="149"/>
      <c r="M312" s="154"/>
      <c r="T312" s="155"/>
      <c r="AT312" s="151" t="s">
        <v>137</v>
      </c>
      <c r="AU312" s="151" t="s">
        <v>80</v>
      </c>
      <c r="AV312" s="12" t="s">
        <v>78</v>
      </c>
      <c r="AW312" s="12" t="s">
        <v>32</v>
      </c>
      <c r="AX312" s="12" t="s">
        <v>71</v>
      </c>
      <c r="AY312" s="151" t="s">
        <v>126</v>
      </c>
    </row>
    <row r="313" spans="2:65" s="12" customFormat="1" ht="10.199999999999999">
      <c r="B313" s="149"/>
      <c r="D313" s="150" t="s">
        <v>137</v>
      </c>
      <c r="E313" s="151" t="s">
        <v>18</v>
      </c>
      <c r="F313" s="152" t="s">
        <v>341</v>
      </c>
      <c r="H313" s="151" t="s">
        <v>18</v>
      </c>
      <c r="I313" s="153"/>
      <c r="L313" s="149"/>
      <c r="M313" s="154"/>
      <c r="T313" s="155"/>
      <c r="AT313" s="151" t="s">
        <v>137</v>
      </c>
      <c r="AU313" s="151" t="s">
        <v>80</v>
      </c>
      <c r="AV313" s="12" t="s">
        <v>78</v>
      </c>
      <c r="AW313" s="12" t="s">
        <v>32</v>
      </c>
      <c r="AX313" s="12" t="s">
        <v>71</v>
      </c>
      <c r="AY313" s="151" t="s">
        <v>126</v>
      </c>
    </row>
    <row r="314" spans="2:65" s="13" customFormat="1" ht="10.199999999999999">
      <c r="B314" s="156"/>
      <c r="D314" s="150" t="s">
        <v>137</v>
      </c>
      <c r="E314" s="157" t="s">
        <v>18</v>
      </c>
      <c r="F314" s="158" t="s">
        <v>342</v>
      </c>
      <c r="H314" s="159">
        <v>2.4</v>
      </c>
      <c r="I314" s="160"/>
      <c r="L314" s="156"/>
      <c r="M314" s="161"/>
      <c r="T314" s="162"/>
      <c r="AT314" s="157" t="s">
        <v>137</v>
      </c>
      <c r="AU314" s="157" t="s">
        <v>80</v>
      </c>
      <c r="AV314" s="13" t="s">
        <v>80</v>
      </c>
      <c r="AW314" s="13" t="s">
        <v>32</v>
      </c>
      <c r="AX314" s="13" t="s">
        <v>71</v>
      </c>
      <c r="AY314" s="157" t="s">
        <v>126</v>
      </c>
    </row>
    <row r="315" spans="2:65" s="15" customFormat="1" ht="10.199999999999999">
      <c r="B315" s="171"/>
      <c r="D315" s="150" t="s">
        <v>137</v>
      </c>
      <c r="E315" s="172" t="s">
        <v>18</v>
      </c>
      <c r="F315" s="173" t="s">
        <v>343</v>
      </c>
      <c r="H315" s="174">
        <v>2.4</v>
      </c>
      <c r="I315" s="175"/>
      <c r="L315" s="171"/>
      <c r="M315" s="176"/>
      <c r="T315" s="177"/>
      <c r="AT315" s="172" t="s">
        <v>137</v>
      </c>
      <c r="AU315" s="172" t="s">
        <v>80</v>
      </c>
      <c r="AV315" s="15" t="s">
        <v>148</v>
      </c>
      <c r="AW315" s="15" t="s">
        <v>32</v>
      </c>
      <c r="AX315" s="15" t="s">
        <v>71</v>
      </c>
      <c r="AY315" s="172" t="s">
        <v>126</v>
      </c>
    </row>
    <row r="316" spans="2:65" s="14" customFormat="1" ht="10.199999999999999">
      <c r="B316" s="163"/>
      <c r="D316" s="150" t="s">
        <v>137</v>
      </c>
      <c r="E316" s="164" t="s">
        <v>18</v>
      </c>
      <c r="F316" s="165" t="s">
        <v>142</v>
      </c>
      <c r="H316" s="166">
        <v>2.4</v>
      </c>
      <c r="I316" s="167"/>
      <c r="L316" s="163"/>
      <c r="M316" s="168"/>
      <c r="T316" s="169"/>
      <c r="AT316" s="164" t="s">
        <v>137</v>
      </c>
      <c r="AU316" s="164" t="s">
        <v>80</v>
      </c>
      <c r="AV316" s="14" t="s">
        <v>133</v>
      </c>
      <c r="AW316" s="14" t="s">
        <v>32</v>
      </c>
      <c r="AX316" s="14" t="s">
        <v>78</v>
      </c>
      <c r="AY316" s="164" t="s">
        <v>126</v>
      </c>
    </row>
    <row r="317" spans="2:65" s="1" customFormat="1" ht="37.799999999999997" customHeight="1">
      <c r="B317" s="33"/>
      <c r="C317" s="132" t="s">
        <v>344</v>
      </c>
      <c r="D317" s="132" t="s">
        <v>128</v>
      </c>
      <c r="E317" s="133" t="s">
        <v>345</v>
      </c>
      <c r="F317" s="134" t="s">
        <v>346</v>
      </c>
      <c r="G317" s="135" t="s">
        <v>131</v>
      </c>
      <c r="H317" s="136">
        <v>2170.6889999999999</v>
      </c>
      <c r="I317" s="137"/>
      <c r="J317" s="138">
        <f>ROUND(I317*H317,2)</f>
        <v>0</v>
      </c>
      <c r="K317" s="134" t="s">
        <v>132</v>
      </c>
      <c r="L317" s="33"/>
      <c r="M317" s="139" t="s">
        <v>18</v>
      </c>
      <c r="N317" s="140" t="s">
        <v>42</v>
      </c>
      <c r="P317" s="141">
        <f>O317*H317</f>
        <v>0</v>
      </c>
      <c r="Q317" s="141">
        <v>0</v>
      </c>
      <c r="R317" s="141">
        <f>Q317*H317</f>
        <v>0</v>
      </c>
      <c r="S317" s="141">
        <v>0</v>
      </c>
      <c r="T317" s="142">
        <f>S317*H317</f>
        <v>0</v>
      </c>
      <c r="AR317" s="143" t="s">
        <v>133</v>
      </c>
      <c r="AT317" s="143" t="s">
        <v>128</v>
      </c>
      <c r="AU317" s="143" t="s">
        <v>80</v>
      </c>
      <c r="AY317" s="18" t="s">
        <v>126</v>
      </c>
      <c r="BE317" s="144">
        <f>IF(N317="základní",J317,0)</f>
        <v>0</v>
      </c>
      <c r="BF317" s="144">
        <f>IF(N317="snížená",J317,0)</f>
        <v>0</v>
      </c>
      <c r="BG317" s="144">
        <f>IF(N317="zákl. přenesená",J317,0)</f>
        <v>0</v>
      </c>
      <c r="BH317" s="144">
        <f>IF(N317="sníž. přenesená",J317,0)</f>
        <v>0</v>
      </c>
      <c r="BI317" s="144">
        <f>IF(N317="nulová",J317,0)</f>
        <v>0</v>
      </c>
      <c r="BJ317" s="18" t="s">
        <v>78</v>
      </c>
      <c r="BK317" s="144">
        <f>ROUND(I317*H317,2)</f>
        <v>0</v>
      </c>
      <c r="BL317" s="18" t="s">
        <v>133</v>
      </c>
      <c r="BM317" s="143" t="s">
        <v>347</v>
      </c>
    </row>
    <row r="318" spans="2:65" s="1" customFormat="1" ht="10.199999999999999">
      <c r="B318" s="33"/>
      <c r="D318" s="145" t="s">
        <v>135</v>
      </c>
      <c r="F318" s="146" t="s">
        <v>348</v>
      </c>
      <c r="I318" s="147"/>
      <c r="L318" s="33"/>
      <c r="M318" s="148"/>
      <c r="T318" s="54"/>
      <c r="AT318" s="18" t="s">
        <v>135</v>
      </c>
      <c r="AU318" s="18" t="s">
        <v>80</v>
      </c>
    </row>
    <row r="319" spans="2:65" s="12" customFormat="1" ht="10.199999999999999">
      <c r="B319" s="149"/>
      <c r="D319" s="150" t="s">
        <v>137</v>
      </c>
      <c r="E319" s="151" t="s">
        <v>18</v>
      </c>
      <c r="F319" s="152" t="s">
        <v>170</v>
      </c>
      <c r="H319" s="151" t="s">
        <v>18</v>
      </c>
      <c r="I319" s="153"/>
      <c r="L319" s="149"/>
      <c r="M319" s="154"/>
      <c r="T319" s="155"/>
      <c r="AT319" s="151" t="s">
        <v>137</v>
      </c>
      <c r="AU319" s="151" t="s">
        <v>80</v>
      </c>
      <c r="AV319" s="12" t="s">
        <v>78</v>
      </c>
      <c r="AW319" s="12" t="s">
        <v>32</v>
      </c>
      <c r="AX319" s="12" t="s">
        <v>71</v>
      </c>
      <c r="AY319" s="151" t="s">
        <v>126</v>
      </c>
    </row>
    <row r="320" spans="2:65" s="12" customFormat="1" ht="10.199999999999999">
      <c r="B320" s="149"/>
      <c r="D320" s="150" t="s">
        <v>137</v>
      </c>
      <c r="E320" s="151" t="s">
        <v>18</v>
      </c>
      <c r="F320" s="152" t="s">
        <v>138</v>
      </c>
      <c r="H320" s="151" t="s">
        <v>18</v>
      </c>
      <c r="I320" s="153"/>
      <c r="L320" s="149"/>
      <c r="M320" s="154"/>
      <c r="T320" s="155"/>
      <c r="AT320" s="151" t="s">
        <v>137</v>
      </c>
      <c r="AU320" s="151" t="s">
        <v>80</v>
      </c>
      <c r="AV320" s="12" t="s">
        <v>78</v>
      </c>
      <c r="AW320" s="12" t="s">
        <v>32</v>
      </c>
      <c r="AX320" s="12" t="s">
        <v>71</v>
      </c>
      <c r="AY320" s="151" t="s">
        <v>126</v>
      </c>
    </row>
    <row r="321" spans="2:51" s="12" customFormat="1" ht="10.199999999999999">
      <c r="B321" s="149"/>
      <c r="D321" s="150" t="s">
        <v>137</v>
      </c>
      <c r="E321" s="151" t="s">
        <v>18</v>
      </c>
      <c r="F321" s="152" t="s">
        <v>289</v>
      </c>
      <c r="H321" s="151" t="s">
        <v>18</v>
      </c>
      <c r="I321" s="153"/>
      <c r="L321" s="149"/>
      <c r="M321" s="154"/>
      <c r="T321" s="155"/>
      <c r="AT321" s="151" t="s">
        <v>137</v>
      </c>
      <c r="AU321" s="151" t="s">
        <v>80</v>
      </c>
      <c r="AV321" s="12" t="s">
        <v>78</v>
      </c>
      <c r="AW321" s="12" t="s">
        <v>32</v>
      </c>
      <c r="AX321" s="12" t="s">
        <v>71</v>
      </c>
      <c r="AY321" s="151" t="s">
        <v>126</v>
      </c>
    </row>
    <row r="322" spans="2:51" s="12" customFormat="1" ht="10.199999999999999">
      <c r="B322" s="149"/>
      <c r="D322" s="150" t="s">
        <v>137</v>
      </c>
      <c r="E322" s="151" t="s">
        <v>18</v>
      </c>
      <c r="F322" s="152" t="s">
        <v>316</v>
      </c>
      <c r="H322" s="151" t="s">
        <v>18</v>
      </c>
      <c r="I322" s="153"/>
      <c r="L322" s="149"/>
      <c r="M322" s="154"/>
      <c r="T322" s="155"/>
      <c r="AT322" s="151" t="s">
        <v>137</v>
      </c>
      <c r="AU322" s="151" t="s">
        <v>80</v>
      </c>
      <c r="AV322" s="12" t="s">
        <v>78</v>
      </c>
      <c r="AW322" s="12" t="s">
        <v>32</v>
      </c>
      <c r="AX322" s="12" t="s">
        <v>71</v>
      </c>
      <c r="AY322" s="151" t="s">
        <v>126</v>
      </c>
    </row>
    <row r="323" spans="2:51" s="13" customFormat="1" ht="10.199999999999999">
      <c r="B323" s="156"/>
      <c r="D323" s="150" t="s">
        <v>137</v>
      </c>
      <c r="E323" s="157" t="s">
        <v>18</v>
      </c>
      <c r="F323" s="158" t="s">
        <v>317</v>
      </c>
      <c r="H323" s="159">
        <v>1436.27</v>
      </c>
      <c r="I323" s="160"/>
      <c r="L323" s="156"/>
      <c r="M323" s="161"/>
      <c r="T323" s="162"/>
      <c r="AT323" s="157" t="s">
        <v>137</v>
      </c>
      <c r="AU323" s="157" t="s">
        <v>80</v>
      </c>
      <c r="AV323" s="13" t="s">
        <v>80</v>
      </c>
      <c r="AW323" s="13" t="s">
        <v>32</v>
      </c>
      <c r="AX323" s="13" t="s">
        <v>71</v>
      </c>
      <c r="AY323" s="157" t="s">
        <v>126</v>
      </c>
    </row>
    <row r="324" spans="2:51" s="15" customFormat="1" ht="10.199999999999999">
      <c r="B324" s="171"/>
      <c r="D324" s="150" t="s">
        <v>137</v>
      </c>
      <c r="E324" s="172" t="s">
        <v>18</v>
      </c>
      <c r="F324" s="173" t="s">
        <v>318</v>
      </c>
      <c r="H324" s="174">
        <v>1436.27</v>
      </c>
      <c r="I324" s="175"/>
      <c r="L324" s="171"/>
      <c r="M324" s="176"/>
      <c r="T324" s="177"/>
      <c r="AT324" s="172" t="s">
        <v>137</v>
      </c>
      <c r="AU324" s="172" t="s">
        <v>80</v>
      </c>
      <c r="AV324" s="15" t="s">
        <v>148</v>
      </c>
      <c r="AW324" s="15" t="s">
        <v>32</v>
      </c>
      <c r="AX324" s="15" t="s">
        <v>71</v>
      </c>
      <c r="AY324" s="172" t="s">
        <v>126</v>
      </c>
    </row>
    <row r="325" spans="2:51" s="13" customFormat="1" ht="10.199999999999999">
      <c r="B325" s="156"/>
      <c r="D325" s="150" t="s">
        <v>137</v>
      </c>
      <c r="E325" s="157" t="s">
        <v>18</v>
      </c>
      <c r="F325" s="158" t="s">
        <v>297</v>
      </c>
      <c r="H325" s="159">
        <v>11.419</v>
      </c>
      <c r="I325" s="160"/>
      <c r="L325" s="156"/>
      <c r="M325" s="161"/>
      <c r="T325" s="162"/>
      <c r="AT325" s="157" t="s">
        <v>137</v>
      </c>
      <c r="AU325" s="157" t="s">
        <v>80</v>
      </c>
      <c r="AV325" s="13" t="s">
        <v>80</v>
      </c>
      <c r="AW325" s="13" t="s">
        <v>32</v>
      </c>
      <c r="AX325" s="13" t="s">
        <v>71</v>
      </c>
      <c r="AY325" s="157" t="s">
        <v>126</v>
      </c>
    </row>
    <row r="326" spans="2:51" s="15" customFormat="1" ht="10.199999999999999">
      <c r="B326" s="171"/>
      <c r="D326" s="150" t="s">
        <v>137</v>
      </c>
      <c r="E326" s="172" t="s">
        <v>18</v>
      </c>
      <c r="F326" s="173" t="s">
        <v>298</v>
      </c>
      <c r="H326" s="174">
        <v>11.419</v>
      </c>
      <c r="I326" s="175"/>
      <c r="L326" s="171"/>
      <c r="M326" s="176"/>
      <c r="T326" s="177"/>
      <c r="AT326" s="172" t="s">
        <v>137</v>
      </c>
      <c r="AU326" s="172" t="s">
        <v>80</v>
      </c>
      <c r="AV326" s="15" t="s">
        <v>148</v>
      </c>
      <c r="AW326" s="15" t="s">
        <v>32</v>
      </c>
      <c r="AX326" s="15" t="s">
        <v>71</v>
      </c>
      <c r="AY326" s="172" t="s">
        <v>126</v>
      </c>
    </row>
    <row r="327" spans="2:51" s="12" customFormat="1" ht="10.199999999999999">
      <c r="B327" s="149"/>
      <c r="D327" s="150" t="s">
        <v>137</v>
      </c>
      <c r="E327" s="151" t="s">
        <v>18</v>
      </c>
      <c r="F327" s="152" t="s">
        <v>290</v>
      </c>
      <c r="H327" s="151" t="s">
        <v>18</v>
      </c>
      <c r="I327" s="153"/>
      <c r="L327" s="149"/>
      <c r="M327" s="154"/>
      <c r="T327" s="155"/>
      <c r="AT327" s="151" t="s">
        <v>137</v>
      </c>
      <c r="AU327" s="151" t="s">
        <v>80</v>
      </c>
      <c r="AV327" s="12" t="s">
        <v>78</v>
      </c>
      <c r="AW327" s="12" t="s">
        <v>32</v>
      </c>
      <c r="AX327" s="12" t="s">
        <v>71</v>
      </c>
      <c r="AY327" s="151" t="s">
        <v>126</v>
      </c>
    </row>
    <row r="328" spans="2:51" s="13" customFormat="1" ht="10.199999999999999">
      <c r="B328" s="156"/>
      <c r="D328" s="150" t="s">
        <v>137</v>
      </c>
      <c r="E328" s="157" t="s">
        <v>18</v>
      </c>
      <c r="F328" s="158" t="s">
        <v>349</v>
      </c>
      <c r="H328" s="159">
        <v>403.7</v>
      </c>
      <c r="I328" s="160"/>
      <c r="L328" s="156"/>
      <c r="M328" s="161"/>
      <c r="T328" s="162"/>
      <c r="AT328" s="157" t="s">
        <v>137</v>
      </c>
      <c r="AU328" s="157" t="s">
        <v>80</v>
      </c>
      <c r="AV328" s="13" t="s">
        <v>80</v>
      </c>
      <c r="AW328" s="13" t="s">
        <v>32</v>
      </c>
      <c r="AX328" s="13" t="s">
        <v>71</v>
      </c>
      <c r="AY328" s="157" t="s">
        <v>126</v>
      </c>
    </row>
    <row r="329" spans="2:51" s="15" customFormat="1" ht="10.199999999999999">
      <c r="B329" s="171"/>
      <c r="D329" s="150" t="s">
        <v>137</v>
      </c>
      <c r="E329" s="172" t="s">
        <v>18</v>
      </c>
      <c r="F329" s="173" t="s">
        <v>292</v>
      </c>
      <c r="H329" s="174">
        <v>403.7</v>
      </c>
      <c r="I329" s="175"/>
      <c r="L329" s="171"/>
      <c r="M329" s="176"/>
      <c r="T329" s="177"/>
      <c r="AT329" s="172" t="s">
        <v>137</v>
      </c>
      <c r="AU329" s="172" t="s">
        <v>80</v>
      </c>
      <c r="AV329" s="15" t="s">
        <v>148</v>
      </c>
      <c r="AW329" s="15" t="s">
        <v>32</v>
      </c>
      <c r="AX329" s="15" t="s">
        <v>71</v>
      </c>
      <c r="AY329" s="172" t="s">
        <v>126</v>
      </c>
    </row>
    <row r="330" spans="2:51" s="12" customFormat="1" ht="10.199999999999999">
      <c r="B330" s="149"/>
      <c r="D330" s="150" t="s">
        <v>137</v>
      </c>
      <c r="E330" s="151" t="s">
        <v>18</v>
      </c>
      <c r="F330" s="152" t="s">
        <v>299</v>
      </c>
      <c r="H330" s="151" t="s">
        <v>18</v>
      </c>
      <c r="I330" s="153"/>
      <c r="L330" s="149"/>
      <c r="M330" s="154"/>
      <c r="T330" s="155"/>
      <c r="AT330" s="151" t="s">
        <v>137</v>
      </c>
      <c r="AU330" s="151" t="s">
        <v>80</v>
      </c>
      <c r="AV330" s="12" t="s">
        <v>78</v>
      </c>
      <c r="AW330" s="12" t="s">
        <v>32</v>
      </c>
      <c r="AX330" s="12" t="s">
        <v>71</v>
      </c>
      <c r="AY330" s="151" t="s">
        <v>126</v>
      </c>
    </row>
    <row r="331" spans="2:51" s="13" customFormat="1" ht="20.399999999999999">
      <c r="B331" s="156"/>
      <c r="D331" s="150" t="s">
        <v>137</v>
      </c>
      <c r="E331" s="157" t="s">
        <v>18</v>
      </c>
      <c r="F331" s="158" t="s">
        <v>300</v>
      </c>
      <c r="H331" s="159">
        <v>35.200000000000003</v>
      </c>
      <c r="I331" s="160"/>
      <c r="L331" s="156"/>
      <c r="M331" s="161"/>
      <c r="T331" s="162"/>
      <c r="AT331" s="157" t="s">
        <v>137</v>
      </c>
      <c r="AU331" s="157" t="s">
        <v>80</v>
      </c>
      <c r="AV331" s="13" t="s">
        <v>80</v>
      </c>
      <c r="AW331" s="13" t="s">
        <v>32</v>
      </c>
      <c r="AX331" s="13" t="s">
        <v>71</v>
      </c>
      <c r="AY331" s="157" t="s">
        <v>126</v>
      </c>
    </row>
    <row r="332" spans="2:51" s="15" customFormat="1" ht="10.199999999999999">
      <c r="B332" s="171"/>
      <c r="D332" s="150" t="s">
        <v>137</v>
      </c>
      <c r="E332" s="172" t="s">
        <v>18</v>
      </c>
      <c r="F332" s="173" t="s">
        <v>301</v>
      </c>
      <c r="H332" s="174">
        <v>35.200000000000003</v>
      </c>
      <c r="I332" s="175"/>
      <c r="L332" s="171"/>
      <c r="M332" s="176"/>
      <c r="T332" s="177"/>
      <c r="AT332" s="172" t="s">
        <v>137</v>
      </c>
      <c r="AU332" s="172" t="s">
        <v>80</v>
      </c>
      <c r="AV332" s="15" t="s">
        <v>148</v>
      </c>
      <c r="AW332" s="15" t="s">
        <v>32</v>
      </c>
      <c r="AX332" s="15" t="s">
        <v>71</v>
      </c>
      <c r="AY332" s="172" t="s">
        <v>126</v>
      </c>
    </row>
    <row r="333" spans="2:51" s="12" customFormat="1" ht="10.199999999999999">
      <c r="B333" s="149"/>
      <c r="D333" s="150" t="s">
        <v>137</v>
      </c>
      <c r="E333" s="151" t="s">
        <v>18</v>
      </c>
      <c r="F333" s="152" t="s">
        <v>302</v>
      </c>
      <c r="H333" s="151" t="s">
        <v>18</v>
      </c>
      <c r="I333" s="153"/>
      <c r="L333" s="149"/>
      <c r="M333" s="154"/>
      <c r="T333" s="155"/>
      <c r="AT333" s="151" t="s">
        <v>137</v>
      </c>
      <c r="AU333" s="151" t="s">
        <v>80</v>
      </c>
      <c r="AV333" s="12" t="s">
        <v>78</v>
      </c>
      <c r="AW333" s="12" t="s">
        <v>32</v>
      </c>
      <c r="AX333" s="12" t="s">
        <v>71</v>
      </c>
      <c r="AY333" s="151" t="s">
        <v>126</v>
      </c>
    </row>
    <row r="334" spans="2:51" s="13" customFormat="1" ht="30.6">
      <c r="B334" s="156"/>
      <c r="D334" s="150" t="s">
        <v>137</v>
      </c>
      <c r="E334" s="157" t="s">
        <v>18</v>
      </c>
      <c r="F334" s="158" t="s">
        <v>303</v>
      </c>
      <c r="H334" s="159">
        <v>255.3</v>
      </c>
      <c r="I334" s="160"/>
      <c r="L334" s="156"/>
      <c r="M334" s="161"/>
      <c r="T334" s="162"/>
      <c r="AT334" s="157" t="s">
        <v>137</v>
      </c>
      <c r="AU334" s="157" t="s">
        <v>80</v>
      </c>
      <c r="AV334" s="13" t="s">
        <v>80</v>
      </c>
      <c r="AW334" s="13" t="s">
        <v>32</v>
      </c>
      <c r="AX334" s="13" t="s">
        <v>71</v>
      </c>
      <c r="AY334" s="157" t="s">
        <v>126</v>
      </c>
    </row>
    <row r="335" spans="2:51" s="13" customFormat="1" ht="10.199999999999999">
      <c r="B335" s="156"/>
      <c r="D335" s="150" t="s">
        <v>137</v>
      </c>
      <c r="E335" s="157" t="s">
        <v>18</v>
      </c>
      <c r="F335" s="158" t="s">
        <v>304</v>
      </c>
      <c r="H335" s="159">
        <v>28.8</v>
      </c>
      <c r="I335" s="160"/>
      <c r="L335" s="156"/>
      <c r="M335" s="161"/>
      <c r="T335" s="162"/>
      <c r="AT335" s="157" t="s">
        <v>137</v>
      </c>
      <c r="AU335" s="157" t="s">
        <v>80</v>
      </c>
      <c r="AV335" s="13" t="s">
        <v>80</v>
      </c>
      <c r="AW335" s="13" t="s">
        <v>32</v>
      </c>
      <c r="AX335" s="13" t="s">
        <v>71</v>
      </c>
      <c r="AY335" s="157" t="s">
        <v>126</v>
      </c>
    </row>
    <row r="336" spans="2:51" s="15" customFormat="1" ht="10.199999999999999">
      <c r="B336" s="171"/>
      <c r="D336" s="150" t="s">
        <v>137</v>
      </c>
      <c r="E336" s="172" t="s">
        <v>18</v>
      </c>
      <c r="F336" s="173" t="s">
        <v>305</v>
      </c>
      <c r="H336" s="174">
        <v>284.10000000000002</v>
      </c>
      <c r="I336" s="175"/>
      <c r="L336" s="171"/>
      <c r="M336" s="176"/>
      <c r="T336" s="177"/>
      <c r="AT336" s="172" t="s">
        <v>137</v>
      </c>
      <c r="AU336" s="172" t="s">
        <v>80</v>
      </c>
      <c r="AV336" s="15" t="s">
        <v>148</v>
      </c>
      <c r="AW336" s="15" t="s">
        <v>32</v>
      </c>
      <c r="AX336" s="15" t="s">
        <v>71</v>
      </c>
      <c r="AY336" s="172" t="s">
        <v>126</v>
      </c>
    </row>
    <row r="337" spans="2:65" s="14" customFormat="1" ht="10.199999999999999">
      <c r="B337" s="163"/>
      <c r="D337" s="150" t="s">
        <v>137</v>
      </c>
      <c r="E337" s="164" t="s">
        <v>18</v>
      </c>
      <c r="F337" s="165" t="s">
        <v>142</v>
      </c>
      <c r="H337" s="166">
        <v>2170.6889999999999</v>
      </c>
      <c r="I337" s="167"/>
      <c r="L337" s="163"/>
      <c r="M337" s="168"/>
      <c r="T337" s="169"/>
      <c r="AT337" s="164" t="s">
        <v>137</v>
      </c>
      <c r="AU337" s="164" t="s">
        <v>80</v>
      </c>
      <c r="AV337" s="14" t="s">
        <v>133</v>
      </c>
      <c r="AW337" s="14" t="s">
        <v>32</v>
      </c>
      <c r="AX337" s="14" t="s">
        <v>78</v>
      </c>
      <c r="AY337" s="164" t="s">
        <v>126</v>
      </c>
    </row>
    <row r="338" spans="2:65" s="1" customFormat="1" ht="37.799999999999997" customHeight="1">
      <c r="B338" s="33"/>
      <c r="C338" s="132" t="s">
        <v>350</v>
      </c>
      <c r="D338" s="132" t="s">
        <v>128</v>
      </c>
      <c r="E338" s="133" t="s">
        <v>351</v>
      </c>
      <c r="F338" s="134" t="s">
        <v>352</v>
      </c>
      <c r="G338" s="135" t="s">
        <v>131</v>
      </c>
      <c r="H338" s="136">
        <v>1531.655</v>
      </c>
      <c r="I338" s="137"/>
      <c r="J338" s="138">
        <f>ROUND(I338*H338,2)</f>
        <v>0</v>
      </c>
      <c r="K338" s="134" t="s">
        <v>132</v>
      </c>
      <c r="L338" s="33"/>
      <c r="M338" s="139" t="s">
        <v>18</v>
      </c>
      <c r="N338" s="140" t="s">
        <v>42</v>
      </c>
      <c r="P338" s="141">
        <f>O338*H338</f>
        <v>0</v>
      </c>
      <c r="Q338" s="141">
        <v>0</v>
      </c>
      <c r="R338" s="141">
        <f>Q338*H338</f>
        <v>0</v>
      </c>
      <c r="S338" s="141">
        <v>0</v>
      </c>
      <c r="T338" s="142">
        <f>S338*H338</f>
        <v>0</v>
      </c>
      <c r="AR338" s="143" t="s">
        <v>133</v>
      </c>
      <c r="AT338" s="143" t="s">
        <v>128</v>
      </c>
      <c r="AU338" s="143" t="s">
        <v>80</v>
      </c>
      <c r="AY338" s="18" t="s">
        <v>126</v>
      </c>
      <c r="BE338" s="144">
        <f>IF(N338="základní",J338,0)</f>
        <v>0</v>
      </c>
      <c r="BF338" s="144">
        <f>IF(N338="snížená",J338,0)</f>
        <v>0</v>
      </c>
      <c r="BG338" s="144">
        <f>IF(N338="zákl. přenesená",J338,0)</f>
        <v>0</v>
      </c>
      <c r="BH338" s="144">
        <f>IF(N338="sníž. přenesená",J338,0)</f>
        <v>0</v>
      </c>
      <c r="BI338" s="144">
        <f>IF(N338="nulová",J338,0)</f>
        <v>0</v>
      </c>
      <c r="BJ338" s="18" t="s">
        <v>78</v>
      </c>
      <c r="BK338" s="144">
        <f>ROUND(I338*H338,2)</f>
        <v>0</v>
      </c>
      <c r="BL338" s="18" t="s">
        <v>133</v>
      </c>
      <c r="BM338" s="143" t="s">
        <v>353</v>
      </c>
    </row>
    <row r="339" spans="2:65" s="1" customFormat="1" ht="10.199999999999999">
      <c r="B339" s="33"/>
      <c r="D339" s="145" t="s">
        <v>135</v>
      </c>
      <c r="F339" s="146" t="s">
        <v>354</v>
      </c>
      <c r="I339" s="147"/>
      <c r="L339" s="33"/>
      <c r="M339" s="148"/>
      <c r="T339" s="54"/>
      <c r="AT339" s="18" t="s">
        <v>135</v>
      </c>
      <c r="AU339" s="18" t="s">
        <v>80</v>
      </c>
    </row>
    <row r="340" spans="2:65" s="12" customFormat="1" ht="10.199999999999999">
      <c r="B340" s="149"/>
      <c r="D340" s="150" t="s">
        <v>137</v>
      </c>
      <c r="E340" s="151" t="s">
        <v>18</v>
      </c>
      <c r="F340" s="152" t="s">
        <v>170</v>
      </c>
      <c r="H340" s="151" t="s">
        <v>18</v>
      </c>
      <c r="I340" s="153"/>
      <c r="L340" s="149"/>
      <c r="M340" s="154"/>
      <c r="T340" s="155"/>
      <c r="AT340" s="151" t="s">
        <v>137</v>
      </c>
      <c r="AU340" s="151" t="s">
        <v>80</v>
      </c>
      <c r="AV340" s="12" t="s">
        <v>78</v>
      </c>
      <c r="AW340" s="12" t="s">
        <v>32</v>
      </c>
      <c r="AX340" s="12" t="s">
        <v>71</v>
      </c>
      <c r="AY340" s="151" t="s">
        <v>126</v>
      </c>
    </row>
    <row r="341" spans="2:65" s="12" customFormat="1" ht="10.199999999999999">
      <c r="B341" s="149"/>
      <c r="D341" s="150" t="s">
        <v>137</v>
      </c>
      <c r="E341" s="151" t="s">
        <v>18</v>
      </c>
      <c r="F341" s="152" t="s">
        <v>138</v>
      </c>
      <c r="H341" s="151" t="s">
        <v>18</v>
      </c>
      <c r="I341" s="153"/>
      <c r="L341" s="149"/>
      <c r="M341" s="154"/>
      <c r="T341" s="155"/>
      <c r="AT341" s="151" t="s">
        <v>137</v>
      </c>
      <c r="AU341" s="151" t="s">
        <v>80</v>
      </c>
      <c r="AV341" s="12" t="s">
        <v>78</v>
      </c>
      <c r="AW341" s="12" t="s">
        <v>32</v>
      </c>
      <c r="AX341" s="12" t="s">
        <v>71</v>
      </c>
      <c r="AY341" s="151" t="s">
        <v>126</v>
      </c>
    </row>
    <row r="342" spans="2:65" s="12" customFormat="1" ht="10.199999999999999">
      <c r="B342" s="149"/>
      <c r="D342" s="150" t="s">
        <v>137</v>
      </c>
      <c r="E342" s="151" t="s">
        <v>18</v>
      </c>
      <c r="F342" s="152" t="s">
        <v>289</v>
      </c>
      <c r="H342" s="151" t="s">
        <v>18</v>
      </c>
      <c r="I342" s="153"/>
      <c r="L342" s="149"/>
      <c r="M342" s="154"/>
      <c r="T342" s="155"/>
      <c r="AT342" s="151" t="s">
        <v>137</v>
      </c>
      <c r="AU342" s="151" t="s">
        <v>80</v>
      </c>
      <c r="AV342" s="12" t="s">
        <v>78</v>
      </c>
      <c r="AW342" s="12" t="s">
        <v>32</v>
      </c>
      <c r="AX342" s="12" t="s">
        <v>71</v>
      </c>
      <c r="AY342" s="151" t="s">
        <v>126</v>
      </c>
    </row>
    <row r="343" spans="2:65" s="12" customFormat="1" ht="10.199999999999999">
      <c r="B343" s="149"/>
      <c r="D343" s="150" t="s">
        <v>137</v>
      </c>
      <c r="E343" s="151" t="s">
        <v>18</v>
      </c>
      <c r="F343" s="152" t="s">
        <v>316</v>
      </c>
      <c r="H343" s="151" t="s">
        <v>18</v>
      </c>
      <c r="I343" s="153"/>
      <c r="L343" s="149"/>
      <c r="M343" s="154"/>
      <c r="T343" s="155"/>
      <c r="AT343" s="151" t="s">
        <v>137</v>
      </c>
      <c r="AU343" s="151" t="s">
        <v>80</v>
      </c>
      <c r="AV343" s="12" t="s">
        <v>78</v>
      </c>
      <c r="AW343" s="12" t="s">
        <v>32</v>
      </c>
      <c r="AX343" s="12" t="s">
        <v>71</v>
      </c>
      <c r="AY343" s="151" t="s">
        <v>126</v>
      </c>
    </row>
    <row r="344" spans="2:65" s="13" customFormat="1" ht="10.199999999999999">
      <c r="B344" s="156"/>
      <c r="D344" s="150" t="s">
        <v>137</v>
      </c>
      <c r="E344" s="157" t="s">
        <v>18</v>
      </c>
      <c r="F344" s="158" t="s">
        <v>317</v>
      </c>
      <c r="H344" s="159">
        <v>1436.27</v>
      </c>
      <c r="I344" s="160"/>
      <c r="L344" s="156"/>
      <c r="M344" s="161"/>
      <c r="T344" s="162"/>
      <c r="AT344" s="157" t="s">
        <v>137</v>
      </c>
      <c r="AU344" s="157" t="s">
        <v>80</v>
      </c>
      <c r="AV344" s="13" t="s">
        <v>80</v>
      </c>
      <c r="AW344" s="13" t="s">
        <v>32</v>
      </c>
      <c r="AX344" s="13" t="s">
        <v>71</v>
      </c>
      <c r="AY344" s="157" t="s">
        <v>126</v>
      </c>
    </row>
    <row r="345" spans="2:65" s="15" customFormat="1" ht="10.199999999999999">
      <c r="B345" s="171"/>
      <c r="D345" s="150" t="s">
        <v>137</v>
      </c>
      <c r="E345" s="172" t="s">
        <v>18</v>
      </c>
      <c r="F345" s="173" t="s">
        <v>318</v>
      </c>
      <c r="H345" s="174">
        <v>1436.27</v>
      </c>
      <c r="I345" s="175"/>
      <c r="L345" s="171"/>
      <c r="M345" s="176"/>
      <c r="T345" s="177"/>
      <c r="AT345" s="172" t="s">
        <v>137</v>
      </c>
      <c r="AU345" s="172" t="s">
        <v>80</v>
      </c>
      <c r="AV345" s="15" t="s">
        <v>148</v>
      </c>
      <c r="AW345" s="15" t="s">
        <v>32</v>
      </c>
      <c r="AX345" s="15" t="s">
        <v>71</v>
      </c>
      <c r="AY345" s="172" t="s">
        <v>126</v>
      </c>
    </row>
    <row r="346" spans="2:65" s="12" customFormat="1" ht="10.199999999999999">
      <c r="B346" s="149"/>
      <c r="D346" s="150" t="s">
        <v>137</v>
      </c>
      <c r="E346" s="151" t="s">
        <v>18</v>
      </c>
      <c r="F346" s="152" t="s">
        <v>330</v>
      </c>
      <c r="H346" s="151" t="s">
        <v>18</v>
      </c>
      <c r="I346" s="153"/>
      <c r="L346" s="149"/>
      <c r="M346" s="154"/>
      <c r="T346" s="155"/>
      <c r="AT346" s="151" t="s">
        <v>137</v>
      </c>
      <c r="AU346" s="151" t="s">
        <v>80</v>
      </c>
      <c r="AV346" s="12" t="s">
        <v>78</v>
      </c>
      <c r="AW346" s="12" t="s">
        <v>32</v>
      </c>
      <c r="AX346" s="12" t="s">
        <v>71</v>
      </c>
      <c r="AY346" s="151" t="s">
        <v>126</v>
      </c>
    </row>
    <row r="347" spans="2:65" s="13" customFormat="1" ht="20.399999999999999">
      <c r="B347" s="156"/>
      <c r="D347" s="150" t="s">
        <v>137</v>
      </c>
      <c r="E347" s="157" t="s">
        <v>18</v>
      </c>
      <c r="F347" s="158" t="s">
        <v>331</v>
      </c>
      <c r="H347" s="159">
        <v>18.934999999999999</v>
      </c>
      <c r="I347" s="160"/>
      <c r="L347" s="156"/>
      <c r="M347" s="161"/>
      <c r="T347" s="162"/>
      <c r="AT347" s="157" t="s">
        <v>137</v>
      </c>
      <c r="AU347" s="157" t="s">
        <v>80</v>
      </c>
      <c r="AV347" s="13" t="s">
        <v>80</v>
      </c>
      <c r="AW347" s="13" t="s">
        <v>32</v>
      </c>
      <c r="AX347" s="13" t="s">
        <v>71</v>
      </c>
      <c r="AY347" s="157" t="s">
        <v>126</v>
      </c>
    </row>
    <row r="348" spans="2:65" s="15" customFormat="1" ht="20.399999999999999">
      <c r="B348" s="171"/>
      <c r="D348" s="150" t="s">
        <v>137</v>
      </c>
      <c r="E348" s="172" t="s">
        <v>18</v>
      </c>
      <c r="F348" s="173" t="s">
        <v>332</v>
      </c>
      <c r="H348" s="174">
        <v>18.934999999999999</v>
      </c>
      <c r="I348" s="175"/>
      <c r="L348" s="171"/>
      <c r="M348" s="176"/>
      <c r="T348" s="177"/>
      <c r="AT348" s="172" t="s">
        <v>137</v>
      </c>
      <c r="AU348" s="172" t="s">
        <v>80</v>
      </c>
      <c r="AV348" s="15" t="s">
        <v>148</v>
      </c>
      <c r="AW348" s="15" t="s">
        <v>32</v>
      </c>
      <c r="AX348" s="15" t="s">
        <v>71</v>
      </c>
      <c r="AY348" s="172" t="s">
        <v>126</v>
      </c>
    </row>
    <row r="349" spans="2:65" s="12" customFormat="1" ht="20.399999999999999">
      <c r="B349" s="149"/>
      <c r="D349" s="150" t="s">
        <v>137</v>
      </c>
      <c r="E349" s="151" t="s">
        <v>18</v>
      </c>
      <c r="F349" s="152" t="s">
        <v>333</v>
      </c>
      <c r="H349" s="151" t="s">
        <v>18</v>
      </c>
      <c r="I349" s="153"/>
      <c r="L349" s="149"/>
      <c r="M349" s="154"/>
      <c r="T349" s="155"/>
      <c r="AT349" s="151" t="s">
        <v>137</v>
      </c>
      <c r="AU349" s="151" t="s">
        <v>80</v>
      </c>
      <c r="AV349" s="12" t="s">
        <v>78</v>
      </c>
      <c r="AW349" s="12" t="s">
        <v>32</v>
      </c>
      <c r="AX349" s="12" t="s">
        <v>71</v>
      </c>
      <c r="AY349" s="151" t="s">
        <v>126</v>
      </c>
    </row>
    <row r="350" spans="2:65" s="13" customFormat="1" ht="10.199999999999999">
      <c r="B350" s="156"/>
      <c r="D350" s="150" t="s">
        <v>137</v>
      </c>
      <c r="E350" s="157" t="s">
        <v>18</v>
      </c>
      <c r="F350" s="158" t="s">
        <v>334</v>
      </c>
      <c r="H350" s="159">
        <v>76.45</v>
      </c>
      <c r="I350" s="160"/>
      <c r="L350" s="156"/>
      <c r="M350" s="161"/>
      <c r="T350" s="162"/>
      <c r="AT350" s="157" t="s">
        <v>137</v>
      </c>
      <c r="AU350" s="157" t="s">
        <v>80</v>
      </c>
      <c r="AV350" s="13" t="s">
        <v>80</v>
      </c>
      <c r="AW350" s="13" t="s">
        <v>32</v>
      </c>
      <c r="AX350" s="13" t="s">
        <v>71</v>
      </c>
      <c r="AY350" s="157" t="s">
        <v>126</v>
      </c>
    </row>
    <row r="351" spans="2:65" s="15" customFormat="1" ht="20.399999999999999">
      <c r="B351" s="171"/>
      <c r="D351" s="150" t="s">
        <v>137</v>
      </c>
      <c r="E351" s="172" t="s">
        <v>18</v>
      </c>
      <c r="F351" s="173" t="s">
        <v>335</v>
      </c>
      <c r="H351" s="174">
        <v>76.45</v>
      </c>
      <c r="I351" s="175"/>
      <c r="L351" s="171"/>
      <c r="M351" s="176"/>
      <c r="T351" s="177"/>
      <c r="AT351" s="172" t="s">
        <v>137</v>
      </c>
      <c r="AU351" s="172" t="s">
        <v>80</v>
      </c>
      <c r="AV351" s="15" t="s">
        <v>148</v>
      </c>
      <c r="AW351" s="15" t="s">
        <v>32</v>
      </c>
      <c r="AX351" s="15" t="s">
        <v>71</v>
      </c>
      <c r="AY351" s="172" t="s">
        <v>126</v>
      </c>
    </row>
    <row r="352" spans="2:65" s="14" customFormat="1" ht="10.199999999999999">
      <c r="B352" s="163"/>
      <c r="D352" s="150" t="s">
        <v>137</v>
      </c>
      <c r="E352" s="164" t="s">
        <v>18</v>
      </c>
      <c r="F352" s="165" t="s">
        <v>142</v>
      </c>
      <c r="H352" s="166">
        <v>1531.655</v>
      </c>
      <c r="I352" s="167"/>
      <c r="L352" s="163"/>
      <c r="M352" s="168"/>
      <c r="T352" s="169"/>
      <c r="AT352" s="164" t="s">
        <v>137</v>
      </c>
      <c r="AU352" s="164" t="s">
        <v>80</v>
      </c>
      <c r="AV352" s="14" t="s">
        <v>133</v>
      </c>
      <c r="AW352" s="14" t="s">
        <v>32</v>
      </c>
      <c r="AX352" s="14" t="s">
        <v>78</v>
      </c>
      <c r="AY352" s="164" t="s">
        <v>126</v>
      </c>
    </row>
    <row r="353" spans="2:65" s="1" customFormat="1" ht="24.15" customHeight="1">
      <c r="B353" s="33"/>
      <c r="C353" s="132" t="s">
        <v>355</v>
      </c>
      <c r="D353" s="132" t="s">
        <v>128</v>
      </c>
      <c r="E353" s="133" t="s">
        <v>356</v>
      </c>
      <c r="F353" s="134" t="s">
        <v>357</v>
      </c>
      <c r="G353" s="135" t="s">
        <v>131</v>
      </c>
      <c r="H353" s="136">
        <v>1550.59</v>
      </c>
      <c r="I353" s="137"/>
      <c r="J353" s="138">
        <f>ROUND(I353*H353,2)</f>
        <v>0</v>
      </c>
      <c r="K353" s="134" t="s">
        <v>132</v>
      </c>
      <c r="L353" s="33"/>
      <c r="M353" s="139" t="s">
        <v>18</v>
      </c>
      <c r="N353" s="140" t="s">
        <v>42</v>
      </c>
      <c r="P353" s="141">
        <f>O353*H353</f>
        <v>0</v>
      </c>
      <c r="Q353" s="141">
        <v>0</v>
      </c>
      <c r="R353" s="141">
        <f>Q353*H353</f>
        <v>0</v>
      </c>
      <c r="S353" s="141">
        <v>0</v>
      </c>
      <c r="T353" s="142">
        <f>S353*H353</f>
        <v>0</v>
      </c>
      <c r="AR353" s="143" t="s">
        <v>133</v>
      </c>
      <c r="AT353" s="143" t="s">
        <v>128</v>
      </c>
      <c r="AU353" s="143" t="s">
        <v>80</v>
      </c>
      <c r="AY353" s="18" t="s">
        <v>126</v>
      </c>
      <c r="BE353" s="144">
        <f>IF(N353="základní",J353,0)</f>
        <v>0</v>
      </c>
      <c r="BF353" s="144">
        <f>IF(N353="snížená",J353,0)</f>
        <v>0</v>
      </c>
      <c r="BG353" s="144">
        <f>IF(N353="zákl. přenesená",J353,0)</f>
        <v>0</v>
      </c>
      <c r="BH353" s="144">
        <f>IF(N353="sníž. přenesená",J353,0)</f>
        <v>0</v>
      </c>
      <c r="BI353" s="144">
        <f>IF(N353="nulová",J353,0)</f>
        <v>0</v>
      </c>
      <c r="BJ353" s="18" t="s">
        <v>78</v>
      </c>
      <c r="BK353" s="144">
        <f>ROUND(I353*H353,2)</f>
        <v>0</v>
      </c>
      <c r="BL353" s="18" t="s">
        <v>133</v>
      </c>
      <c r="BM353" s="143" t="s">
        <v>358</v>
      </c>
    </row>
    <row r="354" spans="2:65" s="1" customFormat="1" ht="10.199999999999999">
      <c r="B354" s="33"/>
      <c r="D354" s="145" t="s">
        <v>135</v>
      </c>
      <c r="F354" s="146" t="s">
        <v>359</v>
      </c>
      <c r="I354" s="147"/>
      <c r="L354" s="33"/>
      <c r="M354" s="148"/>
      <c r="T354" s="54"/>
      <c r="AT354" s="18" t="s">
        <v>135</v>
      </c>
      <c r="AU354" s="18" t="s">
        <v>80</v>
      </c>
    </row>
    <row r="355" spans="2:65" s="12" customFormat="1" ht="10.199999999999999">
      <c r="B355" s="149"/>
      <c r="D355" s="150" t="s">
        <v>137</v>
      </c>
      <c r="E355" s="151" t="s">
        <v>18</v>
      </c>
      <c r="F355" s="152" t="s">
        <v>170</v>
      </c>
      <c r="H355" s="151" t="s">
        <v>18</v>
      </c>
      <c r="I355" s="153"/>
      <c r="L355" s="149"/>
      <c r="M355" s="154"/>
      <c r="T355" s="155"/>
      <c r="AT355" s="151" t="s">
        <v>137</v>
      </c>
      <c r="AU355" s="151" t="s">
        <v>80</v>
      </c>
      <c r="AV355" s="12" t="s">
        <v>78</v>
      </c>
      <c r="AW355" s="12" t="s">
        <v>32</v>
      </c>
      <c r="AX355" s="12" t="s">
        <v>71</v>
      </c>
      <c r="AY355" s="151" t="s">
        <v>126</v>
      </c>
    </row>
    <row r="356" spans="2:65" s="12" customFormat="1" ht="10.199999999999999">
      <c r="B356" s="149"/>
      <c r="D356" s="150" t="s">
        <v>137</v>
      </c>
      <c r="E356" s="151" t="s">
        <v>18</v>
      </c>
      <c r="F356" s="152" t="s">
        <v>138</v>
      </c>
      <c r="H356" s="151" t="s">
        <v>18</v>
      </c>
      <c r="I356" s="153"/>
      <c r="L356" s="149"/>
      <c r="M356" s="154"/>
      <c r="T356" s="155"/>
      <c r="AT356" s="151" t="s">
        <v>137</v>
      </c>
      <c r="AU356" s="151" t="s">
        <v>80</v>
      </c>
      <c r="AV356" s="12" t="s">
        <v>78</v>
      </c>
      <c r="AW356" s="12" t="s">
        <v>32</v>
      </c>
      <c r="AX356" s="12" t="s">
        <v>71</v>
      </c>
      <c r="AY356" s="151" t="s">
        <v>126</v>
      </c>
    </row>
    <row r="357" spans="2:65" s="12" customFormat="1" ht="10.199999999999999">
      <c r="B357" s="149"/>
      <c r="D357" s="150" t="s">
        <v>137</v>
      </c>
      <c r="E357" s="151" t="s">
        <v>18</v>
      </c>
      <c r="F357" s="152" t="s">
        <v>289</v>
      </c>
      <c r="H357" s="151" t="s">
        <v>18</v>
      </c>
      <c r="I357" s="153"/>
      <c r="L357" s="149"/>
      <c r="M357" s="154"/>
      <c r="T357" s="155"/>
      <c r="AT357" s="151" t="s">
        <v>137</v>
      </c>
      <c r="AU357" s="151" t="s">
        <v>80</v>
      </c>
      <c r="AV357" s="12" t="s">
        <v>78</v>
      </c>
      <c r="AW357" s="12" t="s">
        <v>32</v>
      </c>
      <c r="AX357" s="12" t="s">
        <v>71</v>
      </c>
      <c r="AY357" s="151" t="s">
        <v>126</v>
      </c>
    </row>
    <row r="358" spans="2:65" s="12" customFormat="1" ht="10.199999999999999">
      <c r="B358" s="149"/>
      <c r="D358" s="150" t="s">
        <v>137</v>
      </c>
      <c r="E358" s="151" t="s">
        <v>18</v>
      </c>
      <c r="F358" s="152" t="s">
        <v>316</v>
      </c>
      <c r="H358" s="151" t="s">
        <v>18</v>
      </c>
      <c r="I358" s="153"/>
      <c r="L358" s="149"/>
      <c r="M358" s="154"/>
      <c r="T358" s="155"/>
      <c r="AT358" s="151" t="s">
        <v>137</v>
      </c>
      <c r="AU358" s="151" t="s">
        <v>80</v>
      </c>
      <c r="AV358" s="12" t="s">
        <v>78</v>
      </c>
      <c r="AW358" s="12" t="s">
        <v>32</v>
      </c>
      <c r="AX358" s="12" t="s">
        <v>71</v>
      </c>
      <c r="AY358" s="151" t="s">
        <v>126</v>
      </c>
    </row>
    <row r="359" spans="2:65" s="13" customFormat="1" ht="10.199999999999999">
      <c r="B359" s="156"/>
      <c r="D359" s="150" t="s">
        <v>137</v>
      </c>
      <c r="E359" s="157" t="s">
        <v>18</v>
      </c>
      <c r="F359" s="158" t="s">
        <v>317</v>
      </c>
      <c r="H359" s="159">
        <v>1436.27</v>
      </c>
      <c r="I359" s="160"/>
      <c r="L359" s="156"/>
      <c r="M359" s="161"/>
      <c r="T359" s="162"/>
      <c r="AT359" s="157" t="s">
        <v>137</v>
      </c>
      <c r="AU359" s="157" t="s">
        <v>80</v>
      </c>
      <c r="AV359" s="13" t="s">
        <v>80</v>
      </c>
      <c r="AW359" s="13" t="s">
        <v>32</v>
      </c>
      <c r="AX359" s="13" t="s">
        <v>71</v>
      </c>
      <c r="AY359" s="157" t="s">
        <v>126</v>
      </c>
    </row>
    <row r="360" spans="2:65" s="15" customFormat="1" ht="10.199999999999999">
      <c r="B360" s="171"/>
      <c r="D360" s="150" t="s">
        <v>137</v>
      </c>
      <c r="E360" s="172" t="s">
        <v>18</v>
      </c>
      <c r="F360" s="173" t="s">
        <v>318</v>
      </c>
      <c r="H360" s="174">
        <v>1436.27</v>
      </c>
      <c r="I360" s="175"/>
      <c r="L360" s="171"/>
      <c r="M360" s="176"/>
      <c r="T360" s="177"/>
      <c r="AT360" s="172" t="s">
        <v>137</v>
      </c>
      <c r="AU360" s="172" t="s">
        <v>80</v>
      </c>
      <c r="AV360" s="15" t="s">
        <v>148</v>
      </c>
      <c r="AW360" s="15" t="s">
        <v>32</v>
      </c>
      <c r="AX360" s="15" t="s">
        <v>71</v>
      </c>
      <c r="AY360" s="172" t="s">
        <v>126</v>
      </c>
    </row>
    <row r="361" spans="2:65" s="12" customFormat="1" ht="10.199999999999999">
      <c r="B361" s="149"/>
      <c r="D361" s="150" t="s">
        <v>137</v>
      </c>
      <c r="E361" s="151" t="s">
        <v>18</v>
      </c>
      <c r="F361" s="152" t="s">
        <v>330</v>
      </c>
      <c r="H361" s="151" t="s">
        <v>18</v>
      </c>
      <c r="I361" s="153"/>
      <c r="L361" s="149"/>
      <c r="M361" s="154"/>
      <c r="T361" s="155"/>
      <c r="AT361" s="151" t="s">
        <v>137</v>
      </c>
      <c r="AU361" s="151" t="s">
        <v>80</v>
      </c>
      <c r="AV361" s="12" t="s">
        <v>78</v>
      </c>
      <c r="AW361" s="12" t="s">
        <v>32</v>
      </c>
      <c r="AX361" s="12" t="s">
        <v>71</v>
      </c>
      <c r="AY361" s="151" t="s">
        <v>126</v>
      </c>
    </row>
    <row r="362" spans="2:65" s="13" customFormat="1" ht="20.399999999999999">
      <c r="B362" s="156"/>
      <c r="D362" s="150" t="s">
        <v>137</v>
      </c>
      <c r="E362" s="157" t="s">
        <v>18</v>
      </c>
      <c r="F362" s="158" t="s">
        <v>360</v>
      </c>
      <c r="H362" s="159">
        <v>37.869999999999997</v>
      </c>
      <c r="I362" s="160"/>
      <c r="L362" s="156"/>
      <c r="M362" s="161"/>
      <c r="T362" s="162"/>
      <c r="AT362" s="157" t="s">
        <v>137</v>
      </c>
      <c r="AU362" s="157" t="s">
        <v>80</v>
      </c>
      <c r="AV362" s="13" t="s">
        <v>80</v>
      </c>
      <c r="AW362" s="13" t="s">
        <v>32</v>
      </c>
      <c r="AX362" s="13" t="s">
        <v>71</v>
      </c>
      <c r="AY362" s="157" t="s">
        <v>126</v>
      </c>
    </row>
    <row r="363" spans="2:65" s="15" customFormat="1" ht="20.399999999999999">
      <c r="B363" s="171"/>
      <c r="D363" s="150" t="s">
        <v>137</v>
      </c>
      <c r="E363" s="172" t="s">
        <v>18</v>
      </c>
      <c r="F363" s="173" t="s">
        <v>332</v>
      </c>
      <c r="H363" s="174">
        <v>37.869999999999997</v>
      </c>
      <c r="I363" s="175"/>
      <c r="L363" s="171"/>
      <c r="M363" s="176"/>
      <c r="T363" s="177"/>
      <c r="AT363" s="172" t="s">
        <v>137</v>
      </c>
      <c r="AU363" s="172" t="s">
        <v>80</v>
      </c>
      <c r="AV363" s="15" t="s">
        <v>148</v>
      </c>
      <c r="AW363" s="15" t="s">
        <v>32</v>
      </c>
      <c r="AX363" s="15" t="s">
        <v>71</v>
      </c>
      <c r="AY363" s="172" t="s">
        <v>126</v>
      </c>
    </row>
    <row r="364" spans="2:65" s="12" customFormat="1" ht="20.399999999999999">
      <c r="B364" s="149"/>
      <c r="D364" s="150" t="s">
        <v>137</v>
      </c>
      <c r="E364" s="151" t="s">
        <v>18</v>
      </c>
      <c r="F364" s="152" t="s">
        <v>333</v>
      </c>
      <c r="H364" s="151" t="s">
        <v>18</v>
      </c>
      <c r="I364" s="153"/>
      <c r="L364" s="149"/>
      <c r="M364" s="154"/>
      <c r="T364" s="155"/>
      <c r="AT364" s="151" t="s">
        <v>137</v>
      </c>
      <c r="AU364" s="151" t="s">
        <v>80</v>
      </c>
      <c r="AV364" s="12" t="s">
        <v>78</v>
      </c>
      <c r="AW364" s="12" t="s">
        <v>32</v>
      </c>
      <c r="AX364" s="12" t="s">
        <v>71</v>
      </c>
      <c r="AY364" s="151" t="s">
        <v>126</v>
      </c>
    </row>
    <row r="365" spans="2:65" s="13" customFormat="1" ht="10.199999999999999">
      <c r="B365" s="156"/>
      <c r="D365" s="150" t="s">
        <v>137</v>
      </c>
      <c r="E365" s="157" t="s">
        <v>18</v>
      </c>
      <c r="F365" s="158" t="s">
        <v>334</v>
      </c>
      <c r="H365" s="159">
        <v>76.45</v>
      </c>
      <c r="I365" s="160"/>
      <c r="L365" s="156"/>
      <c r="M365" s="161"/>
      <c r="T365" s="162"/>
      <c r="AT365" s="157" t="s">
        <v>137</v>
      </c>
      <c r="AU365" s="157" t="s">
        <v>80</v>
      </c>
      <c r="AV365" s="13" t="s">
        <v>80</v>
      </c>
      <c r="AW365" s="13" t="s">
        <v>32</v>
      </c>
      <c r="AX365" s="13" t="s">
        <v>71</v>
      </c>
      <c r="AY365" s="157" t="s">
        <v>126</v>
      </c>
    </row>
    <row r="366" spans="2:65" s="15" customFormat="1" ht="20.399999999999999">
      <c r="B366" s="171"/>
      <c r="D366" s="150" t="s">
        <v>137</v>
      </c>
      <c r="E366" s="172" t="s">
        <v>18</v>
      </c>
      <c r="F366" s="173" t="s">
        <v>335</v>
      </c>
      <c r="H366" s="174">
        <v>76.45</v>
      </c>
      <c r="I366" s="175"/>
      <c r="L366" s="171"/>
      <c r="M366" s="176"/>
      <c r="T366" s="177"/>
      <c r="AT366" s="172" t="s">
        <v>137</v>
      </c>
      <c r="AU366" s="172" t="s">
        <v>80</v>
      </c>
      <c r="AV366" s="15" t="s">
        <v>148</v>
      </c>
      <c r="AW366" s="15" t="s">
        <v>32</v>
      </c>
      <c r="AX366" s="15" t="s">
        <v>71</v>
      </c>
      <c r="AY366" s="172" t="s">
        <v>126</v>
      </c>
    </row>
    <row r="367" spans="2:65" s="14" customFormat="1" ht="10.199999999999999">
      <c r="B367" s="163"/>
      <c r="D367" s="150" t="s">
        <v>137</v>
      </c>
      <c r="E367" s="164" t="s">
        <v>18</v>
      </c>
      <c r="F367" s="165" t="s">
        <v>142</v>
      </c>
      <c r="H367" s="166">
        <v>1550.59</v>
      </c>
      <c r="I367" s="167"/>
      <c r="L367" s="163"/>
      <c r="M367" s="168"/>
      <c r="T367" s="169"/>
      <c r="AT367" s="164" t="s">
        <v>137</v>
      </c>
      <c r="AU367" s="164" t="s">
        <v>80</v>
      </c>
      <c r="AV367" s="14" t="s">
        <v>133</v>
      </c>
      <c r="AW367" s="14" t="s">
        <v>32</v>
      </c>
      <c r="AX367" s="14" t="s">
        <v>78</v>
      </c>
      <c r="AY367" s="164" t="s">
        <v>126</v>
      </c>
    </row>
    <row r="368" spans="2:65" s="1" customFormat="1" ht="44.25" customHeight="1">
      <c r="B368" s="33"/>
      <c r="C368" s="132" t="s">
        <v>361</v>
      </c>
      <c r="D368" s="132" t="s">
        <v>128</v>
      </c>
      <c r="E368" s="133" t="s">
        <v>362</v>
      </c>
      <c r="F368" s="134" t="s">
        <v>363</v>
      </c>
      <c r="G368" s="135" t="s">
        <v>131</v>
      </c>
      <c r="H368" s="136">
        <v>1550.59</v>
      </c>
      <c r="I368" s="137"/>
      <c r="J368" s="138">
        <f>ROUND(I368*H368,2)</f>
        <v>0</v>
      </c>
      <c r="K368" s="134" t="s">
        <v>132</v>
      </c>
      <c r="L368" s="33"/>
      <c r="M368" s="139" t="s">
        <v>18</v>
      </c>
      <c r="N368" s="140" t="s">
        <v>42</v>
      </c>
      <c r="P368" s="141">
        <f>O368*H368</f>
        <v>0</v>
      </c>
      <c r="Q368" s="141">
        <v>0</v>
      </c>
      <c r="R368" s="141">
        <f>Q368*H368</f>
        <v>0</v>
      </c>
      <c r="S368" s="141">
        <v>0</v>
      </c>
      <c r="T368" s="142">
        <f>S368*H368</f>
        <v>0</v>
      </c>
      <c r="AR368" s="143" t="s">
        <v>133</v>
      </c>
      <c r="AT368" s="143" t="s">
        <v>128</v>
      </c>
      <c r="AU368" s="143" t="s">
        <v>80</v>
      </c>
      <c r="AY368" s="18" t="s">
        <v>126</v>
      </c>
      <c r="BE368" s="144">
        <f>IF(N368="základní",J368,0)</f>
        <v>0</v>
      </c>
      <c r="BF368" s="144">
        <f>IF(N368="snížená",J368,0)</f>
        <v>0</v>
      </c>
      <c r="BG368" s="144">
        <f>IF(N368="zákl. přenesená",J368,0)</f>
        <v>0</v>
      </c>
      <c r="BH368" s="144">
        <f>IF(N368="sníž. přenesená",J368,0)</f>
        <v>0</v>
      </c>
      <c r="BI368" s="144">
        <f>IF(N368="nulová",J368,0)</f>
        <v>0</v>
      </c>
      <c r="BJ368" s="18" t="s">
        <v>78</v>
      </c>
      <c r="BK368" s="144">
        <f>ROUND(I368*H368,2)</f>
        <v>0</v>
      </c>
      <c r="BL368" s="18" t="s">
        <v>133</v>
      </c>
      <c r="BM368" s="143" t="s">
        <v>364</v>
      </c>
    </row>
    <row r="369" spans="2:65" s="1" customFormat="1" ht="10.199999999999999">
      <c r="B369" s="33"/>
      <c r="D369" s="145" t="s">
        <v>135</v>
      </c>
      <c r="F369" s="146" t="s">
        <v>365</v>
      </c>
      <c r="I369" s="147"/>
      <c r="L369" s="33"/>
      <c r="M369" s="148"/>
      <c r="T369" s="54"/>
      <c r="AT369" s="18" t="s">
        <v>135</v>
      </c>
      <c r="AU369" s="18" t="s">
        <v>80</v>
      </c>
    </row>
    <row r="370" spans="2:65" s="12" customFormat="1" ht="10.199999999999999">
      <c r="B370" s="149"/>
      <c r="D370" s="150" t="s">
        <v>137</v>
      </c>
      <c r="E370" s="151" t="s">
        <v>18</v>
      </c>
      <c r="F370" s="152" t="s">
        <v>170</v>
      </c>
      <c r="H370" s="151" t="s">
        <v>18</v>
      </c>
      <c r="I370" s="153"/>
      <c r="L370" s="149"/>
      <c r="M370" s="154"/>
      <c r="T370" s="155"/>
      <c r="AT370" s="151" t="s">
        <v>137</v>
      </c>
      <c r="AU370" s="151" t="s">
        <v>80</v>
      </c>
      <c r="AV370" s="12" t="s">
        <v>78</v>
      </c>
      <c r="AW370" s="12" t="s">
        <v>32</v>
      </c>
      <c r="AX370" s="12" t="s">
        <v>71</v>
      </c>
      <c r="AY370" s="151" t="s">
        <v>126</v>
      </c>
    </row>
    <row r="371" spans="2:65" s="12" customFormat="1" ht="10.199999999999999">
      <c r="B371" s="149"/>
      <c r="D371" s="150" t="s">
        <v>137</v>
      </c>
      <c r="E371" s="151" t="s">
        <v>18</v>
      </c>
      <c r="F371" s="152" t="s">
        <v>138</v>
      </c>
      <c r="H371" s="151" t="s">
        <v>18</v>
      </c>
      <c r="I371" s="153"/>
      <c r="L371" s="149"/>
      <c r="M371" s="154"/>
      <c r="T371" s="155"/>
      <c r="AT371" s="151" t="s">
        <v>137</v>
      </c>
      <c r="AU371" s="151" t="s">
        <v>80</v>
      </c>
      <c r="AV371" s="12" t="s">
        <v>78</v>
      </c>
      <c r="AW371" s="12" t="s">
        <v>32</v>
      </c>
      <c r="AX371" s="12" t="s">
        <v>71</v>
      </c>
      <c r="AY371" s="151" t="s">
        <v>126</v>
      </c>
    </row>
    <row r="372" spans="2:65" s="12" customFormat="1" ht="10.199999999999999">
      <c r="B372" s="149"/>
      <c r="D372" s="150" t="s">
        <v>137</v>
      </c>
      <c r="E372" s="151" t="s">
        <v>18</v>
      </c>
      <c r="F372" s="152" t="s">
        <v>289</v>
      </c>
      <c r="H372" s="151" t="s">
        <v>18</v>
      </c>
      <c r="I372" s="153"/>
      <c r="L372" s="149"/>
      <c r="M372" s="154"/>
      <c r="T372" s="155"/>
      <c r="AT372" s="151" t="s">
        <v>137</v>
      </c>
      <c r="AU372" s="151" t="s">
        <v>80</v>
      </c>
      <c r="AV372" s="12" t="s">
        <v>78</v>
      </c>
      <c r="AW372" s="12" t="s">
        <v>32</v>
      </c>
      <c r="AX372" s="12" t="s">
        <v>71</v>
      </c>
      <c r="AY372" s="151" t="s">
        <v>126</v>
      </c>
    </row>
    <row r="373" spans="2:65" s="12" customFormat="1" ht="10.199999999999999">
      <c r="B373" s="149"/>
      <c r="D373" s="150" t="s">
        <v>137</v>
      </c>
      <c r="E373" s="151" t="s">
        <v>18</v>
      </c>
      <c r="F373" s="152" t="s">
        <v>316</v>
      </c>
      <c r="H373" s="151" t="s">
        <v>18</v>
      </c>
      <c r="I373" s="153"/>
      <c r="L373" s="149"/>
      <c r="M373" s="154"/>
      <c r="T373" s="155"/>
      <c r="AT373" s="151" t="s">
        <v>137</v>
      </c>
      <c r="AU373" s="151" t="s">
        <v>80</v>
      </c>
      <c r="AV373" s="12" t="s">
        <v>78</v>
      </c>
      <c r="AW373" s="12" t="s">
        <v>32</v>
      </c>
      <c r="AX373" s="12" t="s">
        <v>71</v>
      </c>
      <c r="AY373" s="151" t="s">
        <v>126</v>
      </c>
    </row>
    <row r="374" spans="2:65" s="13" customFormat="1" ht="10.199999999999999">
      <c r="B374" s="156"/>
      <c r="D374" s="150" t="s">
        <v>137</v>
      </c>
      <c r="E374" s="157" t="s">
        <v>18</v>
      </c>
      <c r="F374" s="158" t="s">
        <v>317</v>
      </c>
      <c r="H374" s="159">
        <v>1436.27</v>
      </c>
      <c r="I374" s="160"/>
      <c r="L374" s="156"/>
      <c r="M374" s="161"/>
      <c r="T374" s="162"/>
      <c r="AT374" s="157" t="s">
        <v>137</v>
      </c>
      <c r="AU374" s="157" t="s">
        <v>80</v>
      </c>
      <c r="AV374" s="13" t="s">
        <v>80</v>
      </c>
      <c r="AW374" s="13" t="s">
        <v>32</v>
      </c>
      <c r="AX374" s="13" t="s">
        <v>71</v>
      </c>
      <c r="AY374" s="157" t="s">
        <v>126</v>
      </c>
    </row>
    <row r="375" spans="2:65" s="15" customFormat="1" ht="10.199999999999999">
      <c r="B375" s="171"/>
      <c r="D375" s="150" t="s">
        <v>137</v>
      </c>
      <c r="E375" s="172" t="s">
        <v>18</v>
      </c>
      <c r="F375" s="173" t="s">
        <v>318</v>
      </c>
      <c r="H375" s="174">
        <v>1436.27</v>
      </c>
      <c r="I375" s="175"/>
      <c r="L375" s="171"/>
      <c r="M375" s="176"/>
      <c r="T375" s="177"/>
      <c r="AT375" s="172" t="s">
        <v>137</v>
      </c>
      <c r="AU375" s="172" t="s">
        <v>80</v>
      </c>
      <c r="AV375" s="15" t="s">
        <v>148</v>
      </c>
      <c r="AW375" s="15" t="s">
        <v>32</v>
      </c>
      <c r="AX375" s="15" t="s">
        <v>71</v>
      </c>
      <c r="AY375" s="172" t="s">
        <v>126</v>
      </c>
    </row>
    <row r="376" spans="2:65" s="12" customFormat="1" ht="10.199999999999999">
      <c r="B376" s="149"/>
      <c r="D376" s="150" t="s">
        <v>137</v>
      </c>
      <c r="E376" s="151" t="s">
        <v>18</v>
      </c>
      <c r="F376" s="152" t="s">
        <v>330</v>
      </c>
      <c r="H376" s="151" t="s">
        <v>18</v>
      </c>
      <c r="I376" s="153"/>
      <c r="L376" s="149"/>
      <c r="M376" s="154"/>
      <c r="T376" s="155"/>
      <c r="AT376" s="151" t="s">
        <v>137</v>
      </c>
      <c r="AU376" s="151" t="s">
        <v>80</v>
      </c>
      <c r="AV376" s="12" t="s">
        <v>78</v>
      </c>
      <c r="AW376" s="12" t="s">
        <v>32</v>
      </c>
      <c r="AX376" s="12" t="s">
        <v>71</v>
      </c>
      <c r="AY376" s="151" t="s">
        <v>126</v>
      </c>
    </row>
    <row r="377" spans="2:65" s="13" customFormat="1" ht="20.399999999999999">
      <c r="B377" s="156"/>
      <c r="D377" s="150" t="s">
        <v>137</v>
      </c>
      <c r="E377" s="157" t="s">
        <v>18</v>
      </c>
      <c r="F377" s="158" t="s">
        <v>360</v>
      </c>
      <c r="H377" s="159">
        <v>37.869999999999997</v>
      </c>
      <c r="I377" s="160"/>
      <c r="L377" s="156"/>
      <c r="M377" s="161"/>
      <c r="T377" s="162"/>
      <c r="AT377" s="157" t="s">
        <v>137</v>
      </c>
      <c r="AU377" s="157" t="s">
        <v>80</v>
      </c>
      <c r="AV377" s="13" t="s">
        <v>80</v>
      </c>
      <c r="AW377" s="13" t="s">
        <v>32</v>
      </c>
      <c r="AX377" s="13" t="s">
        <v>71</v>
      </c>
      <c r="AY377" s="157" t="s">
        <v>126</v>
      </c>
    </row>
    <row r="378" spans="2:65" s="15" customFormat="1" ht="20.399999999999999">
      <c r="B378" s="171"/>
      <c r="D378" s="150" t="s">
        <v>137</v>
      </c>
      <c r="E378" s="172" t="s">
        <v>18</v>
      </c>
      <c r="F378" s="173" t="s">
        <v>332</v>
      </c>
      <c r="H378" s="174">
        <v>37.869999999999997</v>
      </c>
      <c r="I378" s="175"/>
      <c r="L378" s="171"/>
      <c r="M378" s="176"/>
      <c r="T378" s="177"/>
      <c r="AT378" s="172" t="s">
        <v>137</v>
      </c>
      <c r="AU378" s="172" t="s">
        <v>80</v>
      </c>
      <c r="AV378" s="15" t="s">
        <v>148</v>
      </c>
      <c r="AW378" s="15" t="s">
        <v>32</v>
      </c>
      <c r="AX378" s="15" t="s">
        <v>71</v>
      </c>
      <c r="AY378" s="172" t="s">
        <v>126</v>
      </c>
    </row>
    <row r="379" spans="2:65" s="12" customFormat="1" ht="20.399999999999999">
      <c r="B379" s="149"/>
      <c r="D379" s="150" t="s">
        <v>137</v>
      </c>
      <c r="E379" s="151" t="s">
        <v>18</v>
      </c>
      <c r="F379" s="152" t="s">
        <v>333</v>
      </c>
      <c r="H379" s="151" t="s">
        <v>18</v>
      </c>
      <c r="I379" s="153"/>
      <c r="L379" s="149"/>
      <c r="M379" s="154"/>
      <c r="T379" s="155"/>
      <c r="AT379" s="151" t="s">
        <v>137</v>
      </c>
      <c r="AU379" s="151" t="s">
        <v>80</v>
      </c>
      <c r="AV379" s="12" t="s">
        <v>78</v>
      </c>
      <c r="AW379" s="12" t="s">
        <v>32</v>
      </c>
      <c r="AX379" s="12" t="s">
        <v>71</v>
      </c>
      <c r="AY379" s="151" t="s">
        <v>126</v>
      </c>
    </row>
    <row r="380" spans="2:65" s="13" customFormat="1" ht="10.199999999999999">
      <c r="B380" s="156"/>
      <c r="D380" s="150" t="s">
        <v>137</v>
      </c>
      <c r="E380" s="157" t="s">
        <v>18</v>
      </c>
      <c r="F380" s="158" t="s">
        <v>334</v>
      </c>
      <c r="H380" s="159">
        <v>76.45</v>
      </c>
      <c r="I380" s="160"/>
      <c r="L380" s="156"/>
      <c r="M380" s="161"/>
      <c r="T380" s="162"/>
      <c r="AT380" s="157" t="s">
        <v>137</v>
      </c>
      <c r="AU380" s="157" t="s">
        <v>80</v>
      </c>
      <c r="AV380" s="13" t="s">
        <v>80</v>
      </c>
      <c r="AW380" s="13" t="s">
        <v>32</v>
      </c>
      <c r="AX380" s="13" t="s">
        <v>71</v>
      </c>
      <c r="AY380" s="157" t="s">
        <v>126</v>
      </c>
    </row>
    <row r="381" spans="2:65" s="15" customFormat="1" ht="20.399999999999999">
      <c r="B381" s="171"/>
      <c r="D381" s="150" t="s">
        <v>137</v>
      </c>
      <c r="E381" s="172" t="s">
        <v>18</v>
      </c>
      <c r="F381" s="173" t="s">
        <v>335</v>
      </c>
      <c r="H381" s="174">
        <v>76.45</v>
      </c>
      <c r="I381" s="175"/>
      <c r="L381" s="171"/>
      <c r="M381" s="176"/>
      <c r="T381" s="177"/>
      <c r="AT381" s="172" t="s">
        <v>137</v>
      </c>
      <c r="AU381" s="172" t="s">
        <v>80</v>
      </c>
      <c r="AV381" s="15" t="s">
        <v>148</v>
      </c>
      <c r="AW381" s="15" t="s">
        <v>32</v>
      </c>
      <c r="AX381" s="15" t="s">
        <v>71</v>
      </c>
      <c r="AY381" s="172" t="s">
        <v>126</v>
      </c>
    </row>
    <row r="382" spans="2:65" s="14" customFormat="1" ht="10.199999999999999">
      <c r="B382" s="163"/>
      <c r="D382" s="150" t="s">
        <v>137</v>
      </c>
      <c r="E382" s="164" t="s">
        <v>18</v>
      </c>
      <c r="F382" s="165" t="s">
        <v>142</v>
      </c>
      <c r="H382" s="166">
        <v>1550.59</v>
      </c>
      <c r="I382" s="167"/>
      <c r="L382" s="163"/>
      <c r="M382" s="168"/>
      <c r="T382" s="169"/>
      <c r="AT382" s="164" t="s">
        <v>137</v>
      </c>
      <c r="AU382" s="164" t="s">
        <v>80</v>
      </c>
      <c r="AV382" s="14" t="s">
        <v>133</v>
      </c>
      <c r="AW382" s="14" t="s">
        <v>32</v>
      </c>
      <c r="AX382" s="14" t="s">
        <v>78</v>
      </c>
      <c r="AY382" s="164" t="s">
        <v>126</v>
      </c>
    </row>
    <row r="383" spans="2:65" s="1" customFormat="1" ht="55.5" customHeight="1">
      <c r="B383" s="33"/>
      <c r="C383" s="132" t="s">
        <v>366</v>
      </c>
      <c r="D383" s="132" t="s">
        <v>128</v>
      </c>
      <c r="E383" s="133" t="s">
        <v>367</v>
      </c>
      <c r="F383" s="134" t="s">
        <v>368</v>
      </c>
      <c r="G383" s="135" t="s">
        <v>131</v>
      </c>
      <c r="H383" s="136">
        <v>2.4</v>
      </c>
      <c r="I383" s="137"/>
      <c r="J383" s="138">
        <f>ROUND(I383*H383,2)</f>
        <v>0</v>
      </c>
      <c r="K383" s="134" t="s">
        <v>132</v>
      </c>
      <c r="L383" s="33"/>
      <c r="M383" s="139" t="s">
        <v>18</v>
      </c>
      <c r="N383" s="140" t="s">
        <v>42</v>
      </c>
      <c r="P383" s="141">
        <f>O383*H383</f>
        <v>0</v>
      </c>
      <c r="Q383" s="141">
        <v>0.19536000000000001</v>
      </c>
      <c r="R383" s="141">
        <f>Q383*H383</f>
        <v>0.468864</v>
      </c>
      <c r="S383" s="141">
        <v>0</v>
      </c>
      <c r="T383" s="142">
        <f>S383*H383</f>
        <v>0</v>
      </c>
      <c r="AR383" s="143" t="s">
        <v>133</v>
      </c>
      <c r="AT383" s="143" t="s">
        <v>128</v>
      </c>
      <c r="AU383" s="143" t="s">
        <v>80</v>
      </c>
      <c r="AY383" s="18" t="s">
        <v>126</v>
      </c>
      <c r="BE383" s="144">
        <f>IF(N383="základní",J383,0)</f>
        <v>0</v>
      </c>
      <c r="BF383" s="144">
        <f>IF(N383="snížená",J383,0)</f>
        <v>0</v>
      </c>
      <c r="BG383" s="144">
        <f>IF(N383="zákl. přenesená",J383,0)</f>
        <v>0</v>
      </c>
      <c r="BH383" s="144">
        <f>IF(N383="sníž. přenesená",J383,0)</f>
        <v>0</v>
      </c>
      <c r="BI383" s="144">
        <f>IF(N383="nulová",J383,0)</f>
        <v>0</v>
      </c>
      <c r="BJ383" s="18" t="s">
        <v>78</v>
      </c>
      <c r="BK383" s="144">
        <f>ROUND(I383*H383,2)</f>
        <v>0</v>
      </c>
      <c r="BL383" s="18" t="s">
        <v>133</v>
      </c>
      <c r="BM383" s="143" t="s">
        <v>369</v>
      </c>
    </row>
    <row r="384" spans="2:65" s="1" customFormat="1" ht="10.199999999999999">
      <c r="B384" s="33"/>
      <c r="D384" s="145" t="s">
        <v>135</v>
      </c>
      <c r="F384" s="146" t="s">
        <v>370</v>
      </c>
      <c r="I384" s="147"/>
      <c r="L384" s="33"/>
      <c r="M384" s="148"/>
      <c r="T384" s="54"/>
      <c r="AT384" s="18" t="s">
        <v>135</v>
      </c>
      <c r="AU384" s="18" t="s">
        <v>80</v>
      </c>
    </row>
    <row r="385" spans="2:65" s="12" customFormat="1" ht="10.199999999999999">
      <c r="B385" s="149"/>
      <c r="D385" s="150" t="s">
        <v>137</v>
      </c>
      <c r="E385" s="151" t="s">
        <v>18</v>
      </c>
      <c r="F385" s="152" t="s">
        <v>170</v>
      </c>
      <c r="H385" s="151" t="s">
        <v>18</v>
      </c>
      <c r="I385" s="153"/>
      <c r="L385" s="149"/>
      <c r="M385" s="154"/>
      <c r="T385" s="155"/>
      <c r="AT385" s="151" t="s">
        <v>137</v>
      </c>
      <c r="AU385" s="151" t="s">
        <v>80</v>
      </c>
      <c r="AV385" s="12" t="s">
        <v>78</v>
      </c>
      <c r="AW385" s="12" t="s">
        <v>32</v>
      </c>
      <c r="AX385" s="12" t="s">
        <v>71</v>
      </c>
      <c r="AY385" s="151" t="s">
        <v>126</v>
      </c>
    </row>
    <row r="386" spans="2:65" s="12" customFormat="1" ht="10.199999999999999">
      <c r="B386" s="149"/>
      <c r="D386" s="150" t="s">
        <v>137</v>
      </c>
      <c r="E386" s="151" t="s">
        <v>18</v>
      </c>
      <c r="F386" s="152" t="s">
        <v>138</v>
      </c>
      <c r="H386" s="151" t="s">
        <v>18</v>
      </c>
      <c r="I386" s="153"/>
      <c r="L386" s="149"/>
      <c r="M386" s="154"/>
      <c r="T386" s="155"/>
      <c r="AT386" s="151" t="s">
        <v>137</v>
      </c>
      <c r="AU386" s="151" t="s">
        <v>80</v>
      </c>
      <c r="AV386" s="12" t="s">
        <v>78</v>
      </c>
      <c r="AW386" s="12" t="s">
        <v>32</v>
      </c>
      <c r="AX386" s="12" t="s">
        <v>71</v>
      </c>
      <c r="AY386" s="151" t="s">
        <v>126</v>
      </c>
    </row>
    <row r="387" spans="2:65" s="12" customFormat="1" ht="10.199999999999999">
      <c r="B387" s="149"/>
      <c r="D387" s="150" t="s">
        <v>137</v>
      </c>
      <c r="E387" s="151" t="s">
        <v>18</v>
      </c>
      <c r="F387" s="152" t="s">
        <v>289</v>
      </c>
      <c r="H387" s="151" t="s">
        <v>18</v>
      </c>
      <c r="I387" s="153"/>
      <c r="L387" s="149"/>
      <c r="M387" s="154"/>
      <c r="T387" s="155"/>
      <c r="AT387" s="151" t="s">
        <v>137</v>
      </c>
      <c r="AU387" s="151" t="s">
        <v>80</v>
      </c>
      <c r="AV387" s="12" t="s">
        <v>78</v>
      </c>
      <c r="AW387" s="12" t="s">
        <v>32</v>
      </c>
      <c r="AX387" s="12" t="s">
        <v>71</v>
      </c>
      <c r="AY387" s="151" t="s">
        <v>126</v>
      </c>
    </row>
    <row r="388" spans="2:65" s="12" customFormat="1" ht="10.199999999999999">
      <c r="B388" s="149"/>
      <c r="D388" s="150" t="s">
        <v>137</v>
      </c>
      <c r="E388" s="151" t="s">
        <v>18</v>
      </c>
      <c r="F388" s="152" t="s">
        <v>341</v>
      </c>
      <c r="H388" s="151" t="s">
        <v>18</v>
      </c>
      <c r="I388" s="153"/>
      <c r="L388" s="149"/>
      <c r="M388" s="154"/>
      <c r="T388" s="155"/>
      <c r="AT388" s="151" t="s">
        <v>137</v>
      </c>
      <c r="AU388" s="151" t="s">
        <v>80</v>
      </c>
      <c r="AV388" s="12" t="s">
        <v>78</v>
      </c>
      <c r="AW388" s="12" t="s">
        <v>32</v>
      </c>
      <c r="AX388" s="12" t="s">
        <v>71</v>
      </c>
      <c r="AY388" s="151" t="s">
        <v>126</v>
      </c>
    </row>
    <row r="389" spans="2:65" s="13" customFormat="1" ht="10.199999999999999">
      <c r="B389" s="156"/>
      <c r="D389" s="150" t="s">
        <v>137</v>
      </c>
      <c r="E389" s="157" t="s">
        <v>18</v>
      </c>
      <c r="F389" s="158" t="s">
        <v>342</v>
      </c>
      <c r="H389" s="159">
        <v>2.4</v>
      </c>
      <c r="I389" s="160"/>
      <c r="L389" s="156"/>
      <c r="M389" s="161"/>
      <c r="T389" s="162"/>
      <c r="AT389" s="157" t="s">
        <v>137</v>
      </c>
      <c r="AU389" s="157" t="s">
        <v>80</v>
      </c>
      <c r="AV389" s="13" t="s">
        <v>80</v>
      </c>
      <c r="AW389" s="13" t="s">
        <v>32</v>
      </c>
      <c r="AX389" s="13" t="s">
        <v>71</v>
      </c>
      <c r="AY389" s="157" t="s">
        <v>126</v>
      </c>
    </row>
    <row r="390" spans="2:65" s="15" customFormat="1" ht="10.199999999999999">
      <c r="B390" s="171"/>
      <c r="D390" s="150" t="s">
        <v>137</v>
      </c>
      <c r="E390" s="172" t="s">
        <v>18</v>
      </c>
      <c r="F390" s="173" t="s">
        <v>343</v>
      </c>
      <c r="H390" s="174">
        <v>2.4</v>
      </c>
      <c r="I390" s="175"/>
      <c r="L390" s="171"/>
      <c r="M390" s="176"/>
      <c r="T390" s="177"/>
      <c r="AT390" s="172" t="s">
        <v>137</v>
      </c>
      <c r="AU390" s="172" t="s">
        <v>80</v>
      </c>
      <c r="AV390" s="15" t="s">
        <v>148</v>
      </c>
      <c r="AW390" s="15" t="s">
        <v>32</v>
      </c>
      <c r="AX390" s="15" t="s">
        <v>71</v>
      </c>
      <c r="AY390" s="172" t="s">
        <v>126</v>
      </c>
    </row>
    <row r="391" spans="2:65" s="14" customFormat="1" ht="10.199999999999999">
      <c r="B391" s="163"/>
      <c r="D391" s="150" t="s">
        <v>137</v>
      </c>
      <c r="E391" s="164" t="s">
        <v>18</v>
      </c>
      <c r="F391" s="165" t="s">
        <v>142</v>
      </c>
      <c r="H391" s="166">
        <v>2.4</v>
      </c>
      <c r="I391" s="167"/>
      <c r="L391" s="163"/>
      <c r="M391" s="168"/>
      <c r="T391" s="169"/>
      <c r="AT391" s="164" t="s">
        <v>137</v>
      </c>
      <c r="AU391" s="164" t="s">
        <v>80</v>
      </c>
      <c r="AV391" s="14" t="s">
        <v>133</v>
      </c>
      <c r="AW391" s="14" t="s">
        <v>32</v>
      </c>
      <c r="AX391" s="14" t="s">
        <v>78</v>
      </c>
      <c r="AY391" s="164" t="s">
        <v>126</v>
      </c>
    </row>
    <row r="392" spans="2:65" s="1" customFormat="1" ht="78" customHeight="1">
      <c r="B392" s="33"/>
      <c r="C392" s="132" t="s">
        <v>371</v>
      </c>
      <c r="D392" s="132" t="s">
        <v>128</v>
      </c>
      <c r="E392" s="133" t="s">
        <v>372</v>
      </c>
      <c r="F392" s="134" t="s">
        <v>373</v>
      </c>
      <c r="G392" s="135" t="s">
        <v>131</v>
      </c>
      <c r="H392" s="136">
        <v>35.200000000000003</v>
      </c>
      <c r="I392" s="137"/>
      <c r="J392" s="138">
        <f>ROUND(I392*H392,2)</f>
        <v>0</v>
      </c>
      <c r="K392" s="134" t="s">
        <v>132</v>
      </c>
      <c r="L392" s="33"/>
      <c r="M392" s="139" t="s">
        <v>18</v>
      </c>
      <c r="N392" s="140" t="s">
        <v>42</v>
      </c>
      <c r="P392" s="141">
        <f>O392*H392</f>
        <v>0</v>
      </c>
      <c r="Q392" s="141">
        <v>0.11162</v>
      </c>
      <c r="R392" s="141">
        <f>Q392*H392</f>
        <v>3.9290240000000001</v>
      </c>
      <c r="S392" s="141">
        <v>0</v>
      </c>
      <c r="T392" s="142">
        <f>S392*H392</f>
        <v>0</v>
      </c>
      <c r="AR392" s="143" t="s">
        <v>133</v>
      </c>
      <c r="AT392" s="143" t="s">
        <v>128</v>
      </c>
      <c r="AU392" s="143" t="s">
        <v>80</v>
      </c>
      <c r="AY392" s="18" t="s">
        <v>126</v>
      </c>
      <c r="BE392" s="144">
        <f>IF(N392="základní",J392,0)</f>
        <v>0</v>
      </c>
      <c r="BF392" s="144">
        <f>IF(N392="snížená",J392,0)</f>
        <v>0</v>
      </c>
      <c r="BG392" s="144">
        <f>IF(N392="zákl. přenesená",J392,0)</f>
        <v>0</v>
      </c>
      <c r="BH392" s="144">
        <f>IF(N392="sníž. přenesená",J392,0)</f>
        <v>0</v>
      </c>
      <c r="BI392" s="144">
        <f>IF(N392="nulová",J392,0)</f>
        <v>0</v>
      </c>
      <c r="BJ392" s="18" t="s">
        <v>78</v>
      </c>
      <c r="BK392" s="144">
        <f>ROUND(I392*H392,2)</f>
        <v>0</v>
      </c>
      <c r="BL392" s="18" t="s">
        <v>133</v>
      </c>
      <c r="BM392" s="143" t="s">
        <v>374</v>
      </c>
    </row>
    <row r="393" spans="2:65" s="1" customFormat="1" ht="10.199999999999999">
      <c r="B393" s="33"/>
      <c r="D393" s="145" t="s">
        <v>135</v>
      </c>
      <c r="F393" s="146" t="s">
        <v>375</v>
      </c>
      <c r="I393" s="147"/>
      <c r="L393" s="33"/>
      <c r="M393" s="148"/>
      <c r="T393" s="54"/>
      <c r="AT393" s="18" t="s">
        <v>135</v>
      </c>
      <c r="AU393" s="18" t="s">
        <v>80</v>
      </c>
    </row>
    <row r="394" spans="2:65" s="12" customFormat="1" ht="10.199999999999999">
      <c r="B394" s="149"/>
      <c r="D394" s="150" t="s">
        <v>137</v>
      </c>
      <c r="E394" s="151" t="s">
        <v>18</v>
      </c>
      <c r="F394" s="152" t="s">
        <v>170</v>
      </c>
      <c r="H394" s="151" t="s">
        <v>18</v>
      </c>
      <c r="I394" s="153"/>
      <c r="L394" s="149"/>
      <c r="M394" s="154"/>
      <c r="T394" s="155"/>
      <c r="AT394" s="151" t="s">
        <v>137</v>
      </c>
      <c r="AU394" s="151" t="s">
        <v>80</v>
      </c>
      <c r="AV394" s="12" t="s">
        <v>78</v>
      </c>
      <c r="AW394" s="12" t="s">
        <v>32</v>
      </c>
      <c r="AX394" s="12" t="s">
        <v>71</v>
      </c>
      <c r="AY394" s="151" t="s">
        <v>126</v>
      </c>
    </row>
    <row r="395" spans="2:65" s="12" customFormat="1" ht="10.199999999999999">
      <c r="B395" s="149"/>
      <c r="D395" s="150" t="s">
        <v>137</v>
      </c>
      <c r="E395" s="151" t="s">
        <v>18</v>
      </c>
      <c r="F395" s="152" t="s">
        <v>138</v>
      </c>
      <c r="H395" s="151" t="s">
        <v>18</v>
      </c>
      <c r="I395" s="153"/>
      <c r="L395" s="149"/>
      <c r="M395" s="154"/>
      <c r="T395" s="155"/>
      <c r="AT395" s="151" t="s">
        <v>137</v>
      </c>
      <c r="AU395" s="151" t="s">
        <v>80</v>
      </c>
      <c r="AV395" s="12" t="s">
        <v>78</v>
      </c>
      <c r="AW395" s="12" t="s">
        <v>32</v>
      </c>
      <c r="AX395" s="12" t="s">
        <v>71</v>
      </c>
      <c r="AY395" s="151" t="s">
        <v>126</v>
      </c>
    </row>
    <row r="396" spans="2:65" s="12" customFormat="1" ht="10.199999999999999">
      <c r="B396" s="149"/>
      <c r="D396" s="150" t="s">
        <v>137</v>
      </c>
      <c r="E396" s="151" t="s">
        <v>18</v>
      </c>
      <c r="F396" s="152" t="s">
        <v>289</v>
      </c>
      <c r="H396" s="151" t="s">
        <v>18</v>
      </c>
      <c r="I396" s="153"/>
      <c r="L396" s="149"/>
      <c r="M396" s="154"/>
      <c r="T396" s="155"/>
      <c r="AT396" s="151" t="s">
        <v>137</v>
      </c>
      <c r="AU396" s="151" t="s">
        <v>80</v>
      </c>
      <c r="AV396" s="12" t="s">
        <v>78</v>
      </c>
      <c r="AW396" s="12" t="s">
        <v>32</v>
      </c>
      <c r="AX396" s="12" t="s">
        <v>71</v>
      </c>
      <c r="AY396" s="151" t="s">
        <v>126</v>
      </c>
    </row>
    <row r="397" spans="2:65" s="12" customFormat="1" ht="10.199999999999999">
      <c r="B397" s="149"/>
      <c r="D397" s="150" t="s">
        <v>137</v>
      </c>
      <c r="E397" s="151" t="s">
        <v>18</v>
      </c>
      <c r="F397" s="152" t="s">
        <v>299</v>
      </c>
      <c r="H397" s="151" t="s">
        <v>18</v>
      </c>
      <c r="I397" s="153"/>
      <c r="L397" s="149"/>
      <c r="M397" s="154"/>
      <c r="T397" s="155"/>
      <c r="AT397" s="151" t="s">
        <v>137</v>
      </c>
      <c r="AU397" s="151" t="s">
        <v>80</v>
      </c>
      <c r="AV397" s="12" t="s">
        <v>78</v>
      </c>
      <c r="AW397" s="12" t="s">
        <v>32</v>
      </c>
      <c r="AX397" s="12" t="s">
        <v>71</v>
      </c>
      <c r="AY397" s="151" t="s">
        <v>126</v>
      </c>
    </row>
    <row r="398" spans="2:65" s="13" customFormat="1" ht="20.399999999999999">
      <c r="B398" s="156"/>
      <c r="D398" s="150" t="s">
        <v>137</v>
      </c>
      <c r="E398" s="157" t="s">
        <v>18</v>
      </c>
      <c r="F398" s="158" t="s">
        <v>300</v>
      </c>
      <c r="H398" s="159">
        <v>35.200000000000003</v>
      </c>
      <c r="I398" s="160"/>
      <c r="L398" s="156"/>
      <c r="M398" s="161"/>
      <c r="T398" s="162"/>
      <c r="AT398" s="157" t="s">
        <v>137</v>
      </c>
      <c r="AU398" s="157" t="s">
        <v>80</v>
      </c>
      <c r="AV398" s="13" t="s">
        <v>80</v>
      </c>
      <c r="AW398" s="13" t="s">
        <v>32</v>
      </c>
      <c r="AX398" s="13" t="s">
        <v>71</v>
      </c>
      <c r="AY398" s="157" t="s">
        <v>126</v>
      </c>
    </row>
    <row r="399" spans="2:65" s="15" customFormat="1" ht="10.199999999999999">
      <c r="B399" s="171"/>
      <c r="D399" s="150" t="s">
        <v>137</v>
      </c>
      <c r="E399" s="172" t="s">
        <v>18</v>
      </c>
      <c r="F399" s="173" t="s">
        <v>301</v>
      </c>
      <c r="H399" s="174">
        <v>35.200000000000003</v>
      </c>
      <c r="I399" s="175"/>
      <c r="L399" s="171"/>
      <c r="M399" s="176"/>
      <c r="T399" s="177"/>
      <c r="AT399" s="172" t="s">
        <v>137</v>
      </c>
      <c r="AU399" s="172" t="s">
        <v>80</v>
      </c>
      <c r="AV399" s="15" t="s">
        <v>148</v>
      </c>
      <c r="AW399" s="15" t="s">
        <v>32</v>
      </c>
      <c r="AX399" s="15" t="s">
        <v>71</v>
      </c>
      <c r="AY399" s="172" t="s">
        <v>126</v>
      </c>
    </row>
    <row r="400" spans="2:65" s="14" customFormat="1" ht="10.199999999999999">
      <c r="B400" s="163"/>
      <c r="D400" s="150" t="s">
        <v>137</v>
      </c>
      <c r="E400" s="164" t="s">
        <v>18</v>
      </c>
      <c r="F400" s="165" t="s">
        <v>142</v>
      </c>
      <c r="H400" s="166">
        <v>35.200000000000003</v>
      </c>
      <c r="I400" s="167"/>
      <c r="L400" s="163"/>
      <c r="M400" s="168"/>
      <c r="T400" s="169"/>
      <c r="AT400" s="164" t="s">
        <v>137</v>
      </c>
      <c r="AU400" s="164" t="s">
        <v>80</v>
      </c>
      <c r="AV400" s="14" t="s">
        <v>133</v>
      </c>
      <c r="AW400" s="14" t="s">
        <v>32</v>
      </c>
      <c r="AX400" s="14" t="s">
        <v>78</v>
      </c>
      <c r="AY400" s="164" t="s">
        <v>126</v>
      </c>
    </row>
    <row r="401" spans="2:65" s="1" customFormat="1" ht="78" customHeight="1">
      <c r="B401" s="33"/>
      <c r="C401" s="132" t="s">
        <v>376</v>
      </c>
      <c r="D401" s="132" t="s">
        <v>128</v>
      </c>
      <c r="E401" s="133" t="s">
        <v>372</v>
      </c>
      <c r="F401" s="134" t="s">
        <v>373</v>
      </c>
      <c r="G401" s="135" t="s">
        <v>131</v>
      </c>
      <c r="H401" s="136">
        <v>284.10000000000002</v>
      </c>
      <c r="I401" s="137"/>
      <c r="J401" s="138">
        <f>ROUND(I401*H401,2)</f>
        <v>0</v>
      </c>
      <c r="K401" s="134" t="s">
        <v>132</v>
      </c>
      <c r="L401" s="33"/>
      <c r="M401" s="139" t="s">
        <v>18</v>
      </c>
      <c r="N401" s="140" t="s">
        <v>42</v>
      </c>
      <c r="P401" s="141">
        <f>O401*H401</f>
        <v>0</v>
      </c>
      <c r="Q401" s="141">
        <v>0.11162</v>
      </c>
      <c r="R401" s="141">
        <f>Q401*H401</f>
        <v>31.711242000000002</v>
      </c>
      <c r="S401" s="141">
        <v>0</v>
      </c>
      <c r="T401" s="142">
        <f>S401*H401</f>
        <v>0</v>
      </c>
      <c r="AR401" s="143" t="s">
        <v>133</v>
      </c>
      <c r="AT401" s="143" t="s">
        <v>128</v>
      </c>
      <c r="AU401" s="143" t="s">
        <v>80</v>
      </c>
      <c r="AY401" s="18" t="s">
        <v>126</v>
      </c>
      <c r="BE401" s="144">
        <f>IF(N401="základní",J401,0)</f>
        <v>0</v>
      </c>
      <c r="BF401" s="144">
        <f>IF(N401="snížená",J401,0)</f>
        <v>0</v>
      </c>
      <c r="BG401" s="144">
        <f>IF(N401="zákl. přenesená",J401,0)</f>
        <v>0</v>
      </c>
      <c r="BH401" s="144">
        <f>IF(N401="sníž. přenesená",J401,0)</f>
        <v>0</v>
      </c>
      <c r="BI401" s="144">
        <f>IF(N401="nulová",J401,0)</f>
        <v>0</v>
      </c>
      <c r="BJ401" s="18" t="s">
        <v>78</v>
      </c>
      <c r="BK401" s="144">
        <f>ROUND(I401*H401,2)</f>
        <v>0</v>
      </c>
      <c r="BL401" s="18" t="s">
        <v>133</v>
      </c>
      <c r="BM401" s="143" t="s">
        <v>377</v>
      </c>
    </row>
    <row r="402" spans="2:65" s="1" customFormat="1" ht="10.199999999999999">
      <c r="B402" s="33"/>
      <c r="D402" s="145" t="s">
        <v>135</v>
      </c>
      <c r="F402" s="146" t="s">
        <v>375</v>
      </c>
      <c r="I402" s="147"/>
      <c r="L402" s="33"/>
      <c r="M402" s="148"/>
      <c r="T402" s="54"/>
      <c r="AT402" s="18" t="s">
        <v>135</v>
      </c>
      <c r="AU402" s="18" t="s">
        <v>80</v>
      </c>
    </row>
    <row r="403" spans="2:65" s="12" customFormat="1" ht="10.199999999999999">
      <c r="B403" s="149"/>
      <c r="D403" s="150" t="s">
        <v>137</v>
      </c>
      <c r="E403" s="151" t="s">
        <v>18</v>
      </c>
      <c r="F403" s="152" t="s">
        <v>170</v>
      </c>
      <c r="H403" s="151" t="s">
        <v>18</v>
      </c>
      <c r="I403" s="153"/>
      <c r="L403" s="149"/>
      <c r="M403" s="154"/>
      <c r="T403" s="155"/>
      <c r="AT403" s="151" t="s">
        <v>137</v>
      </c>
      <c r="AU403" s="151" t="s">
        <v>80</v>
      </c>
      <c r="AV403" s="12" t="s">
        <v>78</v>
      </c>
      <c r="AW403" s="12" t="s">
        <v>32</v>
      </c>
      <c r="AX403" s="12" t="s">
        <v>71</v>
      </c>
      <c r="AY403" s="151" t="s">
        <v>126</v>
      </c>
    </row>
    <row r="404" spans="2:65" s="12" customFormat="1" ht="10.199999999999999">
      <c r="B404" s="149"/>
      <c r="D404" s="150" t="s">
        <v>137</v>
      </c>
      <c r="E404" s="151" t="s">
        <v>18</v>
      </c>
      <c r="F404" s="152" t="s">
        <v>138</v>
      </c>
      <c r="H404" s="151" t="s">
        <v>18</v>
      </c>
      <c r="I404" s="153"/>
      <c r="L404" s="149"/>
      <c r="M404" s="154"/>
      <c r="T404" s="155"/>
      <c r="AT404" s="151" t="s">
        <v>137</v>
      </c>
      <c r="AU404" s="151" t="s">
        <v>80</v>
      </c>
      <c r="AV404" s="12" t="s">
        <v>78</v>
      </c>
      <c r="AW404" s="12" t="s">
        <v>32</v>
      </c>
      <c r="AX404" s="12" t="s">
        <v>71</v>
      </c>
      <c r="AY404" s="151" t="s">
        <v>126</v>
      </c>
    </row>
    <row r="405" spans="2:65" s="12" customFormat="1" ht="10.199999999999999">
      <c r="B405" s="149"/>
      <c r="D405" s="150" t="s">
        <v>137</v>
      </c>
      <c r="E405" s="151" t="s">
        <v>18</v>
      </c>
      <c r="F405" s="152" t="s">
        <v>289</v>
      </c>
      <c r="H405" s="151" t="s">
        <v>18</v>
      </c>
      <c r="I405" s="153"/>
      <c r="L405" s="149"/>
      <c r="M405" s="154"/>
      <c r="T405" s="155"/>
      <c r="AT405" s="151" t="s">
        <v>137</v>
      </c>
      <c r="AU405" s="151" t="s">
        <v>80</v>
      </c>
      <c r="AV405" s="12" t="s">
        <v>78</v>
      </c>
      <c r="AW405" s="12" t="s">
        <v>32</v>
      </c>
      <c r="AX405" s="12" t="s">
        <v>71</v>
      </c>
      <c r="AY405" s="151" t="s">
        <v>126</v>
      </c>
    </row>
    <row r="406" spans="2:65" s="12" customFormat="1" ht="10.199999999999999">
      <c r="B406" s="149"/>
      <c r="D406" s="150" t="s">
        <v>137</v>
      </c>
      <c r="E406" s="151" t="s">
        <v>18</v>
      </c>
      <c r="F406" s="152" t="s">
        <v>302</v>
      </c>
      <c r="H406" s="151" t="s">
        <v>18</v>
      </c>
      <c r="I406" s="153"/>
      <c r="L406" s="149"/>
      <c r="M406" s="154"/>
      <c r="T406" s="155"/>
      <c r="AT406" s="151" t="s">
        <v>137</v>
      </c>
      <c r="AU406" s="151" t="s">
        <v>80</v>
      </c>
      <c r="AV406" s="12" t="s">
        <v>78</v>
      </c>
      <c r="AW406" s="12" t="s">
        <v>32</v>
      </c>
      <c r="AX406" s="12" t="s">
        <v>71</v>
      </c>
      <c r="AY406" s="151" t="s">
        <v>126</v>
      </c>
    </row>
    <row r="407" spans="2:65" s="13" customFormat="1" ht="30.6">
      <c r="B407" s="156"/>
      <c r="D407" s="150" t="s">
        <v>137</v>
      </c>
      <c r="E407" s="157" t="s">
        <v>18</v>
      </c>
      <c r="F407" s="158" t="s">
        <v>303</v>
      </c>
      <c r="H407" s="159">
        <v>255.3</v>
      </c>
      <c r="I407" s="160"/>
      <c r="L407" s="156"/>
      <c r="M407" s="161"/>
      <c r="T407" s="162"/>
      <c r="AT407" s="157" t="s">
        <v>137</v>
      </c>
      <c r="AU407" s="157" t="s">
        <v>80</v>
      </c>
      <c r="AV407" s="13" t="s">
        <v>80</v>
      </c>
      <c r="AW407" s="13" t="s">
        <v>32</v>
      </c>
      <c r="AX407" s="13" t="s">
        <v>71</v>
      </c>
      <c r="AY407" s="157" t="s">
        <v>126</v>
      </c>
    </row>
    <row r="408" spans="2:65" s="13" customFormat="1" ht="10.199999999999999">
      <c r="B408" s="156"/>
      <c r="D408" s="150" t="s">
        <v>137</v>
      </c>
      <c r="E408" s="157" t="s">
        <v>18</v>
      </c>
      <c r="F408" s="158" t="s">
        <v>304</v>
      </c>
      <c r="H408" s="159">
        <v>28.8</v>
      </c>
      <c r="I408" s="160"/>
      <c r="L408" s="156"/>
      <c r="M408" s="161"/>
      <c r="T408" s="162"/>
      <c r="AT408" s="157" t="s">
        <v>137</v>
      </c>
      <c r="AU408" s="157" t="s">
        <v>80</v>
      </c>
      <c r="AV408" s="13" t="s">
        <v>80</v>
      </c>
      <c r="AW408" s="13" t="s">
        <v>32</v>
      </c>
      <c r="AX408" s="13" t="s">
        <v>71</v>
      </c>
      <c r="AY408" s="157" t="s">
        <v>126</v>
      </c>
    </row>
    <row r="409" spans="2:65" s="15" customFormat="1" ht="10.199999999999999">
      <c r="B409" s="171"/>
      <c r="D409" s="150" t="s">
        <v>137</v>
      </c>
      <c r="E409" s="172" t="s">
        <v>18</v>
      </c>
      <c r="F409" s="173" t="s">
        <v>305</v>
      </c>
      <c r="H409" s="174">
        <v>284.10000000000002</v>
      </c>
      <c r="I409" s="175"/>
      <c r="L409" s="171"/>
      <c r="M409" s="176"/>
      <c r="T409" s="177"/>
      <c r="AT409" s="172" t="s">
        <v>137</v>
      </c>
      <c r="AU409" s="172" t="s">
        <v>80</v>
      </c>
      <c r="AV409" s="15" t="s">
        <v>148</v>
      </c>
      <c r="AW409" s="15" t="s">
        <v>32</v>
      </c>
      <c r="AX409" s="15" t="s">
        <v>71</v>
      </c>
      <c r="AY409" s="172" t="s">
        <v>126</v>
      </c>
    </row>
    <row r="410" spans="2:65" s="14" customFormat="1" ht="10.199999999999999">
      <c r="B410" s="163"/>
      <c r="D410" s="150" t="s">
        <v>137</v>
      </c>
      <c r="E410" s="164" t="s">
        <v>18</v>
      </c>
      <c r="F410" s="165" t="s">
        <v>142</v>
      </c>
      <c r="H410" s="166">
        <v>284.10000000000002</v>
      </c>
      <c r="I410" s="167"/>
      <c r="L410" s="163"/>
      <c r="M410" s="168"/>
      <c r="T410" s="169"/>
      <c r="AT410" s="164" t="s">
        <v>137</v>
      </c>
      <c r="AU410" s="164" t="s">
        <v>80</v>
      </c>
      <c r="AV410" s="14" t="s">
        <v>133</v>
      </c>
      <c r="AW410" s="14" t="s">
        <v>32</v>
      </c>
      <c r="AX410" s="14" t="s">
        <v>78</v>
      </c>
      <c r="AY410" s="164" t="s">
        <v>126</v>
      </c>
    </row>
    <row r="411" spans="2:65" s="1" customFormat="1" ht="78" customHeight="1">
      <c r="B411" s="33"/>
      <c r="C411" s="132" t="s">
        <v>378</v>
      </c>
      <c r="D411" s="132" t="s">
        <v>128</v>
      </c>
      <c r="E411" s="133" t="s">
        <v>379</v>
      </c>
      <c r="F411" s="134" t="s">
        <v>380</v>
      </c>
      <c r="G411" s="135" t="s">
        <v>131</v>
      </c>
      <c r="H411" s="136">
        <v>403.7</v>
      </c>
      <c r="I411" s="137"/>
      <c r="J411" s="138">
        <f>ROUND(I411*H411,2)</f>
        <v>0</v>
      </c>
      <c r="K411" s="134" t="s">
        <v>132</v>
      </c>
      <c r="L411" s="33"/>
      <c r="M411" s="139" t="s">
        <v>18</v>
      </c>
      <c r="N411" s="140" t="s">
        <v>42</v>
      </c>
      <c r="P411" s="141">
        <f>O411*H411</f>
        <v>0</v>
      </c>
      <c r="Q411" s="141">
        <v>0.11162</v>
      </c>
      <c r="R411" s="141">
        <f>Q411*H411</f>
        <v>45.060994000000001</v>
      </c>
      <c r="S411" s="141">
        <v>0</v>
      </c>
      <c r="T411" s="142">
        <f>S411*H411</f>
        <v>0</v>
      </c>
      <c r="AR411" s="143" t="s">
        <v>133</v>
      </c>
      <c r="AT411" s="143" t="s">
        <v>128</v>
      </c>
      <c r="AU411" s="143" t="s">
        <v>80</v>
      </c>
      <c r="AY411" s="18" t="s">
        <v>126</v>
      </c>
      <c r="BE411" s="144">
        <f>IF(N411="základní",J411,0)</f>
        <v>0</v>
      </c>
      <c r="BF411" s="144">
        <f>IF(N411="snížená",J411,0)</f>
        <v>0</v>
      </c>
      <c r="BG411" s="144">
        <f>IF(N411="zákl. přenesená",J411,0)</f>
        <v>0</v>
      </c>
      <c r="BH411" s="144">
        <f>IF(N411="sníž. přenesená",J411,0)</f>
        <v>0</v>
      </c>
      <c r="BI411" s="144">
        <f>IF(N411="nulová",J411,0)</f>
        <v>0</v>
      </c>
      <c r="BJ411" s="18" t="s">
        <v>78</v>
      </c>
      <c r="BK411" s="144">
        <f>ROUND(I411*H411,2)</f>
        <v>0</v>
      </c>
      <c r="BL411" s="18" t="s">
        <v>133</v>
      </c>
      <c r="BM411" s="143" t="s">
        <v>381</v>
      </c>
    </row>
    <row r="412" spans="2:65" s="1" customFormat="1" ht="10.199999999999999">
      <c r="B412" s="33"/>
      <c r="D412" s="145" t="s">
        <v>135</v>
      </c>
      <c r="F412" s="146" t="s">
        <v>382</v>
      </c>
      <c r="I412" s="147"/>
      <c r="L412" s="33"/>
      <c r="M412" s="148"/>
      <c r="T412" s="54"/>
      <c r="AT412" s="18" t="s">
        <v>135</v>
      </c>
      <c r="AU412" s="18" t="s">
        <v>80</v>
      </c>
    </row>
    <row r="413" spans="2:65" s="12" customFormat="1" ht="10.199999999999999">
      <c r="B413" s="149"/>
      <c r="D413" s="150" t="s">
        <v>137</v>
      </c>
      <c r="E413" s="151" t="s">
        <v>18</v>
      </c>
      <c r="F413" s="152" t="s">
        <v>170</v>
      </c>
      <c r="H413" s="151" t="s">
        <v>18</v>
      </c>
      <c r="I413" s="153"/>
      <c r="L413" s="149"/>
      <c r="M413" s="154"/>
      <c r="T413" s="155"/>
      <c r="AT413" s="151" t="s">
        <v>137</v>
      </c>
      <c r="AU413" s="151" t="s">
        <v>80</v>
      </c>
      <c r="AV413" s="12" t="s">
        <v>78</v>
      </c>
      <c r="AW413" s="12" t="s">
        <v>32</v>
      </c>
      <c r="AX413" s="12" t="s">
        <v>71</v>
      </c>
      <c r="AY413" s="151" t="s">
        <v>126</v>
      </c>
    </row>
    <row r="414" spans="2:65" s="12" customFormat="1" ht="10.199999999999999">
      <c r="B414" s="149"/>
      <c r="D414" s="150" t="s">
        <v>137</v>
      </c>
      <c r="E414" s="151" t="s">
        <v>18</v>
      </c>
      <c r="F414" s="152" t="s">
        <v>138</v>
      </c>
      <c r="H414" s="151" t="s">
        <v>18</v>
      </c>
      <c r="I414" s="153"/>
      <c r="L414" s="149"/>
      <c r="M414" s="154"/>
      <c r="T414" s="155"/>
      <c r="AT414" s="151" t="s">
        <v>137</v>
      </c>
      <c r="AU414" s="151" t="s">
        <v>80</v>
      </c>
      <c r="AV414" s="12" t="s">
        <v>78</v>
      </c>
      <c r="AW414" s="12" t="s">
        <v>32</v>
      </c>
      <c r="AX414" s="12" t="s">
        <v>71</v>
      </c>
      <c r="AY414" s="151" t="s">
        <v>126</v>
      </c>
    </row>
    <row r="415" spans="2:65" s="12" customFormat="1" ht="10.199999999999999">
      <c r="B415" s="149"/>
      <c r="D415" s="150" t="s">
        <v>137</v>
      </c>
      <c r="E415" s="151" t="s">
        <v>18</v>
      </c>
      <c r="F415" s="152" t="s">
        <v>289</v>
      </c>
      <c r="H415" s="151" t="s">
        <v>18</v>
      </c>
      <c r="I415" s="153"/>
      <c r="L415" s="149"/>
      <c r="M415" s="154"/>
      <c r="T415" s="155"/>
      <c r="AT415" s="151" t="s">
        <v>137</v>
      </c>
      <c r="AU415" s="151" t="s">
        <v>80</v>
      </c>
      <c r="AV415" s="12" t="s">
        <v>78</v>
      </c>
      <c r="AW415" s="12" t="s">
        <v>32</v>
      </c>
      <c r="AX415" s="12" t="s">
        <v>71</v>
      </c>
      <c r="AY415" s="151" t="s">
        <v>126</v>
      </c>
    </row>
    <row r="416" spans="2:65" s="12" customFormat="1" ht="10.199999999999999">
      <c r="B416" s="149"/>
      <c r="D416" s="150" t="s">
        <v>137</v>
      </c>
      <c r="E416" s="151" t="s">
        <v>18</v>
      </c>
      <c r="F416" s="152" t="s">
        <v>290</v>
      </c>
      <c r="H416" s="151" t="s">
        <v>18</v>
      </c>
      <c r="I416" s="153"/>
      <c r="L416" s="149"/>
      <c r="M416" s="154"/>
      <c r="T416" s="155"/>
      <c r="AT416" s="151" t="s">
        <v>137</v>
      </c>
      <c r="AU416" s="151" t="s">
        <v>80</v>
      </c>
      <c r="AV416" s="12" t="s">
        <v>78</v>
      </c>
      <c r="AW416" s="12" t="s">
        <v>32</v>
      </c>
      <c r="AX416" s="12" t="s">
        <v>71</v>
      </c>
      <c r="AY416" s="151" t="s">
        <v>126</v>
      </c>
    </row>
    <row r="417" spans="2:65" s="13" customFormat="1" ht="10.199999999999999">
      <c r="B417" s="156"/>
      <c r="D417" s="150" t="s">
        <v>137</v>
      </c>
      <c r="E417" s="157" t="s">
        <v>18</v>
      </c>
      <c r="F417" s="158" t="s">
        <v>349</v>
      </c>
      <c r="H417" s="159">
        <v>403.7</v>
      </c>
      <c r="I417" s="160"/>
      <c r="L417" s="156"/>
      <c r="M417" s="161"/>
      <c r="T417" s="162"/>
      <c r="AT417" s="157" t="s">
        <v>137</v>
      </c>
      <c r="AU417" s="157" t="s">
        <v>80</v>
      </c>
      <c r="AV417" s="13" t="s">
        <v>80</v>
      </c>
      <c r="AW417" s="13" t="s">
        <v>32</v>
      </c>
      <c r="AX417" s="13" t="s">
        <v>71</v>
      </c>
      <c r="AY417" s="157" t="s">
        <v>126</v>
      </c>
    </row>
    <row r="418" spans="2:65" s="15" customFormat="1" ht="10.199999999999999">
      <c r="B418" s="171"/>
      <c r="D418" s="150" t="s">
        <v>137</v>
      </c>
      <c r="E418" s="172" t="s">
        <v>18</v>
      </c>
      <c r="F418" s="173" t="s">
        <v>292</v>
      </c>
      <c r="H418" s="174">
        <v>403.7</v>
      </c>
      <c r="I418" s="175"/>
      <c r="L418" s="171"/>
      <c r="M418" s="176"/>
      <c r="T418" s="177"/>
      <c r="AT418" s="172" t="s">
        <v>137</v>
      </c>
      <c r="AU418" s="172" t="s">
        <v>80</v>
      </c>
      <c r="AV418" s="15" t="s">
        <v>148</v>
      </c>
      <c r="AW418" s="15" t="s">
        <v>32</v>
      </c>
      <c r="AX418" s="15" t="s">
        <v>71</v>
      </c>
      <c r="AY418" s="172" t="s">
        <v>126</v>
      </c>
    </row>
    <row r="419" spans="2:65" s="14" customFormat="1" ht="10.199999999999999">
      <c r="B419" s="163"/>
      <c r="D419" s="150" t="s">
        <v>137</v>
      </c>
      <c r="E419" s="164" t="s">
        <v>18</v>
      </c>
      <c r="F419" s="165" t="s">
        <v>142</v>
      </c>
      <c r="H419" s="166">
        <v>403.7</v>
      </c>
      <c r="I419" s="167"/>
      <c r="L419" s="163"/>
      <c r="M419" s="168"/>
      <c r="T419" s="169"/>
      <c r="AT419" s="164" t="s">
        <v>137</v>
      </c>
      <c r="AU419" s="164" t="s">
        <v>80</v>
      </c>
      <c r="AV419" s="14" t="s">
        <v>133</v>
      </c>
      <c r="AW419" s="14" t="s">
        <v>32</v>
      </c>
      <c r="AX419" s="14" t="s">
        <v>78</v>
      </c>
      <c r="AY419" s="164" t="s">
        <v>126</v>
      </c>
    </row>
    <row r="420" spans="2:65" s="1" customFormat="1" ht="21.75" customHeight="1">
      <c r="B420" s="33"/>
      <c r="C420" s="178" t="s">
        <v>383</v>
      </c>
      <c r="D420" s="188" t="s">
        <v>261</v>
      </c>
      <c r="E420" s="179" t="s">
        <v>384</v>
      </c>
      <c r="F420" s="180" t="s">
        <v>385</v>
      </c>
      <c r="G420" s="181" t="s">
        <v>131</v>
      </c>
      <c r="H420" s="182">
        <v>411.774</v>
      </c>
      <c r="I420" s="183"/>
      <c r="J420" s="184">
        <f>ROUND(I420*H420,2)</f>
        <v>0</v>
      </c>
      <c r="K420" s="180" t="s">
        <v>132</v>
      </c>
      <c r="L420" s="185"/>
      <c r="M420" s="186" t="s">
        <v>18</v>
      </c>
      <c r="N420" s="187" t="s">
        <v>42</v>
      </c>
      <c r="P420" s="141">
        <f>O420*H420</f>
        <v>0</v>
      </c>
      <c r="Q420" s="141">
        <v>0.17599999999999999</v>
      </c>
      <c r="R420" s="141">
        <f>Q420*H420</f>
        <v>72.472223999999997</v>
      </c>
      <c r="S420" s="141">
        <v>0</v>
      </c>
      <c r="T420" s="142">
        <f>S420*H420</f>
        <v>0</v>
      </c>
      <c r="AR420" s="143" t="s">
        <v>197</v>
      </c>
      <c r="AT420" s="143" t="s">
        <v>261</v>
      </c>
      <c r="AU420" s="143" t="s">
        <v>80</v>
      </c>
      <c r="AY420" s="18" t="s">
        <v>126</v>
      </c>
      <c r="BE420" s="144">
        <f>IF(N420="základní",J420,0)</f>
        <v>0</v>
      </c>
      <c r="BF420" s="144">
        <f>IF(N420="snížená",J420,0)</f>
        <v>0</v>
      </c>
      <c r="BG420" s="144">
        <f>IF(N420="zákl. přenesená",J420,0)</f>
        <v>0</v>
      </c>
      <c r="BH420" s="144">
        <f>IF(N420="sníž. přenesená",J420,0)</f>
        <v>0</v>
      </c>
      <c r="BI420" s="144">
        <f>IF(N420="nulová",J420,0)</f>
        <v>0</v>
      </c>
      <c r="BJ420" s="18" t="s">
        <v>78</v>
      </c>
      <c r="BK420" s="144">
        <f>ROUND(I420*H420,2)</f>
        <v>0</v>
      </c>
      <c r="BL420" s="18" t="s">
        <v>133</v>
      </c>
      <c r="BM420" s="143" t="s">
        <v>386</v>
      </c>
    </row>
    <row r="421" spans="2:65" s="13" customFormat="1" ht="10.199999999999999">
      <c r="B421" s="156"/>
      <c r="D421" s="150" t="s">
        <v>137</v>
      </c>
      <c r="F421" s="158" t="s">
        <v>387</v>
      </c>
      <c r="H421" s="159">
        <v>411.774</v>
      </c>
      <c r="I421" s="160"/>
      <c r="L421" s="156"/>
      <c r="M421" s="161"/>
      <c r="T421" s="162"/>
      <c r="AT421" s="157" t="s">
        <v>137</v>
      </c>
      <c r="AU421" s="157" t="s">
        <v>80</v>
      </c>
      <c r="AV421" s="13" t="s">
        <v>80</v>
      </c>
      <c r="AW421" s="13" t="s">
        <v>4</v>
      </c>
      <c r="AX421" s="13" t="s">
        <v>78</v>
      </c>
      <c r="AY421" s="157" t="s">
        <v>126</v>
      </c>
    </row>
    <row r="422" spans="2:65" s="1" customFormat="1" ht="90" customHeight="1">
      <c r="B422" s="33"/>
      <c r="C422" s="132" t="s">
        <v>388</v>
      </c>
      <c r="D422" s="132" t="s">
        <v>128</v>
      </c>
      <c r="E422" s="133" t="s">
        <v>389</v>
      </c>
      <c r="F422" s="134" t="s">
        <v>390</v>
      </c>
      <c r="G422" s="135" t="s">
        <v>131</v>
      </c>
      <c r="H422" s="136">
        <v>35.200000000000003</v>
      </c>
      <c r="I422" s="137"/>
      <c r="J422" s="138">
        <f>ROUND(I422*H422,2)</f>
        <v>0</v>
      </c>
      <c r="K422" s="134" t="s">
        <v>132</v>
      </c>
      <c r="L422" s="33"/>
      <c r="M422" s="139" t="s">
        <v>18</v>
      </c>
      <c r="N422" s="140" t="s">
        <v>42</v>
      </c>
      <c r="P422" s="141">
        <f>O422*H422</f>
        <v>0</v>
      </c>
      <c r="Q422" s="141">
        <v>0</v>
      </c>
      <c r="R422" s="141">
        <f>Q422*H422</f>
        <v>0</v>
      </c>
      <c r="S422" s="141">
        <v>0</v>
      </c>
      <c r="T422" s="142">
        <f>S422*H422</f>
        <v>0</v>
      </c>
      <c r="AR422" s="143" t="s">
        <v>133</v>
      </c>
      <c r="AT422" s="143" t="s">
        <v>128</v>
      </c>
      <c r="AU422" s="143" t="s">
        <v>80</v>
      </c>
      <c r="AY422" s="18" t="s">
        <v>126</v>
      </c>
      <c r="BE422" s="144">
        <f>IF(N422="základní",J422,0)</f>
        <v>0</v>
      </c>
      <c r="BF422" s="144">
        <f>IF(N422="snížená",J422,0)</f>
        <v>0</v>
      </c>
      <c r="BG422" s="144">
        <f>IF(N422="zákl. přenesená",J422,0)</f>
        <v>0</v>
      </c>
      <c r="BH422" s="144">
        <f>IF(N422="sníž. přenesená",J422,0)</f>
        <v>0</v>
      </c>
      <c r="BI422" s="144">
        <f>IF(N422="nulová",J422,0)</f>
        <v>0</v>
      </c>
      <c r="BJ422" s="18" t="s">
        <v>78</v>
      </c>
      <c r="BK422" s="144">
        <f>ROUND(I422*H422,2)</f>
        <v>0</v>
      </c>
      <c r="BL422" s="18" t="s">
        <v>133</v>
      </c>
      <c r="BM422" s="143" t="s">
        <v>391</v>
      </c>
    </row>
    <row r="423" spans="2:65" s="1" customFormat="1" ht="10.199999999999999">
      <c r="B423" s="33"/>
      <c r="D423" s="145" t="s">
        <v>135</v>
      </c>
      <c r="F423" s="146" t="s">
        <v>392</v>
      </c>
      <c r="I423" s="147"/>
      <c r="L423" s="33"/>
      <c r="M423" s="148"/>
      <c r="T423" s="54"/>
      <c r="AT423" s="18" t="s">
        <v>135</v>
      </c>
      <c r="AU423" s="18" t="s">
        <v>80</v>
      </c>
    </row>
    <row r="424" spans="2:65" s="13" customFormat="1" ht="10.199999999999999">
      <c r="B424" s="156"/>
      <c r="D424" s="150" t="s">
        <v>137</v>
      </c>
      <c r="E424" s="157" t="s">
        <v>18</v>
      </c>
      <c r="F424" s="158" t="s">
        <v>393</v>
      </c>
      <c r="H424" s="159">
        <v>35.200000000000003</v>
      </c>
      <c r="I424" s="160"/>
      <c r="L424" s="156"/>
      <c r="M424" s="161"/>
      <c r="T424" s="162"/>
      <c r="AT424" s="157" t="s">
        <v>137</v>
      </c>
      <c r="AU424" s="157" t="s">
        <v>80</v>
      </c>
      <c r="AV424" s="13" t="s">
        <v>80</v>
      </c>
      <c r="AW424" s="13" t="s">
        <v>32</v>
      </c>
      <c r="AX424" s="13" t="s">
        <v>78</v>
      </c>
      <c r="AY424" s="157" t="s">
        <v>126</v>
      </c>
    </row>
    <row r="425" spans="2:65" s="1" customFormat="1" ht="62.7" customHeight="1">
      <c r="B425" s="33"/>
      <c r="C425" s="132" t="s">
        <v>394</v>
      </c>
      <c r="D425" s="132" t="s">
        <v>128</v>
      </c>
      <c r="E425" s="133" t="s">
        <v>395</v>
      </c>
      <c r="F425" s="134" t="s">
        <v>396</v>
      </c>
      <c r="G425" s="135" t="s">
        <v>131</v>
      </c>
      <c r="H425" s="136">
        <v>32.1</v>
      </c>
      <c r="I425" s="137"/>
      <c r="J425" s="138">
        <f>ROUND(I425*H425,2)</f>
        <v>0</v>
      </c>
      <c r="K425" s="134" t="s">
        <v>132</v>
      </c>
      <c r="L425" s="33"/>
      <c r="M425" s="139" t="s">
        <v>18</v>
      </c>
      <c r="N425" s="140" t="s">
        <v>42</v>
      </c>
      <c r="P425" s="141">
        <f>O425*H425</f>
        <v>0</v>
      </c>
      <c r="Q425" s="141">
        <v>9.8000000000000004E-2</v>
      </c>
      <c r="R425" s="141">
        <f>Q425*H425</f>
        <v>3.1458000000000004</v>
      </c>
      <c r="S425" s="141">
        <v>0</v>
      </c>
      <c r="T425" s="142">
        <f>S425*H425</f>
        <v>0</v>
      </c>
      <c r="AR425" s="143" t="s">
        <v>133</v>
      </c>
      <c r="AT425" s="143" t="s">
        <v>128</v>
      </c>
      <c r="AU425" s="143" t="s">
        <v>80</v>
      </c>
      <c r="AY425" s="18" t="s">
        <v>126</v>
      </c>
      <c r="BE425" s="144">
        <f>IF(N425="základní",J425,0)</f>
        <v>0</v>
      </c>
      <c r="BF425" s="144">
        <f>IF(N425="snížená",J425,0)</f>
        <v>0</v>
      </c>
      <c r="BG425" s="144">
        <f>IF(N425="zákl. přenesená",J425,0)</f>
        <v>0</v>
      </c>
      <c r="BH425" s="144">
        <f>IF(N425="sníž. přenesená",J425,0)</f>
        <v>0</v>
      </c>
      <c r="BI425" s="144">
        <f>IF(N425="nulová",J425,0)</f>
        <v>0</v>
      </c>
      <c r="BJ425" s="18" t="s">
        <v>78</v>
      </c>
      <c r="BK425" s="144">
        <f>ROUND(I425*H425,2)</f>
        <v>0</v>
      </c>
      <c r="BL425" s="18" t="s">
        <v>133</v>
      </c>
      <c r="BM425" s="143" t="s">
        <v>397</v>
      </c>
    </row>
    <row r="426" spans="2:65" s="1" customFormat="1" ht="10.199999999999999">
      <c r="B426" s="33"/>
      <c r="D426" s="145" t="s">
        <v>135</v>
      </c>
      <c r="F426" s="146" t="s">
        <v>398</v>
      </c>
      <c r="I426" s="147"/>
      <c r="L426" s="33"/>
      <c r="M426" s="148"/>
      <c r="T426" s="54"/>
      <c r="AT426" s="18" t="s">
        <v>135</v>
      </c>
      <c r="AU426" s="18" t="s">
        <v>80</v>
      </c>
    </row>
    <row r="427" spans="2:65" s="12" customFormat="1" ht="10.199999999999999">
      <c r="B427" s="149"/>
      <c r="D427" s="150" t="s">
        <v>137</v>
      </c>
      <c r="E427" s="151" t="s">
        <v>18</v>
      </c>
      <c r="F427" s="152" t="s">
        <v>170</v>
      </c>
      <c r="H427" s="151" t="s">
        <v>18</v>
      </c>
      <c r="I427" s="153"/>
      <c r="L427" s="149"/>
      <c r="M427" s="154"/>
      <c r="T427" s="155"/>
      <c r="AT427" s="151" t="s">
        <v>137</v>
      </c>
      <c r="AU427" s="151" t="s">
        <v>80</v>
      </c>
      <c r="AV427" s="12" t="s">
        <v>78</v>
      </c>
      <c r="AW427" s="12" t="s">
        <v>32</v>
      </c>
      <c r="AX427" s="12" t="s">
        <v>71</v>
      </c>
      <c r="AY427" s="151" t="s">
        <v>126</v>
      </c>
    </row>
    <row r="428" spans="2:65" s="12" customFormat="1" ht="10.199999999999999">
      <c r="B428" s="149"/>
      <c r="D428" s="150" t="s">
        <v>137</v>
      </c>
      <c r="E428" s="151" t="s">
        <v>18</v>
      </c>
      <c r="F428" s="152" t="s">
        <v>138</v>
      </c>
      <c r="H428" s="151" t="s">
        <v>18</v>
      </c>
      <c r="I428" s="153"/>
      <c r="L428" s="149"/>
      <c r="M428" s="154"/>
      <c r="T428" s="155"/>
      <c r="AT428" s="151" t="s">
        <v>137</v>
      </c>
      <c r="AU428" s="151" t="s">
        <v>80</v>
      </c>
      <c r="AV428" s="12" t="s">
        <v>78</v>
      </c>
      <c r="AW428" s="12" t="s">
        <v>32</v>
      </c>
      <c r="AX428" s="12" t="s">
        <v>71</v>
      </c>
      <c r="AY428" s="151" t="s">
        <v>126</v>
      </c>
    </row>
    <row r="429" spans="2:65" s="12" customFormat="1" ht="10.199999999999999">
      <c r="B429" s="149"/>
      <c r="D429" s="150" t="s">
        <v>137</v>
      </c>
      <c r="E429" s="151" t="s">
        <v>18</v>
      </c>
      <c r="F429" s="152" t="s">
        <v>289</v>
      </c>
      <c r="H429" s="151" t="s">
        <v>18</v>
      </c>
      <c r="I429" s="153"/>
      <c r="L429" s="149"/>
      <c r="M429" s="154"/>
      <c r="T429" s="155"/>
      <c r="AT429" s="151" t="s">
        <v>137</v>
      </c>
      <c r="AU429" s="151" t="s">
        <v>80</v>
      </c>
      <c r="AV429" s="12" t="s">
        <v>78</v>
      </c>
      <c r="AW429" s="12" t="s">
        <v>32</v>
      </c>
      <c r="AX429" s="12" t="s">
        <v>71</v>
      </c>
      <c r="AY429" s="151" t="s">
        <v>126</v>
      </c>
    </row>
    <row r="430" spans="2:65" s="12" customFormat="1" ht="10.199999999999999">
      <c r="B430" s="149"/>
      <c r="D430" s="150" t="s">
        <v>137</v>
      </c>
      <c r="E430" s="151" t="s">
        <v>18</v>
      </c>
      <c r="F430" s="152" t="s">
        <v>293</v>
      </c>
      <c r="H430" s="151" t="s">
        <v>18</v>
      </c>
      <c r="I430" s="153"/>
      <c r="L430" s="149"/>
      <c r="M430" s="154"/>
      <c r="T430" s="155"/>
      <c r="AT430" s="151" t="s">
        <v>137</v>
      </c>
      <c r="AU430" s="151" t="s">
        <v>80</v>
      </c>
      <c r="AV430" s="12" t="s">
        <v>78</v>
      </c>
      <c r="AW430" s="12" t="s">
        <v>32</v>
      </c>
      <c r="AX430" s="12" t="s">
        <v>71</v>
      </c>
      <c r="AY430" s="151" t="s">
        <v>126</v>
      </c>
    </row>
    <row r="431" spans="2:65" s="13" customFormat="1" ht="10.199999999999999">
      <c r="B431" s="156"/>
      <c r="D431" s="150" t="s">
        <v>137</v>
      </c>
      <c r="E431" s="157" t="s">
        <v>18</v>
      </c>
      <c r="F431" s="158" t="s">
        <v>399</v>
      </c>
      <c r="H431" s="159">
        <v>32.1</v>
      </c>
      <c r="I431" s="160"/>
      <c r="L431" s="156"/>
      <c r="M431" s="161"/>
      <c r="T431" s="162"/>
      <c r="AT431" s="157" t="s">
        <v>137</v>
      </c>
      <c r="AU431" s="157" t="s">
        <v>80</v>
      </c>
      <c r="AV431" s="13" t="s">
        <v>80</v>
      </c>
      <c r="AW431" s="13" t="s">
        <v>32</v>
      </c>
      <c r="AX431" s="13" t="s">
        <v>71</v>
      </c>
      <c r="AY431" s="157" t="s">
        <v>126</v>
      </c>
    </row>
    <row r="432" spans="2:65" s="15" customFormat="1" ht="10.199999999999999">
      <c r="B432" s="171"/>
      <c r="D432" s="150" t="s">
        <v>137</v>
      </c>
      <c r="E432" s="172" t="s">
        <v>18</v>
      </c>
      <c r="F432" s="173" t="s">
        <v>296</v>
      </c>
      <c r="H432" s="174">
        <v>32.1</v>
      </c>
      <c r="I432" s="175"/>
      <c r="L432" s="171"/>
      <c r="M432" s="176"/>
      <c r="T432" s="177"/>
      <c r="AT432" s="172" t="s">
        <v>137</v>
      </c>
      <c r="AU432" s="172" t="s">
        <v>80</v>
      </c>
      <c r="AV432" s="15" t="s">
        <v>148</v>
      </c>
      <c r="AW432" s="15" t="s">
        <v>32</v>
      </c>
      <c r="AX432" s="15" t="s">
        <v>71</v>
      </c>
      <c r="AY432" s="172" t="s">
        <v>126</v>
      </c>
    </row>
    <row r="433" spans="2:65" s="14" customFormat="1" ht="10.199999999999999">
      <c r="B433" s="163"/>
      <c r="D433" s="150" t="s">
        <v>137</v>
      </c>
      <c r="E433" s="164" t="s">
        <v>18</v>
      </c>
      <c r="F433" s="165" t="s">
        <v>142</v>
      </c>
      <c r="H433" s="166">
        <v>32.1</v>
      </c>
      <c r="I433" s="167"/>
      <c r="L433" s="163"/>
      <c r="M433" s="168"/>
      <c r="T433" s="169"/>
      <c r="AT433" s="164" t="s">
        <v>137</v>
      </c>
      <c r="AU433" s="164" t="s">
        <v>80</v>
      </c>
      <c r="AV433" s="14" t="s">
        <v>133</v>
      </c>
      <c r="AW433" s="14" t="s">
        <v>32</v>
      </c>
      <c r="AX433" s="14" t="s">
        <v>78</v>
      </c>
      <c r="AY433" s="164" t="s">
        <v>126</v>
      </c>
    </row>
    <row r="434" spans="2:65" s="1" customFormat="1" ht="24.15" customHeight="1">
      <c r="B434" s="33"/>
      <c r="C434" s="178" t="s">
        <v>400</v>
      </c>
      <c r="D434" s="178" t="s">
        <v>261</v>
      </c>
      <c r="E434" s="179" t="s">
        <v>401</v>
      </c>
      <c r="F434" s="180" t="s">
        <v>402</v>
      </c>
      <c r="G434" s="181" t="s">
        <v>131</v>
      </c>
      <c r="H434" s="182">
        <v>33.063000000000002</v>
      </c>
      <c r="I434" s="183"/>
      <c r="J434" s="184">
        <f>ROUND(I434*H434,2)</f>
        <v>0</v>
      </c>
      <c r="K434" s="180" t="s">
        <v>132</v>
      </c>
      <c r="L434" s="185"/>
      <c r="M434" s="186" t="s">
        <v>18</v>
      </c>
      <c r="N434" s="187" t="s">
        <v>42</v>
      </c>
      <c r="P434" s="141">
        <f>O434*H434</f>
        <v>0</v>
      </c>
      <c r="Q434" s="141">
        <v>0.14499999999999999</v>
      </c>
      <c r="R434" s="141">
        <f>Q434*H434</f>
        <v>4.7941349999999998</v>
      </c>
      <c r="S434" s="141">
        <v>0</v>
      </c>
      <c r="T434" s="142">
        <f>S434*H434</f>
        <v>0</v>
      </c>
      <c r="AR434" s="143" t="s">
        <v>197</v>
      </c>
      <c r="AT434" s="143" t="s">
        <v>261</v>
      </c>
      <c r="AU434" s="143" t="s">
        <v>80</v>
      </c>
      <c r="AY434" s="18" t="s">
        <v>126</v>
      </c>
      <c r="BE434" s="144">
        <f>IF(N434="základní",J434,0)</f>
        <v>0</v>
      </c>
      <c r="BF434" s="144">
        <f>IF(N434="snížená",J434,0)</f>
        <v>0</v>
      </c>
      <c r="BG434" s="144">
        <f>IF(N434="zákl. přenesená",J434,0)</f>
        <v>0</v>
      </c>
      <c r="BH434" s="144">
        <f>IF(N434="sníž. přenesená",J434,0)</f>
        <v>0</v>
      </c>
      <c r="BI434" s="144">
        <f>IF(N434="nulová",J434,0)</f>
        <v>0</v>
      </c>
      <c r="BJ434" s="18" t="s">
        <v>78</v>
      </c>
      <c r="BK434" s="144">
        <f>ROUND(I434*H434,2)</f>
        <v>0</v>
      </c>
      <c r="BL434" s="18" t="s">
        <v>133</v>
      </c>
      <c r="BM434" s="143" t="s">
        <v>403</v>
      </c>
    </row>
    <row r="435" spans="2:65" s="13" customFormat="1" ht="10.199999999999999">
      <c r="B435" s="156"/>
      <c r="D435" s="150" t="s">
        <v>137</v>
      </c>
      <c r="F435" s="158" t="s">
        <v>404</v>
      </c>
      <c r="H435" s="159">
        <v>33.063000000000002</v>
      </c>
      <c r="I435" s="160"/>
      <c r="L435" s="156"/>
      <c r="M435" s="161"/>
      <c r="T435" s="162"/>
      <c r="AT435" s="157" t="s">
        <v>137</v>
      </c>
      <c r="AU435" s="157" t="s">
        <v>80</v>
      </c>
      <c r="AV435" s="13" t="s">
        <v>80</v>
      </c>
      <c r="AW435" s="13" t="s">
        <v>4</v>
      </c>
      <c r="AX435" s="13" t="s">
        <v>78</v>
      </c>
      <c r="AY435" s="157" t="s">
        <v>126</v>
      </c>
    </row>
    <row r="436" spans="2:65" s="11" customFormat="1" ht="22.8" customHeight="1">
      <c r="B436" s="120"/>
      <c r="D436" s="121" t="s">
        <v>70</v>
      </c>
      <c r="E436" s="130" t="s">
        <v>206</v>
      </c>
      <c r="F436" s="130" t="s">
        <v>405</v>
      </c>
      <c r="I436" s="123"/>
      <c r="J436" s="131">
        <f>BK436</f>
        <v>0</v>
      </c>
      <c r="L436" s="120"/>
      <c r="M436" s="125"/>
      <c r="P436" s="126">
        <f>SUM(P437:P536)</f>
        <v>0</v>
      </c>
      <c r="R436" s="126">
        <f>SUM(R437:R536)</f>
        <v>233.16740485</v>
      </c>
      <c r="T436" s="127">
        <f>SUM(T437:T536)</f>
        <v>0</v>
      </c>
      <c r="AR436" s="121" t="s">
        <v>78</v>
      </c>
      <c r="AT436" s="128" t="s">
        <v>70</v>
      </c>
      <c r="AU436" s="128" t="s">
        <v>78</v>
      </c>
      <c r="AY436" s="121" t="s">
        <v>126</v>
      </c>
      <c r="BK436" s="129">
        <f>SUM(BK437:BK536)</f>
        <v>0</v>
      </c>
    </row>
    <row r="437" spans="2:65" s="1" customFormat="1" ht="66.75" customHeight="1">
      <c r="B437" s="33"/>
      <c r="C437" s="132" t="s">
        <v>406</v>
      </c>
      <c r="D437" s="132" t="s">
        <v>128</v>
      </c>
      <c r="E437" s="133" t="s">
        <v>407</v>
      </c>
      <c r="F437" s="134" t="s">
        <v>408</v>
      </c>
      <c r="G437" s="135" t="s">
        <v>156</v>
      </c>
      <c r="H437" s="136">
        <v>21.75</v>
      </c>
      <c r="I437" s="137"/>
      <c r="J437" s="138">
        <f>ROUND(I437*H437,2)</f>
        <v>0</v>
      </c>
      <c r="K437" s="134" t="s">
        <v>132</v>
      </c>
      <c r="L437" s="33"/>
      <c r="M437" s="139" t="s">
        <v>18</v>
      </c>
      <c r="N437" s="140" t="s">
        <v>42</v>
      </c>
      <c r="P437" s="141">
        <f>O437*H437</f>
        <v>0</v>
      </c>
      <c r="Q437" s="141">
        <v>0.14215</v>
      </c>
      <c r="R437" s="141">
        <f>Q437*H437</f>
        <v>3.0917624999999997</v>
      </c>
      <c r="S437" s="141">
        <v>0</v>
      </c>
      <c r="T437" s="142">
        <f>S437*H437</f>
        <v>0</v>
      </c>
      <c r="AR437" s="143" t="s">
        <v>133</v>
      </c>
      <c r="AT437" s="143" t="s">
        <v>128</v>
      </c>
      <c r="AU437" s="143" t="s">
        <v>80</v>
      </c>
      <c r="AY437" s="18" t="s">
        <v>126</v>
      </c>
      <c r="BE437" s="144">
        <f>IF(N437="základní",J437,0)</f>
        <v>0</v>
      </c>
      <c r="BF437" s="144">
        <f>IF(N437="snížená",J437,0)</f>
        <v>0</v>
      </c>
      <c r="BG437" s="144">
        <f>IF(N437="zákl. přenesená",J437,0)</f>
        <v>0</v>
      </c>
      <c r="BH437" s="144">
        <f>IF(N437="sníž. přenesená",J437,0)</f>
        <v>0</v>
      </c>
      <c r="BI437" s="144">
        <f>IF(N437="nulová",J437,0)</f>
        <v>0</v>
      </c>
      <c r="BJ437" s="18" t="s">
        <v>78</v>
      </c>
      <c r="BK437" s="144">
        <f>ROUND(I437*H437,2)</f>
        <v>0</v>
      </c>
      <c r="BL437" s="18" t="s">
        <v>133</v>
      </c>
      <c r="BM437" s="143" t="s">
        <v>409</v>
      </c>
    </row>
    <row r="438" spans="2:65" s="1" customFormat="1" ht="10.199999999999999">
      <c r="B438" s="33"/>
      <c r="D438" s="145" t="s">
        <v>135</v>
      </c>
      <c r="F438" s="146" t="s">
        <v>410</v>
      </c>
      <c r="I438" s="147"/>
      <c r="L438" s="33"/>
      <c r="M438" s="148"/>
      <c r="T438" s="54"/>
      <c r="AT438" s="18" t="s">
        <v>135</v>
      </c>
      <c r="AU438" s="18" t="s">
        <v>80</v>
      </c>
    </row>
    <row r="439" spans="2:65" s="12" customFormat="1" ht="10.199999999999999">
      <c r="B439" s="149"/>
      <c r="D439" s="150" t="s">
        <v>137</v>
      </c>
      <c r="E439" s="151" t="s">
        <v>18</v>
      </c>
      <c r="F439" s="152" t="s">
        <v>170</v>
      </c>
      <c r="H439" s="151" t="s">
        <v>18</v>
      </c>
      <c r="I439" s="153"/>
      <c r="L439" s="149"/>
      <c r="M439" s="154"/>
      <c r="T439" s="155"/>
      <c r="AT439" s="151" t="s">
        <v>137</v>
      </c>
      <c r="AU439" s="151" t="s">
        <v>80</v>
      </c>
      <c r="AV439" s="12" t="s">
        <v>78</v>
      </c>
      <c r="AW439" s="12" t="s">
        <v>32</v>
      </c>
      <c r="AX439" s="12" t="s">
        <v>71</v>
      </c>
      <c r="AY439" s="151" t="s">
        <v>126</v>
      </c>
    </row>
    <row r="440" spans="2:65" s="12" customFormat="1" ht="10.199999999999999">
      <c r="B440" s="149"/>
      <c r="D440" s="150" t="s">
        <v>137</v>
      </c>
      <c r="E440" s="151" t="s">
        <v>18</v>
      </c>
      <c r="F440" s="152" t="s">
        <v>138</v>
      </c>
      <c r="H440" s="151" t="s">
        <v>18</v>
      </c>
      <c r="I440" s="153"/>
      <c r="L440" s="149"/>
      <c r="M440" s="154"/>
      <c r="T440" s="155"/>
      <c r="AT440" s="151" t="s">
        <v>137</v>
      </c>
      <c r="AU440" s="151" t="s">
        <v>80</v>
      </c>
      <c r="AV440" s="12" t="s">
        <v>78</v>
      </c>
      <c r="AW440" s="12" t="s">
        <v>32</v>
      </c>
      <c r="AX440" s="12" t="s">
        <v>71</v>
      </c>
      <c r="AY440" s="151" t="s">
        <v>126</v>
      </c>
    </row>
    <row r="441" spans="2:65" s="12" customFormat="1" ht="10.199999999999999">
      <c r="B441" s="149"/>
      <c r="D441" s="150" t="s">
        <v>137</v>
      </c>
      <c r="E441" s="151" t="s">
        <v>18</v>
      </c>
      <c r="F441" s="152" t="s">
        <v>289</v>
      </c>
      <c r="H441" s="151" t="s">
        <v>18</v>
      </c>
      <c r="I441" s="153"/>
      <c r="L441" s="149"/>
      <c r="M441" s="154"/>
      <c r="T441" s="155"/>
      <c r="AT441" s="151" t="s">
        <v>137</v>
      </c>
      <c r="AU441" s="151" t="s">
        <v>80</v>
      </c>
      <c r="AV441" s="12" t="s">
        <v>78</v>
      </c>
      <c r="AW441" s="12" t="s">
        <v>32</v>
      </c>
      <c r="AX441" s="12" t="s">
        <v>71</v>
      </c>
      <c r="AY441" s="151" t="s">
        <v>126</v>
      </c>
    </row>
    <row r="442" spans="2:65" s="13" customFormat="1" ht="10.199999999999999">
      <c r="B442" s="156"/>
      <c r="D442" s="150" t="s">
        <v>137</v>
      </c>
      <c r="E442" s="157" t="s">
        <v>18</v>
      </c>
      <c r="F442" s="158" t="s">
        <v>411</v>
      </c>
      <c r="H442" s="159">
        <v>21.75</v>
      </c>
      <c r="I442" s="160"/>
      <c r="L442" s="156"/>
      <c r="M442" s="161"/>
      <c r="T442" s="162"/>
      <c r="AT442" s="157" t="s">
        <v>137</v>
      </c>
      <c r="AU442" s="157" t="s">
        <v>80</v>
      </c>
      <c r="AV442" s="13" t="s">
        <v>80</v>
      </c>
      <c r="AW442" s="13" t="s">
        <v>32</v>
      </c>
      <c r="AX442" s="13" t="s">
        <v>71</v>
      </c>
      <c r="AY442" s="157" t="s">
        <v>126</v>
      </c>
    </row>
    <row r="443" spans="2:65" s="14" customFormat="1" ht="10.199999999999999">
      <c r="B443" s="163"/>
      <c r="D443" s="150" t="s">
        <v>137</v>
      </c>
      <c r="E443" s="164" t="s">
        <v>18</v>
      </c>
      <c r="F443" s="165" t="s">
        <v>142</v>
      </c>
      <c r="H443" s="166">
        <v>21.75</v>
      </c>
      <c r="I443" s="167"/>
      <c r="L443" s="163"/>
      <c r="M443" s="168"/>
      <c r="T443" s="169"/>
      <c r="AT443" s="164" t="s">
        <v>137</v>
      </c>
      <c r="AU443" s="164" t="s">
        <v>80</v>
      </c>
      <c r="AV443" s="14" t="s">
        <v>133</v>
      </c>
      <c r="AW443" s="14" t="s">
        <v>32</v>
      </c>
      <c r="AX443" s="14" t="s">
        <v>78</v>
      </c>
      <c r="AY443" s="164" t="s">
        <v>126</v>
      </c>
    </row>
    <row r="444" spans="2:65" s="1" customFormat="1" ht="49.05" customHeight="1">
      <c r="B444" s="33"/>
      <c r="C444" s="132" t="s">
        <v>412</v>
      </c>
      <c r="D444" s="132" t="s">
        <v>128</v>
      </c>
      <c r="E444" s="133" t="s">
        <v>413</v>
      </c>
      <c r="F444" s="134" t="s">
        <v>414</v>
      </c>
      <c r="G444" s="135" t="s">
        <v>156</v>
      </c>
      <c r="H444" s="136">
        <v>1016.94</v>
      </c>
      <c r="I444" s="137"/>
      <c r="J444" s="138">
        <f>ROUND(I444*H444,2)</f>
        <v>0</v>
      </c>
      <c r="K444" s="134" t="s">
        <v>132</v>
      </c>
      <c r="L444" s="33"/>
      <c r="M444" s="139" t="s">
        <v>18</v>
      </c>
      <c r="N444" s="140" t="s">
        <v>42</v>
      </c>
      <c r="P444" s="141">
        <f>O444*H444</f>
        <v>0</v>
      </c>
      <c r="Q444" s="141">
        <v>0.15540000000000001</v>
      </c>
      <c r="R444" s="141">
        <f>Q444*H444</f>
        <v>158.03247600000003</v>
      </c>
      <c r="S444" s="141">
        <v>0</v>
      </c>
      <c r="T444" s="142">
        <f>S444*H444</f>
        <v>0</v>
      </c>
      <c r="AR444" s="143" t="s">
        <v>133</v>
      </c>
      <c r="AT444" s="143" t="s">
        <v>128</v>
      </c>
      <c r="AU444" s="143" t="s">
        <v>80</v>
      </c>
      <c r="AY444" s="18" t="s">
        <v>126</v>
      </c>
      <c r="BE444" s="144">
        <f>IF(N444="základní",J444,0)</f>
        <v>0</v>
      </c>
      <c r="BF444" s="144">
        <f>IF(N444="snížená",J444,0)</f>
        <v>0</v>
      </c>
      <c r="BG444" s="144">
        <f>IF(N444="zákl. přenesená",J444,0)</f>
        <v>0</v>
      </c>
      <c r="BH444" s="144">
        <f>IF(N444="sníž. přenesená",J444,0)</f>
        <v>0</v>
      </c>
      <c r="BI444" s="144">
        <f>IF(N444="nulová",J444,0)</f>
        <v>0</v>
      </c>
      <c r="BJ444" s="18" t="s">
        <v>78</v>
      </c>
      <c r="BK444" s="144">
        <f>ROUND(I444*H444,2)</f>
        <v>0</v>
      </c>
      <c r="BL444" s="18" t="s">
        <v>133</v>
      </c>
      <c r="BM444" s="143" t="s">
        <v>415</v>
      </c>
    </row>
    <row r="445" spans="2:65" s="1" customFormat="1" ht="10.199999999999999">
      <c r="B445" s="33"/>
      <c r="D445" s="145" t="s">
        <v>135</v>
      </c>
      <c r="F445" s="146" t="s">
        <v>416</v>
      </c>
      <c r="I445" s="147"/>
      <c r="L445" s="33"/>
      <c r="M445" s="148"/>
      <c r="T445" s="54"/>
      <c r="AT445" s="18" t="s">
        <v>135</v>
      </c>
      <c r="AU445" s="18" t="s">
        <v>80</v>
      </c>
    </row>
    <row r="446" spans="2:65" s="12" customFormat="1" ht="10.199999999999999">
      <c r="B446" s="149"/>
      <c r="D446" s="150" t="s">
        <v>137</v>
      </c>
      <c r="E446" s="151" t="s">
        <v>18</v>
      </c>
      <c r="F446" s="152" t="s">
        <v>170</v>
      </c>
      <c r="H446" s="151" t="s">
        <v>18</v>
      </c>
      <c r="I446" s="153"/>
      <c r="L446" s="149"/>
      <c r="M446" s="154"/>
      <c r="T446" s="155"/>
      <c r="AT446" s="151" t="s">
        <v>137</v>
      </c>
      <c r="AU446" s="151" t="s">
        <v>80</v>
      </c>
      <c r="AV446" s="12" t="s">
        <v>78</v>
      </c>
      <c r="AW446" s="12" t="s">
        <v>32</v>
      </c>
      <c r="AX446" s="12" t="s">
        <v>71</v>
      </c>
      <c r="AY446" s="151" t="s">
        <v>126</v>
      </c>
    </row>
    <row r="447" spans="2:65" s="12" customFormat="1" ht="10.199999999999999">
      <c r="B447" s="149"/>
      <c r="D447" s="150" t="s">
        <v>137</v>
      </c>
      <c r="E447" s="151" t="s">
        <v>18</v>
      </c>
      <c r="F447" s="152" t="s">
        <v>417</v>
      </c>
      <c r="H447" s="151" t="s">
        <v>18</v>
      </c>
      <c r="I447" s="153"/>
      <c r="L447" s="149"/>
      <c r="M447" s="154"/>
      <c r="T447" s="155"/>
      <c r="AT447" s="151" t="s">
        <v>137</v>
      </c>
      <c r="AU447" s="151" t="s">
        <v>80</v>
      </c>
      <c r="AV447" s="12" t="s">
        <v>78</v>
      </c>
      <c r="AW447" s="12" t="s">
        <v>32</v>
      </c>
      <c r="AX447" s="12" t="s">
        <v>71</v>
      </c>
      <c r="AY447" s="151" t="s">
        <v>126</v>
      </c>
    </row>
    <row r="448" spans="2:65" s="12" customFormat="1" ht="10.199999999999999">
      <c r="B448" s="149"/>
      <c r="D448" s="150" t="s">
        <v>137</v>
      </c>
      <c r="E448" s="151" t="s">
        <v>18</v>
      </c>
      <c r="F448" s="152" t="s">
        <v>418</v>
      </c>
      <c r="H448" s="151" t="s">
        <v>18</v>
      </c>
      <c r="I448" s="153"/>
      <c r="L448" s="149"/>
      <c r="M448" s="154"/>
      <c r="T448" s="155"/>
      <c r="AT448" s="151" t="s">
        <v>137</v>
      </c>
      <c r="AU448" s="151" t="s">
        <v>80</v>
      </c>
      <c r="AV448" s="12" t="s">
        <v>78</v>
      </c>
      <c r="AW448" s="12" t="s">
        <v>32</v>
      </c>
      <c r="AX448" s="12" t="s">
        <v>71</v>
      </c>
      <c r="AY448" s="151" t="s">
        <v>126</v>
      </c>
    </row>
    <row r="449" spans="2:65" s="12" customFormat="1" ht="10.199999999999999">
      <c r="B449" s="149"/>
      <c r="D449" s="150" t="s">
        <v>137</v>
      </c>
      <c r="E449" s="151" t="s">
        <v>18</v>
      </c>
      <c r="F449" s="152" t="s">
        <v>220</v>
      </c>
      <c r="H449" s="151" t="s">
        <v>18</v>
      </c>
      <c r="I449" s="153"/>
      <c r="L449" s="149"/>
      <c r="M449" s="154"/>
      <c r="T449" s="155"/>
      <c r="AT449" s="151" t="s">
        <v>137</v>
      </c>
      <c r="AU449" s="151" t="s">
        <v>80</v>
      </c>
      <c r="AV449" s="12" t="s">
        <v>78</v>
      </c>
      <c r="AW449" s="12" t="s">
        <v>32</v>
      </c>
      <c r="AX449" s="12" t="s">
        <v>71</v>
      </c>
      <c r="AY449" s="151" t="s">
        <v>126</v>
      </c>
    </row>
    <row r="450" spans="2:65" s="13" customFormat="1" ht="30.6">
      <c r="B450" s="156"/>
      <c r="D450" s="150" t="s">
        <v>137</v>
      </c>
      <c r="E450" s="157" t="s">
        <v>18</v>
      </c>
      <c r="F450" s="158" t="s">
        <v>419</v>
      </c>
      <c r="H450" s="159">
        <v>317.27999999999997</v>
      </c>
      <c r="I450" s="160"/>
      <c r="L450" s="156"/>
      <c r="M450" s="161"/>
      <c r="T450" s="162"/>
      <c r="AT450" s="157" t="s">
        <v>137</v>
      </c>
      <c r="AU450" s="157" t="s">
        <v>80</v>
      </c>
      <c r="AV450" s="13" t="s">
        <v>80</v>
      </c>
      <c r="AW450" s="13" t="s">
        <v>32</v>
      </c>
      <c r="AX450" s="13" t="s">
        <v>71</v>
      </c>
      <c r="AY450" s="157" t="s">
        <v>126</v>
      </c>
    </row>
    <row r="451" spans="2:65" s="13" customFormat="1" ht="30.6">
      <c r="B451" s="156"/>
      <c r="D451" s="150" t="s">
        <v>137</v>
      </c>
      <c r="E451" s="157" t="s">
        <v>18</v>
      </c>
      <c r="F451" s="158" t="s">
        <v>420</v>
      </c>
      <c r="H451" s="159">
        <v>249.81</v>
      </c>
      <c r="I451" s="160"/>
      <c r="L451" s="156"/>
      <c r="M451" s="161"/>
      <c r="T451" s="162"/>
      <c r="AT451" s="157" t="s">
        <v>137</v>
      </c>
      <c r="AU451" s="157" t="s">
        <v>80</v>
      </c>
      <c r="AV451" s="13" t="s">
        <v>80</v>
      </c>
      <c r="AW451" s="13" t="s">
        <v>32</v>
      </c>
      <c r="AX451" s="13" t="s">
        <v>71</v>
      </c>
      <c r="AY451" s="157" t="s">
        <v>126</v>
      </c>
    </row>
    <row r="452" spans="2:65" s="15" customFormat="1" ht="10.199999999999999">
      <c r="B452" s="171"/>
      <c r="D452" s="150" t="s">
        <v>137</v>
      </c>
      <c r="E452" s="172" t="s">
        <v>18</v>
      </c>
      <c r="F452" s="173" t="s">
        <v>421</v>
      </c>
      <c r="H452" s="174">
        <v>567.09</v>
      </c>
      <c r="I452" s="175"/>
      <c r="L452" s="171"/>
      <c r="M452" s="176"/>
      <c r="T452" s="177"/>
      <c r="AT452" s="172" t="s">
        <v>137</v>
      </c>
      <c r="AU452" s="172" t="s">
        <v>80</v>
      </c>
      <c r="AV452" s="15" t="s">
        <v>148</v>
      </c>
      <c r="AW452" s="15" t="s">
        <v>32</v>
      </c>
      <c r="AX452" s="15" t="s">
        <v>71</v>
      </c>
      <c r="AY452" s="172" t="s">
        <v>126</v>
      </c>
    </row>
    <row r="453" spans="2:65" s="12" customFormat="1" ht="10.199999999999999">
      <c r="B453" s="149"/>
      <c r="D453" s="150" t="s">
        <v>137</v>
      </c>
      <c r="E453" s="151" t="s">
        <v>18</v>
      </c>
      <c r="F453" s="152" t="s">
        <v>422</v>
      </c>
      <c r="H453" s="151" t="s">
        <v>18</v>
      </c>
      <c r="I453" s="153"/>
      <c r="L453" s="149"/>
      <c r="M453" s="154"/>
      <c r="T453" s="155"/>
      <c r="AT453" s="151" t="s">
        <v>137</v>
      </c>
      <c r="AU453" s="151" t="s">
        <v>80</v>
      </c>
      <c r="AV453" s="12" t="s">
        <v>78</v>
      </c>
      <c r="AW453" s="12" t="s">
        <v>32</v>
      </c>
      <c r="AX453" s="12" t="s">
        <v>71</v>
      </c>
      <c r="AY453" s="151" t="s">
        <v>126</v>
      </c>
    </row>
    <row r="454" spans="2:65" s="13" customFormat="1" ht="30.6">
      <c r="B454" s="156"/>
      <c r="D454" s="150" t="s">
        <v>137</v>
      </c>
      <c r="E454" s="157" t="s">
        <v>18</v>
      </c>
      <c r="F454" s="158" t="s">
        <v>423</v>
      </c>
      <c r="H454" s="159">
        <v>449.85</v>
      </c>
      <c r="I454" s="160"/>
      <c r="L454" s="156"/>
      <c r="M454" s="161"/>
      <c r="T454" s="162"/>
      <c r="AT454" s="157" t="s">
        <v>137</v>
      </c>
      <c r="AU454" s="157" t="s">
        <v>80</v>
      </c>
      <c r="AV454" s="13" t="s">
        <v>80</v>
      </c>
      <c r="AW454" s="13" t="s">
        <v>32</v>
      </c>
      <c r="AX454" s="13" t="s">
        <v>71</v>
      </c>
      <c r="AY454" s="157" t="s">
        <v>126</v>
      </c>
    </row>
    <row r="455" spans="2:65" s="15" customFormat="1" ht="10.199999999999999">
      <c r="B455" s="171"/>
      <c r="D455" s="150" t="s">
        <v>137</v>
      </c>
      <c r="E455" s="172" t="s">
        <v>18</v>
      </c>
      <c r="F455" s="173" t="s">
        <v>424</v>
      </c>
      <c r="H455" s="174">
        <v>449.85</v>
      </c>
      <c r="I455" s="175"/>
      <c r="L455" s="171"/>
      <c r="M455" s="176"/>
      <c r="T455" s="177"/>
      <c r="AT455" s="172" t="s">
        <v>137</v>
      </c>
      <c r="AU455" s="172" t="s">
        <v>80</v>
      </c>
      <c r="AV455" s="15" t="s">
        <v>148</v>
      </c>
      <c r="AW455" s="15" t="s">
        <v>32</v>
      </c>
      <c r="AX455" s="15" t="s">
        <v>71</v>
      </c>
      <c r="AY455" s="172" t="s">
        <v>126</v>
      </c>
    </row>
    <row r="456" spans="2:65" s="14" customFormat="1" ht="10.199999999999999">
      <c r="B456" s="163"/>
      <c r="D456" s="150" t="s">
        <v>137</v>
      </c>
      <c r="E456" s="164" t="s">
        <v>18</v>
      </c>
      <c r="F456" s="165" t="s">
        <v>142</v>
      </c>
      <c r="H456" s="166">
        <v>1016.94</v>
      </c>
      <c r="I456" s="167"/>
      <c r="L456" s="163"/>
      <c r="M456" s="168"/>
      <c r="T456" s="169"/>
      <c r="AT456" s="164" t="s">
        <v>137</v>
      </c>
      <c r="AU456" s="164" t="s">
        <v>80</v>
      </c>
      <c r="AV456" s="14" t="s">
        <v>133</v>
      </c>
      <c r="AW456" s="14" t="s">
        <v>32</v>
      </c>
      <c r="AX456" s="14" t="s">
        <v>78</v>
      </c>
      <c r="AY456" s="164" t="s">
        <v>126</v>
      </c>
    </row>
    <row r="457" spans="2:65" s="1" customFormat="1" ht="24.15" customHeight="1">
      <c r="B457" s="33"/>
      <c r="C457" s="178" t="s">
        <v>425</v>
      </c>
      <c r="D457" s="178" t="s">
        <v>261</v>
      </c>
      <c r="E457" s="179" t="s">
        <v>426</v>
      </c>
      <c r="F457" s="180" t="s">
        <v>427</v>
      </c>
      <c r="G457" s="181" t="s">
        <v>156</v>
      </c>
      <c r="H457" s="182">
        <v>458.84699999999998</v>
      </c>
      <c r="I457" s="183"/>
      <c r="J457" s="184">
        <f>ROUND(I457*H457,2)</f>
        <v>0</v>
      </c>
      <c r="K457" s="180" t="s">
        <v>132</v>
      </c>
      <c r="L457" s="185"/>
      <c r="M457" s="186" t="s">
        <v>18</v>
      </c>
      <c r="N457" s="187" t="s">
        <v>42</v>
      </c>
      <c r="P457" s="141">
        <f>O457*H457</f>
        <v>0</v>
      </c>
      <c r="Q457" s="141">
        <v>4.8300000000000003E-2</v>
      </c>
      <c r="R457" s="141">
        <f>Q457*H457</f>
        <v>22.162310099999999</v>
      </c>
      <c r="S457" s="141">
        <v>0</v>
      </c>
      <c r="T457" s="142">
        <f>S457*H457</f>
        <v>0</v>
      </c>
      <c r="AR457" s="143" t="s">
        <v>197</v>
      </c>
      <c r="AT457" s="143" t="s">
        <v>261</v>
      </c>
      <c r="AU457" s="143" t="s">
        <v>80</v>
      </c>
      <c r="AY457" s="18" t="s">
        <v>126</v>
      </c>
      <c r="BE457" s="144">
        <f>IF(N457="základní",J457,0)</f>
        <v>0</v>
      </c>
      <c r="BF457" s="144">
        <f>IF(N457="snížená",J457,0)</f>
        <v>0</v>
      </c>
      <c r="BG457" s="144">
        <f>IF(N457="zákl. přenesená",J457,0)</f>
        <v>0</v>
      </c>
      <c r="BH457" s="144">
        <f>IF(N457="sníž. přenesená",J457,0)</f>
        <v>0</v>
      </c>
      <c r="BI457" s="144">
        <f>IF(N457="nulová",J457,0)</f>
        <v>0</v>
      </c>
      <c r="BJ457" s="18" t="s">
        <v>78</v>
      </c>
      <c r="BK457" s="144">
        <f>ROUND(I457*H457,2)</f>
        <v>0</v>
      </c>
      <c r="BL457" s="18" t="s">
        <v>133</v>
      </c>
      <c r="BM457" s="143" t="s">
        <v>428</v>
      </c>
    </row>
    <row r="458" spans="2:65" s="12" customFormat="1" ht="10.199999999999999">
      <c r="B458" s="149"/>
      <c r="D458" s="150" t="s">
        <v>137</v>
      </c>
      <c r="E458" s="151" t="s">
        <v>18</v>
      </c>
      <c r="F458" s="152" t="s">
        <v>422</v>
      </c>
      <c r="H458" s="151" t="s">
        <v>18</v>
      </c>
      <c r="I458" s="153"/>
      <c r="L458" s="149"/>
      <c r="M458" s="154"/>
      <c r="T458" s="155"/>
      <c r="AT458" s="151" t="s">
        <v>137</v>
      </c>
      <c r="AU458" s="151" t="s">
        <v>80</v>
      </c>
      <c r="AV458" s="12" t="s">
        <v>78</v>
      </c>
      <c r="AW458" s="12" t="s">
        <v>32</v>
      </c>
      <c r="AX458" s="12" t="s">
        <v>71</v>
      </c>
      <c r="AY458" s="151" t="s">
        <v>126</v>
      </c>
    </row>
    <row r="459" spans="2:65" s="13" customFormat="1" ht="30.6">
      <c r="B459" s="156"/>
      <c r="D459" s="150" t="s">
        <v>137</v>
      </c>
      <c r="E459" s="157" t="s">
        <v>18</v>
      </c>
      <c r="F459" s="158" t="s">
        <v>423</v>
      </c>
      <c r="H459" s="159">
        <v>449.85</v>
      </c>
      <c r="I459" s="160"/>
      <c r="L459" s="156"/>
      <c r="M459" s="161"/>
      <c r="T459" s="162"/>
      <c r="AT459" s="157" t="s">
        <v>137</v>
      </c>
      <c r="AU459" s="157" t="s">
        <v>80</v>
      </c>
      <c r="AV459" s="13" t="s">
        <v>80</v>
      </c>
      <c r="AW459" s="13" t="s">
        <v>32</v>
      </c>
      <c r="AX459" s="13" t="s">
        <v>71</v>
      </c>
      <c r="AY459" s="157" t="s">
        <v>126</v>
      </c>
    </row>
    <row r="460" spans="2:65" s="14" customFormat="1" ht="10.199999999999999">
      <c r="B460" s="163"/>
      <c r="D460" s="150" t="s">
        <v>137</v>
      </c>
      <c r="E460" s="164" t="s">
        <v>18</v>
      </c>
      <c r="F460" s="165" t="s">
        <v>142</v>
      </c>
      <c r="H460" s="166">
        <v>449.85</v>
      </c>
      <c r="I460" s="167"/>
      <c r="L460" s="163"/>
      <c r="M460" s="168"/>
      <c r="T460" s="169"/>
      <c r="AT460" s="164" t="s">
        <v>137</v>
      </c>
      <c r="AU460" s="164" t="s">
        <v>80</v>
      </c>
      <c r="AV460" s="14" t="s">
        <v>133</v>
      </c>
      <c r="AW460" s="14" t="s">
        <v>32</v>
      </c>
      <c r="AX460" s="14" t="s">
        <v>78</v>
      </c>
      <c r="AY460" s="164" t="s">
        <v>126</v>
      </c>
    </row>
    <row r="461" spans="2:65" s="13" customFormat="1" ht="10.199999999999999">
      <c r="B461" s="156"/>
      <c r="D461" s="150" t="s">
        <v>137</v>
      </c>
      <c r="F461" s="158" t="s">
        <v>429</v>
      </c>
      <c r="H461" s="159">
        <v>458.84699999999998</v>
      </c>
      <c r="I461" s="160"/>
      <c r="L461" s="156"/>
      <c r="M461" s="161"/>
      <c r="T461" s="162"/>
      <c r="AT461" s="157" t="s">
        <v>137</v>
      </c>
      <c r="AU461" s="157" t="s">
        <v>80</v>
      </c>
      <c r="AV461" s="13" t="s">
        <v>80</v>
      </c>
      <c r="AW461" s="13" t="s">
        <v>4</v>
      </c>
      <c r="AX461" s="13" t="s">
        <v>78</v>
      </c>
      <c r="AY461" s="157" t="s">
        <v>126</v>
      </c>
    </row>
    <row r="462" spans="2:65" s="1" customFormat="1" ht="16.5" customHeight="1">
      <c r="B462" s="33"/>
      <c r="C462" s="178" t="s">
        <v>430</v>
      </c>
      <c r="D462" s="178" t="s">
        <v>261</v>
      </c>
      <c r="E462" s="179" t="s">
        <v>431</v>
      </c>
      <c r="F462" s="180" t="s">
        <v>432</v>
      </c>
      <c r="G462" s="181" t="s">
        <v>156</v>
      </c>
      <c r="H462" s="182">
        <v>578.43200000000002</v>
      </c>
      <c r="I462" s="183"/>
      <c r="J462" s="184">
        <f>ROUND(I462*H462,2)</f>
        <v>0</v>
      </c>
      <c r="K462" s="180" t="s">
        <v>132</v>
      </c>
      <c r="L462" s="185"/>
      <c r="M462" s="186" t="s">
        <v>18</v>
      </c>
      <c r="N462" s="187" t="s">
        <v>42</v>
      </c>
      <c r="P462" s="141">
        <f>O462*H462</f>
        <v>0</v>
      </c>
      <c r="Q462" s="141">
        <v>0.08</v>
      </c>
      <c r="R462" s="141">
        <f>Q462*H462</f>
        <v>46.274560000000001</v>
      </c>
      <c r="S462" s="141">
        <v>0</v>
      </c>
      <c r="T462" s="142">
        <f>S462*H462</f>
        <v>0</v>
      </c>
      <c r="AR462" s="143" t="s">
        <v>197</v>
      </c>
      <c r="AT462" s="143" t="s">
        <v>261</v>
      </c>
      <c r="AU462" s="143" t="s">
        <v>80</v>
      </c>
      <c r="AY462" s="18" t="s">
        <v>126</v>
      </c>
      <c r="BE462" s="144">
        <f>IF(N462="základní",J462,0)</f>
        <v>0</v>
      </c>
      <c r="BF462" s="144">
        <f>IF(N462="snížená",J462,0)</f>
        <v>0</v>
      </c>
      <c r="BG462" s="144">
        <f>IF(N462="zákl. přenesená",J462,0)</f>
        <v>0</v>
      </c>
      <c r="BH462" s="144">
        <f>IF(N462="sníž. přenesená",J462,0)</f>
        <v>0</v>
      </c>
      <c r="BI462" s="144">
        <f>IF(N462="nulová",J462,0)</f>
        <v>0</v>
      </c>
      <c r="BJ462" s="18" t="s">
        <v>78</v>
      </c>
      <c r="BK462" s="144">
        <f>ROUND(I462*H462,2)</f>
        <v>0</v>
      </c>
      <c r="BL462" s="18" t="s">
        <v>133</v>
      </c>
      <c r="BM462" s="143" t="s">
        <v>433</v>
      </c>
    </row>
    <row r="463" spans="2:65" s="12" customFormat="1" ht="10.199999999999999">
      <c r="B463" s="149"/>
      <c r="D463" s="150" t="s">
        <v>137</v>
      </c>
      <c r="E463" s="151" t="s">
        <v>18</v>
      </c>
      <c r="F463" s="152" t="s">
        <v>220</v>
      </c>
      <c r="H463" s="151" t="s">
        <v>18</v>
      </c>
      <c r="I463" s="153"/>
      <c r="L463" s="149"/>
      <c r="M463" s="154"/>
      <c r="T463" s="155"/>
      <c r="AT463" s="151" t="s">
        <v>137</v>
      </c>
      <c r="AU463" s="151" t="s">
        <v>80</v>
      </c>
      <c r="AV463" s="12" t="s">
        <v>78</v>
      </c>
      <c r="AW463" s="12" t="s">
        <v>32</v>
      </c>
      <c r="AX463" s="12" t="s">
        <v>71</v>
      </c>
      <c r="AY463" s="151" t="s">
        <v>126</v>
      </c>
    </row>
    <row r="464" spans="2:65" s="13" customFormat="1" ht="30.6">
      <c r="B464" s="156"/>
      <c r="D464" s="150" t="s">
        <v>137</v>
      </c>
      <c r="E464" s="157" t="s">
        <v>18</v>
      </c>
      <c r="F464" s="158" t="s">
        <v>419</v>
      </c>
      <c r="H464" s="159">
        <v>317.27999999999997</v>
      </c>
      <c r="I464" s="160"/>
      <c r="L464" s="156"/>
      <c r="M464" s="161"/>
      <c r="T464" s="162"/>
      <c r="AT464" s="157" t="s">
        <v>137</v>
      </c>
      <c r="AU464" s="157" t="s">
        <v>80</v>
      </c>
      <c r="AV464" s="13" t="s">
        <v>80</v>
      </c>
      <c r="AW464" s="13" t="s">
        <v>32</v>
      </c>
      <c r="AX464" s="13" t="s">
        <v>71</v>
      </c>
      <c r="AY464" s="157" t="s">
        <v>126</v>
      </c>
    </row>
    <row r="465" spans="2:65" s="13" customFormat="1" ht="30.6">
      <c r="B465" s="156"/>
      <c r="D465" s="150" t="s">
        <v>137</v>
      </c>
      <c r="E465" s="157" t="s">
        <v>18</v>
      </c>
      <c r="F465" s="158" t="s">
        <v>420</v>
      </c>
      <c r="H465" s="159">
        <v>249.81</v>
      </c>
      <c r="I465" s="160"/>
      <c r="L465" s="156"/>
      <c r="M465" s="161"/>
      <c r="T465" s="162"/>
      <c r="AT465" s="157" t="s">
        <v>137</v>
      </c>
      <c r="AU465" s="157" t="s">
        <v>80</v>
      </c>
      <c r="AV465" s="13" t="s">
        <v>80</v>
      </c>
      <c r="AW465" s="13" t="s">
        <v>32</v>
      </c>
      <c r="AX465" s="13" t="s">
        <v>71</v>
      </c>
      <c r="AY465" s="157" t="s">
        <v>126</v>
      </c>
    </row>
    <row r="466" spans="2:65" s="14" customFormat="1" ht="10.199999999999999">
      <c r="B466" s="163"/>
      <c r="D466" s="150" t="s">
        <v>137</v>
      </c>
      <c r="E466" s="164" t="s">
        <v>18</v>
      </c>
      <c r="F466" s="165" t="s">
        <v>142</v>
      </c>
      <c r="H466" s="166">
        <v>567.09</v>
      </c>
      <c r="I466" s="167"/>
      <c r="L466" s="163"/>
      <c r="M466" s="168"/>
      <c r="T466" s="169"/>
      <c r="AT466" s="164" t="s">
        <v>137</v>
      </c>
      <c r="AU466" s="164" t="s">
        <v>80</v>
      </c>
      <c r="AV466" s="14" t="s">
        <v>133</v>
      </c>
      <c r="AW466" s="14" t="s">
        <v>32</v>
      </c>
      <c r="AX466" s="14" t="s">
        <v>78</v>
      </c>
      <c r="AY466" s="164" t="s">
        <v>126</v>
      </c>
    </row>
    <row r="467" spans="2:65" s="13" customFormat="1" ht="10.199999999999999">
      <c r="B467" s="156"/>
      <c r="D467" s="150" t="s">
        <v>137</v>
      </c>
      <c r="F467" s="158" t="s">
        <v>434</v>
      </c>
      <c r="H467" s="159">
        <v>578.43200000000002</v>
      </c>
      <c r="I467" s="160"/>
      <c r="L467" s="156"/>
      <c r="M467" s="161"/>
      <c r="T467" s="162"/>
      <c r="AT467" s="157" t="s">
        <v>137</v>
      </c>
      <c r="AU467" s="157" t="s">
        <v>80</v>
      </c>
      <c r="AV467" s="13" t="s">
        <v>80</v>
      </c>
      <c r="AW467" s="13" t="s">
        <v>4</v>
      </c>
      <c r="AX467" s="13" t="s">
        <v>78</v>
      </c>
      <c r="AY467" s="157" t="s">
        <v>126</v>
      </c>
    </row>
    <row r="468" spans="2:65" s="1" customFormat="1" ht="49.05" customHeight="1">
      <c r="B468" s="33"/>
      <c r="C468" s="132" t="s">
        <v>435</v>
      </c>
      <c r="D468" s="132" t="s">
        <v>128</v>
      </c>
      <c r="E468" s="133" t="s">
        <v>436</v>
      </c>
      <c r="F468" s="134" t="s">
        <v>437</v>
      </c>
      <c r="G468" s="135" t="s">
        <v>156</v>
      </c>
      <c r="H468" s="136">
        <v>23.5</v>
      </c>
      <c r="I468" s="137"/>
      <c r="J468" s="138">
        <f>ROUND(I468*H468,2)</f>
        <v>0</v>
      </c>
      <c r="K468" s="134" t="s">
        <v>132</v>
      </c>
      <c r="L468" s="33"/>
      <c r="M468" s="139" t="s">
        <v>18</v>
      </c>
      <c r="N468" s="140" t="s">
        <v>42</v>
      </c>
      <c r="P468" s="141">
        <f>O468*H468</f>
        <v>0</v>
      </c>
      <c r="Q468" s="141">
        <v>0.14066999999999999</v>
      </c>
      <c r="R468" s="141">
        <f>Q468*H468</f>
        <v>3.3057449999999999</v>
      </c>
      <c r="S468" s="141">
        <v>0</v>
      </c>
      <c r="T468" s="142">
        <f>S468*H468</f>
        <v>0</v>
      </c>
      <c r="AR468" s="143" t="s">
        <v>133</v>
      </c>
      <c r="AT468" s="143" t="s">
        <v>128</v>
      </c>
      <c r="AU468" s="143" t="s">
        <v>80</v>
      </c>
      <c r="AY468" s="18" t="s">
        <v>126</v>
      </c>
      <c r="BE468" s="144">
        <f>IF(N468="základní",J468,0)</f>
        <v>0</v>
      </c>
      <c r="BF468" s="144">
        <f>IF(N468="snížená",J468,0)</f>
        <v>0</v>
      </c>
      <c r="BG468" s="144">
        <f>IF(N468="zákl. přenesená",J468,0)</f>
        <v>0</v>
      </c>
      <c r="BH468" s="144">
        <f>IF(N468="sníž. přenesená",J468,0)</f>
        <v>0</v>
      </c>
      <c r="BI468" s="144">
        <f>IF(N468="nulová",J468,0)</f>
        <v>0</v>
      </c>
      <c r="BJ468" s="18" t="s">
        <v>78</v>
      </c>
      <c r="BK468" s="144">
        <f>ROUND(I468*H468,2)</f>
        <v>0</v>
      </c>
      <c r="BL468" s="18" t="s">
        <v>133</v>
      </c>
      <c r="BM468" s="143" t="s">
        <v>438</v>
      </c>
    </row>
    <row r="469" spans="2:65" s="1" customFormat="1" ht="10.199999999999999">
      <c r="B469" s="33"/>
      <c r="D469" s="145" t="s">
        <v>135</v>
      </c>
      <c r="F469" s="146" t="s">
        <v>439</v>
      </c>
      <c r="I469" s="147"/>
      <c r="L469" s="33"/>
      <c r="M469" s="148"/>
      <c r="T469" s="54"/>
      <c r="AT469" s="18" t="s">
        <v>135</v>
      </c>
      <c r="AU469" s="18" t="s">
        <v>80</v>
      </c>
    </row>
    <row r="470" spans="2:65" s="12" customFormat="1" ht="10.199999999999999">
      <c r="B470" s="149"/>
      <c r="D470" s="150" t="s">
        <v>137</v>
      </c>
      <c r="E470" s="151" t="s">
        <v>18</v>
      </c>
      <c r="F470" s="152" t="s">
        <v>170</v>
      </c>
      <c r="H470" s="151" t="s">
        <v>18</v>
      </c>
      <c r="I470" s="153"/>
      <c r="L470" s="149"/>
      <c r="M470" s="154"/>
      <c r="T470" s="155"/>
      <c r="AT470" s="151" t="s">
        <v>137</v>
      </c>
      <c r="AU470" s="151" t="s">
        <v>80</v>
      </c>
      <c r="AV470" s="12" t="s">
        <v>78</v>
      </c>
      <c r="AW470" s="12" t="s">
        <v>32</v>
      </c>
      <c r="AX470" s="12" t="s">
        <v>71</v>
      </c>
      <c r="AY470" s="151" t="s">
        <v>126</v>
      </c>
    </row>
    <row r="471" spans="2:65" s="12" customFormat="1" ht="10.199999999999999">
      <c r="B471" s="149"/>
      <c r="D471" s="150" t="s">
        <v>137</v>
      </c>
      <c r="E471" s="151" t="s">
        <v>18</v>
      </c>
      <c r="F471" s="152" t="s">
        <v>417</v>
      </c>
      <c r="H471" s="151" t="s">
        <v>18</v>
      </c>
      <c r="I471" s="153"/>
      <c r="L471" s="149"/>
      <c r="M471" s="154"/>
      <c r="T471" s="155"/>
      <c r="AT471" s="151" t="s">
        <v>137</v>
      </c>
      <c r="AU471" s="151" t="s">
        <v>80</v>
      </c>
      <c r="AV471" s="12" t="s">
        <v>78</v>
      </c>
      <c r="AW471" s="12" t="s">
        <v>32</v>
      </c>
      <c r="AX471" s="12" t="s">
        <v>71</v>
      </c>
      <c r="AY471" s="151" t="s">
        <v>126</v>
      </c>
    </row>
    <row r="472" spans="2:65" s="12" customFormat="1" ht="10.199999999999999">
      <c r="B472" s="149"/>
      <c r="D472" s="150" t="s">
        <v>137</v>
      </c>
      <c r="E472" s="151" t="s">
        <v>18</v>
      </c>
      <c r="F472" s="152" t="s">
        <v>440</v>
      </c>
      <c r="H472" s="151" t="s">
        <v>18</v>
      </c>
      <c r="I472" s="153"/>
      <c r="L472" s="149"/>
      <c r="M472" s="154"/>
      <c r="T472" s="155"/>
      <c r="AT472" s="151" t="s">
        <v>137</v>
      </c>
      <c r="AU472" s="151" t="s">
        <v>80</v>
      </c>
      <c r="AV472" s="12" t="s">
        <v>78</v>
      </c>
      <c r="AW472" s="12" t="s">
        <v>32</v>
      </c>
      <c r="AX472" s="12" t="s">
        <v>71</v>
      </c>
      <c r="AY472" s="151" t="s">
        <v>126</v>
      </c>
    </row>
    <row r="473" spans="2:65" s="12" customFormat="1" ht="10.199999999999999">
      <c r="B473" s="149"/>
      <c r="D473" s="150" t="s">
        <v>137</v>
      </c>
      <c r="E473" s="151" t="s">
        <v>18</v>
      </c>
      <c r="F473" s="152" t="s">
        <v>441</v>
      </c>
      <c r="H473" s="151" t="s">
        <v>18</v>
      </c>
      <c r="I473" s="153"/>
      <c r="L473" s="149"/>
      <c r="M473" s="154"/>
      <c r="T473" s="155"/>
      <c r="AT473" s="151" t="s">
        <v>137</v>
      </c>
      <c r="AU473" s="151" t="s">
        <v>80</v>
      </c>
      <c r="AV473" s="12" t="s">
        <v>78</v>
      </c>
      <c r="AW473" s="12" t="s">
        <v>32</v>
      </c>
      <c r="AX473" s="12" t="s">
        <v>71</v>
      </c>
      <c r="AY473" s="151" t="s">
        <v>126</v>
      </c>
    </row>
    <row r="474" spans="2:65" s="13" customFormat="1" ht="10.199999999999999">
      <c r="B474" s="156"/>
      <c r="D474" s="150" t="s">
        <v>137</v>
      </c>
      <c r="E474" s="157" t="s">
        <v>18</v>
      </c>
      <c r="F474" s="158" t="s">
        <v>442</v>
      </c>
      <c r="H474" s="159">
        <v>16.5</v>
      </c>
      <c r="I474" s="160"/>
      <c r="L474" s="156"/>
      <c r="M474" s="161"/>
      <c r="T474" s="162"/>
      <c r="AT474" s="157" t="s">
        <v>137</v>
      </c>
      <c r="AU474" s="157" t="s">
        <v>80</v>
      </c>
      <c r="AV474" s="13" t="s">
        <v>80</v>
      </c>
      <c r="AW474" s="13" t="s">
        <v>32</v>
      </c>
      <c r="AX474" s="13" t="s">
        <v>71</v>
      </c>
      <c r="AY474" s="157" t="s">
        <v>126</v>
      </c>
    </row>
    <row r="475" spans="2:65" s="15" customFormat="1" ht="10.199999999999999">
      <c r="B475" s="171"/>
      <c r="D475" s="150" t="s">
        <v>137</v>
      </c>
      <c r="E475" s="172" t="s">
        <v>18</v>
      </c>
      <c r="F475" s="173" t="s">
        <v>443</v>
      </c>
      <c r="H475" s="174">
        <v>16.5</v>
      </c>
      <c r="I475" s="175"/>
      <c r="L475" s="171"/>
      <c r="M475" s="176"/>
      <c r="T475" s="177"/>
      <c r="AT475" s="172" t="s">
        <v>137</v>
      </c>
      <c r="AU475" s="172" t="s">
        <v>80</v>
      </c>
      <c r="AV475" s="15" t="s">
        <v>148</v>
      </c>
      <c r="AW475" s="15" t="s">
        <v>32</v>
      </c>
      <c r="AX475" s="15" t="s">
        <v>71</v>
      </c>
      <c r="AY475" s="172" t="s">
        <v>126</v>
      </c>
    </row>
    <row r="476" spans="2:65" s="12" customFormat="1" ht="10.199999999999999">
      <c r="B476" s="149"/>
      <c r="D476" s="150" t="s">
        <v>137</v>
      </c>
      <c r="E476" s="151" t="s">
        <v>18</v>
      </c>
      <c r="F476" s="152" t="s">
        <v>444</v>
      </c>
      <c r="H476" s="151" t="s">
        <v>18</v>
      </c>
      <c r="I476" s="153"/>
      <c r="L476" s="149"/>
      <c r="M476" s="154"/>
      <c r="T476" s="155"/>
      <c r="AT476" s="151" t="s">
        <v>137</v>
      </c>
      <c r="AU476" s="151" t="s">
        <v>80</v>
      </c>
      <c r="AV476" s="12" t="s">
        <v>78</v>
      </c>
      <c r="AW476" s="12" t="s">
        <v>32</v>
      </c>
      <c r="AX476" s="12" t="s">
        <v>71</v>
      </c>
      <c r="AY476" s="151" t="s">
        <v>126</v>
      </c>
    </row>
    <row r="477" spans="2:65" s="13" customFormat="1" ht="10.199999999999999">
      <c r="B477" s="156"/>
      <c r="D477" s="150" t="s">
        <v>137</v>
      </c>
      <c r="E477" s="157" t="s">
        <v>18</v>
      </c>
      <c r="F477" s="158" t="s">
        <v>445</v>
      </c>
      <c r="H477" s="159">
        <v>7</v>
      </c>
      <c r="I477" s="160"/>
      <c r="L477" s="156"/>
      <c r="M477" s="161"/>
      <c r="T477" s="162"/>
      <c r="AT477" s="157" t="s">
        <v>137</v>
      </c>
      <c r="AU477" s="157" t="s">
        <v>80</v>
      </c>
      <c r="AV477" s="13" t="s">
        <v>80</v>
      </c>
      <c r="AW477" s="13" t="s">
        <v>32</v>
      </c>
      <c r="AX477" s="13" t="s">
        <v>71</v>
      </c>
      <c r="AY477" s="157" t="s">
        <v>126</v>
      </c>
    </row>
    <row r="478" spans="2:65" s="15" customFormat="1" ht="10.199999999999999">
      <c r="B478" s="171"/>
      <c r="D478" s="150" t="s">
        <v>137</v>
      </c>
      <c r="E478" s="172" t="s">
        <v>18</v>
      </c>
      <c r="F478" s="173" t="s">
        <v>446</v>
      </c>
      <c r="H478" s="174">
        <v>7</v>
      </c>
      <c r="I478" s="175"/>
      <c r="L478" s="171"/>
      <c r="M478" s="176"/>
      <c r="T478" s="177"/>
      <c r="AT478" s="172" t="s">
        <v>137</v>
      </c>
      <c r="AU478" s="172" t="s">
        <v>80</v>
      </c>
      <c r="AV478" s="15" t="s">
        <v>148</v>
      </c>
      <c r="AW478" s="15" t="s">
        <v>32</v>
      </c>
      <c r="AX478" s="15" t="s">
        <v>71</v>
      </c>
      <c r="AY478" s="172" t="s">
        <v>126</v>
      </c>
    </row>
    <row r="479" spans="2:65" s="14" customFormat="1" ht="10.199999999999999">
      <c r="B479" s="163"/>
      <c r="D479" s="150" t="s">
        <v>137</v>
      </c>
      <c r="E479" s="164" t="s">
        <v>18</v>
      </c>
      <c r="F479" s="165" t="s">
        <v>142</v>
      </c>
      <c r="H479" s="166">
        <v>23.5</v>
      </c>
      <c r="I479" s="167"/>
      <c r="L479" s="163"/>
      <c r="M479" s="168"/>
      <c r="T479" s="169"/>
      <c r="AT479" s="164" t="s">
        <v>137</v>
      </c>
      <c r="AU479" s="164" t="s">
        <v>80</v>
      </c>
      <c r="AV479" s="14" t="s">
        <v>133</v>
      </c>
      <c r="AW479" s="14" t="s">
        <v>32</v>
      </c>
      <c r="AX479" s="14" t="s">
        <v>78</v>
      </c>
      <c r="AY479" s="164" t="s">
        <v>126</v>
      </c>
    </row>
    <row r="480" spans="2:65" s="1" customFormat="1" ht="33" customHeight="1">
      <c r="B480" s="33"/>
      <c r="C480" s="132" t="s">
        <v>447</v>
      </c>
      <c r="D480" s="132" t="s">
        <v>128</v>
      </c>
      <c r="E480" s="133" t="s">
        <v>448</v>
      </c>
      <c r="F480" s="134" t="s">
        <v>449</v>
      </c>
      <c r="G480" s="135" t="s">
        <v>156</v>
      </c>
      <c r="H480" s="136">
        <v>506.4</v>
      </c>
      <c r="I480" s="137"/>
      <c r="J480" s="138">
        <f>ROUND(I480*H480,2)</f>
        <v>0</v>
      </c>
      <c r="K480" s="134" t="s">
        <v>132</v>
      </c>
      <c r="L480" s="33"/>
      <c r="M480" s="139" t="s">
        <v>18</v>
      </c>
      <c r="N480" s="140" t="s">
        <v>42</v>
      </c>
      <c r="P480" s="141">
        <f>O480*H480</f>
        <v>0</v>
      </c>
      <c r="Q480" s="141">
        <v>0</v>
      </c>
      <c r="R480" s="141">
        <f>Q480*H480</f>
        <v>0</v>
      </c>
      <c r="S480" s="141">
        <v>0</v>
      </c>
      <c r="T480" s="142">
        <f>S480*H480</f>
        <v>0</v>
      </c>
      <c r="AR480" s="143" t="s">
        <v>133</v>
      </c>
      <c r="AT480" s="143" t="s">
        <v>128</v>
      </c>
      <c r="AU480" s="143" t="s">
        <v>80</v>
      </c>
      <c r="AY480" s="18" t="s">
        <v>126</v>
      </c>
      <c r="BE480" s="144">
        <f>IF(N480="základní",J480,0)</f>
        <v>0</v>
      </c>
      <c r="BF480" s="144">
        <f>IF(N480="snížená",J480,0)</f>
        <v>0</v>
      </c>
      <c r="BG480" s="144">
        <f>IF(N480="zákl. přenesená",J480,0)</f>
        <v>0</v>
      </c>
      <c r="BH480" s="144">
        <f>IF(N480="sníž. přenesená",J480,0)</f>
        <v>0</v>
      </c>
      <c r="BI480" s="144">
        <f>IF(N480="nulová",J480,0)</f>
        <v>0</v>
      </c>
      <c r="BJ480" s="18" t="s">
        <v>78</v>
      </c>
      <c r="BK480" s="144">
        <f>ROUND(I480*H480,2)</f>
        <v>0</v>
      </c>
      <c r="BL480" s="18" t="s">
        <v>133</v>
      </c>
      <c r="BM480" s="143" t="s">
        <v>450</v>
      </c>
    </row>
    <row r="481" spans="2:65" s="1" customFormat="1" ht="10.199999999999999">
      <c r="B481" s="33"/>
      <c r="D481" s="145" t="s">
        <v>135</v>
      </c>
      <c r="F481" s="146" t="s">
        <v>451</v>
      </c>
      <c r="I481" s="147"/>
      <c r="L481" s="33"/>
      <c r="M481" s="148"/>
      <c r="T481" s="54"/>
      <c r="AT481" s="18" t="s">
        <v>135</v>
      </c>
      <c r="AU481" s="18" t="s">
        <v>80</v>
      </c>
    </row>
    <row r="482" spans="2:65" s="12" customFormat="1" ht="10.199999999999999">
      <c r="B482" s="149"/>
      <c r="D482" s="150" t="s">
        <v>137</v>
      </c>
      <c r="E482" s="151" t="s">
        <v>18</v>
      </c>
      <c r="F482" s="152" t="s">
        <v>170</v>
      </c>
      <c r="H482" s="151" t="s">
        <v>18</v>
      </c>
      <c r="I482" s="153"/>
      <c r="L482" s="149"/>
      <c r="M482" s="154"/>
      <c r="T482" s="155"/>
      <c r="AT482" s="151" t="s">
        <v>137</v>
      </c>
      <c r="AU482" s="151" t="s">
        <v>80</v>
      </c>
      <c r="AV482" s="12" t="s">
        <v>78</v>
      </c>
      <c r="AW482" s="12" t="s">
        <v>32</v>
      </c>
      <c r="AX482" s="12" t="s">
        <v>71</v>
      </c>
      <c r="AY482" s="151" t="s">
        <v>126</v>
      </c>
    </row>
    <row r="483" spans="2:65" s="12" customFormat="1" ht="10.199999999999999">
      <c r="B483" s="149"/>
      <c r="D483" s="150" t="s">
        <v>137</v>
      </c>
      <c r="E483" s="151" t="s">
        <v>18</v>
      </c>
      <c r="F483" s="152" t="s">
        <v>138</v>
      </c>
      <c r="H483" s="151" t="s">
        <v>18</v>
      </c>
      <c r="I483" s="153"/>
      <c r="L483" s="149"/>
      <c r="M483" s="154"/>
      <c r="T483" s="155"/>
      <c r="AT483" s="151" t="s">
        <v>137</v>
      </c>
      <c r="AU483" s="151" t="s">
        <v>80</v>
      </c>
      <c r="AV483" s="12" t="s">
        <v>78</v>
      </c>
      <c r="AW483" s="12" t="s">
        <v>32</v>
      </c>
      <c r="AX483" s="12" t="s">
        <v>71</v>
      </c>
      <c r="AY483" s="151" t="s">
        <v>126</v>
      </c>
    </row>
    <row r="484" spans="2:65" s="12" customFormat="1" ht="10.199999999999999">
      <c r="B484" s="149"/>
      <c r="D484" s="150" t="s">
        <v>137</v>
      </c>
      <c r="E484" s="151" t="s">
        <v>18</v>
      </c>
      <c r="F484" s="152" t="s">
        <v>289</v>
      </c>
      <c r="H484" s="151" t="s">
        <v>18</v>
      </c>
      <c r="I484" s="153"/>
      <c r="L484" s="149"/>
      <c r="M484" s="154"/>
      <c r="T484" s="155"/>
      <c r="AT484" s="151" t="s">
        <v>137</v>
      </c>
      <c r="AU484" s="151" t="s">
        <v>80</v>
      </c>
      <c r="AV484" s="12" t="s">
        <v>78</v>
      </c>
      <c r="AW484" s="12" t="s">
        <v>32</v>
      </c>
      <c r="AX484" s="12" t="s">
        <v>71</v>
      </c>
      <c r="AY484" s="151" t="s">
        <v>126</v>
      </c>
    </row>
    <row r="485" spans="2:65" s="12" customFormat="1" ht="10.199999999999999">
      <c r="B485" s="149"/>
      <c r="D485" s="150" t="s">
        <v>137</v>
      </c>
      <c r="E485" s="151" t="s">
        <v>18</v>
      </c>
      <c r="F485" s="152" t="s">
        <v>452</v>
      </c>
      <c r="H485" s="151" t="s">
        <v>18</v>
      </c>
      <c r="I485" s="153"/>
      <c r="L485" s="149"/>
      <c r="M485" s="154"/>
      <c r="T485" s="155"/>
      <c r="AT485" s="151" t="s">
        <v>137</v>
      </c>
      <c r="AU485" s="151" t="s">
        <v>80</v>
      </c>
      <c r="AV485" s="12" t="s">
        <v>78</v>
      </c>
      <c r="AW485" s="12" t="s">
        <v>32</v>
      </c>
      <c r="AX485" s="12" t="s">
        <v>71</v>
      </c>
      <c r="AY485" s="151" t="s">
        <v>126</v>
      </c>
    </row>
    <row r="486" spans="2:65" s="13" customFormat="1" ht="20.399999999999999">
      <c r="B486" s="156"/>
      <c r="D486" s="150" t="s">
        <v>137</v>
      </c>
      <c r="E486" s="157" t="s">
        <v>18</v>
      </c>
      <c r="F486" s="158" t="s">
        <v>453</v>
      </c>
      <c r="H486" s="159">
        <v>506.4</v>
      </c>
      <c r="I486" s="160"/>
      <c r="L486" s="156"/>
      <c r="M486" s="161"/>
      <c r="T486" s="162"/>
      <c r="AT486" s="157" t="s">
        <v>137</v>
      </c>
      <c r="AU486" s="157" t="s">
        <v>80</v>
      </c>
      <c r="AV486" s="13" t="s">
        <v>80</v>
      </c>
      <c r="AW486" s="13" t="s">
        <v>32</v>
      </c>
      <c r="AX486" s="13" t="s">
        <v>71</v>
      </c>
      <c r="AY486" s="157" t="s">
        <v>126</v>
      </c>
    </row>
    <row r="487" spans="2:65" s="14" customFormat="1" ht="10.199999999999999">
      <c r="B487" s="163"/>
      <c r="D487" s="150" t="s">
        <v>137</v>
      </c>
      <c r="E487" s="164" t="s">
        <v>18</v>
      </c>
      <c r="F487" s="165" t="s">
        <v>142</v>
      </c>
      <c r="H487" s="166">
        <v>506.4</v>
      </c>
      <c r="I487" s="167"/>
      <c r="L487" s="163"/>
      <c r="M487" s="168"/>
      <c r="T487" s="169"/>
      <c r="AT487" s="164" t="s">
        <v>137</v>
      </c>
      <c r="AU487" s="164" t="s">
        <v>80</v>
      </c>
      <c r="AV487" s="14" t="s">
        <v>133</v>
      </c>
      <c r="AW487" s="14" t="s">
        <v>32</v>
      </c>
      <c r="AX487" s="14" t="s">
        <v>78</v>
      </c>
      <c r="AY487" s="164" t="s">
        <v>126</v>
      </c>
    </row>
    <row r="488" spans="2:65" s="1" customFormat="1" ht="37.799999999999997" customHeight="1">
      <c r="B488" s="33"/>
      <c r="C488" s="132" t="s">
        <v>454</v>
      </c>
      <c r="D488" s="132" t="s">
        <v>128</v>
      </c>
      <c r="E488" s="133" t="s">
        <v>455</v>
      </c>
      <c r="F488" s="134" t="s">
        <v>456</v>
      </c>
      <c r="G488" s="135" t="s">
        <v>156</v>
      </c>
      <c r="H488" s="136">
        <v>506.4</v>
      </c>
      <c r="I488" s="137"/>
      <c r="J488" s="138">
        <f>ROUND(I488*H488,2)</f>
        <v>0</v>
      </c>
      <c r="K488" s="134" t="s">
        <v>132</v>
      </c>
      <c r="L488" s="33"/>
      <c r="M488" s="139" t="s">
        <v>18</v>
      </c>
      <c r="N488" s="140" t="s">
        <v>42</v>
      </c>
      <c r="P488" s="141">
        <f>O488*H488</f>
        <v>0</v>
      </c>
      <c r="Q488" s="141">
        <v>0</v>
      </c>
      <c r="R488" s="141">
        <f>Q488*H488</f>
        <v>0</v>
      </c>
      <c r="S488" s="141">
        <v>0</v>
      </c>
      <c r="T488" s="142">
        <f>S488*H488</f>
        <v>0</v>
      </c>
      <c r="AR488" s="143" t="s">
        <v>133</v>
      </c>
      <c r="AT488" s="143" t="s">
        <v>128</v>
      </c>
      <c r="AU488" s="143" t="s">
        <v>80</v>
      </c>
      <c r="AY488" s="18" t="s">
        <v>126</v>
      </c>
      <c r="BE488" s="144">
        <f>IF(N488="základní",J488,0)</f>
        <v>0</v>
      </c>
      <c r="BF488" s="144">
        <f>IF(N488="snížená",J488,0)</f>
        <v>0</v>
      </c>
      <c r="BG488" s="144">
        <f>IF(N488="zákl. přenesená",J488,0)</f>
        <v>0</v>
      </c>
      <c r="BH488" s="144">
        <f>IF(N488="sníž. přenesená",J488,0)</f>
        <v>0</v>
      </c>
      <c r="BI488" s="144">
        <f>IF(N488="nulová",J488,0)</f>
        <v>0</v>
      </c>
      <c r="BJ488" s="18" t="s">
        <v>78</v>
      </c>
      <c r="BK488" s="144">
        <f>ROUND(I488*H488,2)</f>
        <v>0</v>
      </c>
      <c r="BL488" s="18" t="s">
        <v>133</v>
      </c>
      <c r="BM488" s="143" t="s">
        <v>457</v>
      </c>
    </row>
    <row r="489" spans="2:65" s="1" customFormat="1" ht="10.199999999999999">
      <c r="B489" s="33"/>
      <c r="D489" s="145" t="s">
        <v>135</v>
      </c>
      <c r="F489" s="146" t="s">
        <v>458</v>
      </c>
      <c r="I489" s="147"/>
      <c r="L489" s="33"/>
      <c r="M489" s="148"/>
      <c r="T489" s="54"/>
      <c r="AT489" s="18" t="s">
        <v>135</v>
      </c>
      <c r="AU489" s="18" t="s">
        <v>80</v>
      </c>
    </row>
    <row r="490" spans="2:65" s="13" customFormat="1" ht="10.199999999999999">
      <c r="B490" s="156"/>
      <c r="D490" s="150" t="s">
        <v>137</v>
      </c>
      <c r="E490" s="157" t="s">
        <v>18</v>
      </c>
      <c r="F490" s="158" t="s">
        <v>459</v>
      </c>
      <c r="H490" s="159">
        <v>506.4</v>
      </c>
      <c r="I490" s="160"/>
      <c r="L490" s="156"/>
      <c r="M490" s="161"/>
      <c r="T490" s="162"/>
      <c r="AT490" s="157" t="s">
        <v>137</v>
      </c>
      <c r="AU490" s="157" t="s">
        <v>80</v>
      </c>
      <c r="AV490" s="13" t="s">
        <v>80</v>
      </c>
      <c r="AW490" s="13" t="s">
        <v>32</v>
      </c>
      <c r="AX490" s="13" t="s">
        <v>78</v>
      </c>
      <c r="AY490" s="157" t="s">
        <v>126</v>
      </c>
    </row>
    <row r="491" spans="2:65" s="1" customFormat="1" ht="55.5" customHeight="1">
      <c r="B491" s="33"/>
      <c r="C491" s="132" t="s">
        <v>460</v>
      </c>
      <c r="D491" s="132" t="s">
        <v>128</v>
      </c>
      <c r="E491" s="133" t="s">
        <v>461</v>
      </c>
      <c r="F491" s="134" t="s">
        <v>462</v>
      </c>
      <c r="G491" s="135" t="s">
        <v>156</v>
      </c>
      <c r="H491" s="136">
        <v>506.4</v>
      </c>
      <c r="I491" s="137"/>
      <c r="J491" s="138">
        <f>ROUND(I491*H491,2)</f>
        <v>0</v>
      </c>
      <c r="K491" s="134" t="s">
        <v>132</v>
      </c>
      <c r="L491" s="33"/>
      <c r="M491" s="139" t="s">
        <v>18</v>
      </c>
      <c r="N491" s="140" t="s">
        <v>42</v>
      </c>
      <c r="P491" s="141">
        <f>O491*H491</f>
        <v>0</v>
      </c>
      <c r="Q491" s="141">
        <v>5.0000000000000002E-5</v>
      </c>
      <c r="R491" s="141">
        <f>Q491*H491</f>
        <v>2.5319999999999999E-2</v>
      </c>
      <c r="S491" s="141">
        <v>0</v>
      </c>
      <c r="T491" s="142">
        <f>S491*H491</f>
        <v>0</v>
      </c>
      <c r="AR491" s="143" t="s">
        <v>133</v>
      </c>
      <c r="AT491" s="143" t="s">
        <v>128</v>
      </c>
      <c r="AU491" s="143" t="s">
        <v>80</v>
      </c>
      <c r="AY491" s="18" t="s">
        <v>126</v>
      </c>
      <c r="BE491" s="144">
        <f>IF(N491="základní",J491,0)</f>
        <v>0</v>
      </c>
      <c r="BF491" s="144">
        <f>IF(N491="snížená",J491,0)</f>
        <v>0</v>
      </c>
      <c r="BG491" s="144">
        <f>IF(N491="zákl. přenesená",J491,0)</f>
        <v>0</v>
      </c>
      <c r="BH491" s="144">
        <f>IF(N491="sníž. přenesená",J491,0)</f>
        <v>0</v>
      </c>
      <c r="BI491" s="144">
        <f>IF(N491="nulová",J491,0)</f>
        <v>0</v>
      </c>
      <c r="BJ491" s="18" t="s">
        <v>78</v>
      </c>
      <c r="BK491" s="144">
        <f>ROUND(I491*H491,2)</f>
        <v>0</v>
      </c>
      <c r="BL491" s="18" t="s">
        <v>133</v>
      </c>
      <c r="BM491" s="143" t="s">
        <v>463</v>
      </c>
    </row>
    <row r="492" spans="2:65" s="1" customFormat="1" ht="10.199999999999999">
      <c r="B492" s="33"/>
      <c r="D492" s="145" t="s">
        <v>135</v>
      </c>
      <c r="F492" s="146" t="s">
        <v>464</v>
      </c>
      <c r="I492" s="147"/>
      <c r="L492" s="33"/>
      <c r="M492" s="148"/>
      <c r="T492" s="54"/>
      <c r="AT492" s="18" t="s">
        <v>135</v>
      </c>
      <c r="AU492" s="18" t="s">
        <v>80</v>
      </c>
    </row>
    <row r="493" spans="2:65" s="13" customFormat="1" ht="10.199999999999999">
      <c r="B493" s="156"/>
      <c r="D493" s="150" t="s">
        <v>137</v>
      </c>
      <c r="E493" s="157" t="s">
        <v>18</v>
      </c>
      <c r="F493" s="158" t="s">
        <v>459</v>
      </c>
      <c r="H493" s="159">
        <v>506.4</v>
      </c>
      <c r="I493" s="160"/>
      <c r="L493" s="156"/>
      <c r="M493" s="161"/>
      <c r="T493" s="162"/>
      <c r="AT493" s="157" t="s">
        <v>137</v>
      </c>
      <c r="AU493" s="157" t="s">
        <v>80</v>
      </c>
      <c r="AV493" s="13" t="s">
        <v>80</v>
      </c>
      <c r="AW493" s="13" t="s">
        <v>32</v>
      </c>
      <c r="AX493" s="13" t="s">
        <v>78</v>
      </c>
      <c r="AY493" s="157" t="s">
        <v>126</v>
      </c>
    </row>
    <row r="494" spans="2:65" s="1" customFormat="1" ht="37.799999999999997" customHeight="1">
      <c r="B494" s="33"/>
      <c r="C494" s="132" t="s">
        <v>465</v>
      </c>
      <c r="D494" s="132" t="s">
        <v>128</v>
      </c>
      <c r="E494" s="133" t="s">
        <v>466</v>
      </c>
      <c r="F494" s="134" t="s">
        <v>467</v>
      </c>
      <c r="G494" s="135" t="s">
        <v>156</v>
      </c>
      <c r="H494" s="136">
        <v>506.4</v>
      </c>
      <c r="I494" s="137"/>
      <c r="J494" s="138">
        <f>ROUND(I494*H494,2)</f>
        <v>0</v>
      </c>
      <c r="K494" s="134" t="s">
        <v>132</v>
      </c>
      <c r="L494" s="33"/>
      <c r="M494" s="139" t="s">
        <v>18</v>
      </c>
      <c r="N494" s="140" t="s">
        <v>42</v>
      </c>
      <c r="P494" s="141">
        <f>O494*H494</f>
        <v>0</v>
      </c>
      <c r="Q494" s="141">
        <v>4.4999999999999999E-4</v>
      </c>
      <c r="R494" s="141">
        <f>Q494*H494</f>
        <v>0.22787999999999997</v>
      </c>
      <c r="S494" s="141">
        <v>0</v>
      </c>
      <c r="T494" s="142">
        <f>S494*H494</f>
        <v>0</v>
      </c>
      <c r="AR494" s="143" t="s">
        <v>133</v>
      </c>
      <c r="AT494" s="143" t="s">
        <v>128</v>
      </c>
      <c r="AU494" s="143" t="s">
        <v>80</v>
      </c>
      <c r="AY494" s="18" t="s">
        <v>126</v>
      </c>
      <c r="BE494" s="144">
        <f>IF(N494="základní",J494,0)</f>
        <v>0</v>
      </c>
      <c r="BF494" s="144">
        <f>IF(N494="snížená",J494,0)</f>
        <v>0</v>
      </c>
      <c r="BG494" s="144">
        <f>IF(N494="zákl. přenesená",J494,0)</f>
        <v>0</v>
      </c>
      <c r="BH494" s="144">
        <f>IF(N494="sníž. přenesená",J494,0)</f>
        <v>0</v>
      </c>
      <c r="BI494" s="144">
        <f>IF(N494="nulová",J494,0)</f>
        <v>0</v>
      </c>
      <c r="BJ494" s="18" t="s">
        <v>78</v>
      </c>
      <c r="BK494" s="144">
        <f>ROUND(I494*H494,2)</f>
        <v>0</v>
      </c>
      <c r="BL494" s="18" t="s">
        <v>133</v>
      </c>
      <c r="BM494" s="143" t="s">
        <v>468</v>
      </c>
    </row>
    <row r="495" spans="2:65" s="1" customFormat="1" ht="10.199999999999999">
      <c r="B495" s="33"/>
      <c r="D495" s="145" t="s">
        <v>135</v>
      </c>
      <c r="F495" s="146" t="s">
        <v>469</v>
      </c>
      <c r="I495" s="147"/>
      <c r="L495" s="33"/>
      <c r="M495" s="148"/>
      <c r="T495" s="54"/>
      <c r="AT495" s="18" t="s">
        <v>135</v>
      </c>
      <c r="AU495" s="18" t="s">
        <v>80</v>
      </c>
    </row>
    <row r="496" spans="2:65" s="13" customFormat="1" ht="10.199999999999999">
      <c r="B496" s="156"/>
      <c r="D496" s="150" t="s">
        <v>137</v>
      </c>
      <c r="E496" s="157" t="s">
        <v>18</v>
      </c>
      <c r="F496" s="158" t="s">
        <v>459</v>
      </c>
      <c r="H496" s="159">
        <v>506.4</v>
      </c>
      <c r="I496" s="160"/>
      <c r="L496" s="156"/>
      <c r="M496" s="161"/>
      <c r="T496" s="162"/>
      <c r="AT496" s="157" t="s">
        <v>137</v>
      </c>
      <c r="AU496" s="157" t="s">
        <v>80</v>
      </c>
      <c r="AV496" s="13" t="s">
        <v>80</v>
      </c>
      <c r="AW496" s="13" t="s">
        <v>32</v>
      </c>
      <c r="AX496" s="13" t="s">
        <v>78</v>
      </c>
      <c r="AY496" s="157" t="s">
        <v>126</v>
      </c>
    </row>
    <row r="497" spans="2:65" s="1" customFormat="1" ht="37.799999999999997" customHeight="1">
      <c r="B497" s="33"/>
      <c r="C497" s="132" t="s">
        <v>470</v>
      </c>
      <c r="D497" s="132" t="s">
        <v>128</v>
      </c>
      <c r="E497" s="133" t="s">
        <v>471</v>
      </c>
      <c r="F497" s="134" t="s">
        <v>472</v>
      </c>
      <c r="G497" s="135" t="s">
        <v>156</v>
      </c>
      <c r="H497" s="136">
        <v>150.19999999999999</v>
      </c>
      <c r="I497" s="137"/>
      <c r="J497" s="138">
        <f>ROUND(I497*H497,2)</f>
        <v>0</v>
      </c>
      <c r="K497" s="134" t="s">
        <v>132</v>
      </c>
      <c r="L497" s="33"/>
      <c r="M497" s="139" t="s">
        <v>18</v>
      </c>
      <c r="N497" s="140" t="s">
        <v>42</v>
      </c>
      <c r="P497" s="141">
        <f>O497*H497</f>
        <v>0</v>
      </c>
      <c r="Q497" s="141">
        <v>0</v>
      </c>
      <c r="R497" s="141">
        <f>Q497*H497</f>
        <v>0</v>
      </c>
      <c r="S497" s="141">
        <v>0</v>
      </c>
      <c r="T497" s="142">
        <f>S497*H497</f>
        <v>0</v>
      </c>
      <c r="AR497" s="143" t="s">
        <v>133</v>
      </c>
      <c r="AT497" s="143" t="s">
        <v>128</v>
      </c>
      <c r="AU497" s="143" t="s">
        <v>80</v>
      </c>
      <c r="AY497" s="18" t="s">
        <v>126</v>
      </c>
      <c r="BE497" s="144">
        <f>IF(N497="základní",J497,0)</f>
        <v>0</v>
      </c>
      <c r="BF497" s="144">
        <f>IF(N497="snížená",J497,0)</f>
        <v>0</v>
      </c>
      <c r="BG497" s="144">
        <f>IF(N497="zákl. přenesená",J497,0)</f>
        <v>0</v>
      </c>
      <c r="BH497" s="144">
        <f>IF(N497="sníž. přenesená",J497,0)</f>
        <v>0</v>
      </c>
      <c r="BI497" s="144">
        <f>IF(N497="nulová",J497,0)</f>
        <v>0</v>
      </c>
      <c r="BJ497" s="18" t="s">
        <v>78</v>
      </c>
      <c r="BK497" s="144">
        <f>ROUND(I497*H497,2)</f>
        <v>0</v>
      </c>
      <c r="BL497" s="18" t="s">
        <v>133</v>
      </c>
      <c r="BM497" s="143" t="s">
        <v>473</v>
      </c>
    </row>
    <row r="498" spans="2:65" s="1" customFormat="1" ht="10.199999999999999">
      <c r="B498" s="33"/>
      <c r="D498" s="145" t="s">
        <v>135</v>
      </c>
      <c r="F498" s="146" t="s">
        <v>474</v>
      </c>
      <c r="I498" s="147"/>
      <c r="L498" s="33"/>
      <c r="M498" s="148"/>
      <c r="T498" s="54"/>
      <c r="AT498" s="18" t="s">
        <v>135</v>
      </c>
      <c r="AU498" s="18" t="s">
        <v>80</v>
      </c>
    </row>
    <row r="499" spans="2:65" s="12" customFormat="1" ht="10.199999999999999">
      <c r="B499" s="149"/>
      <c r="D499" s="150" t="s">
        <v>137</v>
      </c>
      <c r="E499" s="151" t="s">
        <v>18</v>
      </c>
      <c r="F499" s="152" t="s">
        <v>170</v>
      </c>
      <c r="H499" s="151" t="s">
        <v>18</v>
      </c>
      <c r="I499" s="153"/>
      <c r="L499" s="149"/>
      <c r="M499" s="154"/>
      <c r="T499" s="155"/>
      <c r="AT499" s="151" t="s">
        <v>137</v>
      </c>
      <c r="AU499" s="151" t="s">
        <v>80</v>
      </c>
      <c r="AV499" s="12" t="s">
        <v>78</v>
      </c>
      <c r="AW499" s="12" t="s">
        <v>32</v>
      </c>
      <c r="AX499" s="12" t="s">
        <v>71</v>
      </c>
      <c r="AY499" s="151" t="s">
        <v>126</v>
      </c>
    </row>
    <row r="500" spans="2:65" s="12" customFormat="1" ht="10.199999999999999">
      <c r="B500" s="149"/>
      <c r="D500" s="150" t="s">
        <v>137</v>
      </c>
      <c r="E500" s="151" t="s">
        <v>18</v>
      </c>
      <c r="F500" s="152" t="s">
        <v>138</v>
      </c>
      <c r="H500" s="151" t="s">
        <v>18</v>
      </c>
      <c r="I500" s="153"/>
      <c r="L500" s="149"/>
      <c r="M500" s="154"/>
      <c r="T500" s="155"/>
      <c r="AT500" s="151" t="s">
        <v>137</v>
      </c>
      <c r="AU500" s="151" t="s">
        <v>80</v>
      </c>
      <c r="AV500" s="12" t="s">
        <v>78</v>
      </c>
      <c r="AW500" s="12" t="s">
        <v>32</v>
      </c>
      <c r="AX500" s="12" t="s">
        <v>71</v>
      </c>
      <c r="AY500" s="151" t="s">
        <v>126</v>
      </c>
    </row>
    <row r="501" spans="2:65" s="12" customFormat="1" ht="10.199999999999999">
      <c r="B501" s="149"/>
      <c r="D501" s="150" t="s">
        <v>137</v>
      </c>
      <c r="E501" s="151" t="s">
        <v>18</v>
      </c>
      <c r="F501" s="152" t="s">
        <v>289</v>
      </c>
      <c r="H501" s="151" t="s">
        <v>18</v>
      </c>
      <c r="I501" s="153"/>
      <c r="L501" s="149"/>
      <c r="M501" s="154"/>
      <c r="T501" s="155"/>
      <c r="AT501" s="151" t="s">
        <v>137</v>
      </c>
      <c r="AU501" s="151" t="s">
        <v>80</v>
      </c>
      <c r="AV501" s="12" t="s">
        <v>78</v>
      </c>
      <c r="AW501" s="12" t="s">
        <v>32</v>
      </c>
      <c r="AX501" s="12" t="s">
        <v>71</v>
      </c>
      <c r="AY501" s="151" t="s">
        <v>126</v>
      </c>
    </row>
    <row r="502" spans="2:65" s="12" customFormat="1" ht="10.199999999999999">
      <c r="B502" s="149"/>
      <c r="D502" s="150" t="s">
        <v>137</v>
      </c>
      <c r="E502" s="151" t="s">
        <v>18</v>
      </c>
      <c r="F502" s="152" t="s">
        <v>475</v>
      </c>
      <c r="H502" s="151" t="s">
        <v>18</v>
      </c>
      <c r="I502" s="153"/>
      <c r="L502" s="149"/>
      <c r="M502" s="154"/>
      <c r="T502" s="155"/>
      <c r="AT502" s="151" t="s">
        <v>137</v>
      </c>
      <c r="AU502" s="151" t="s">
        <v>80</v>
      </c>
      <c r="AV502" s="12" t="s">
        <v>78</v>
      </c>
      <c r="AW502" s="12" t="s">
        <v>32</v>
      </c>
      <c r="AX502" s="12" t="s">
        <v>71</v>
      </c>
      <c r="AY502" s="151" t="s">
        <v>126</v>
      </c>
    </row>
    <row r="503" spans="2:65" s="13" customFormat="1" ht="20.399999999999999">
      <c r="B503" s="156"/>
      <c r="D503" s="150" t="s">
        <v>137</v>
      </c>
      <c r="E503" s="157" t="s">
        <v>18</v>
      </c>
      <c r="F503" s="158" t="s">
        <v>476</v>
      </c>
      <c r="H503" s="159">
        <v>77.625</v>
      </c>
      <c r="I503" s="160"/>
      <c r="L503" s="156"/>
      <c r="M503" s="161"/>
      <c r="T503" s="162"/>
      <c r="AT503" s="157" t="s">
        <v>137</v>
      </c>
      <c r="AU503" s="157" t="s">
        <v>80</v>
      </c>
      <c r="AV503" s="13" t="s">
        <v>80</v>
      </c>
      <c r="AW503" s="13" t="s">
        <v>32</v>
      </c>
      <c r="AX503" s="13" t="s">
        <v>71</v>
      </c>
      <c r="AY503" s="157" t="s">
        <v>126</v>
      </c>
    </row>
    <row r="504" spans="2:65" s="12" customFormat="1" ht="10.199999999999999">
      <c r="B504" s="149"/>
      <c r="D504" s="150" t="s">
        <v>137</v>
      </c>
      <c r="E504" s="151" t="s">
        <v>18</v>
      </c>
      <c r="F504" s="152" t="s">
        <v>477</v>
      </c>
      <c r="H504" s="151" t="s">
        <v>18</v>
      </c>
      <c r="I504" s="153"/>
      <c r="L504" s="149"/>
      <c r="M504" s="154"/>
      <c r="T504" s="155"/>
      <c r="AT504" s="151" t="s">
        <v>137</v>
      </c>
      <c r="AU504" s="151" t="s">
        <v>80</v>
      </c>
      <c r="AV504" s="12" t="s">
        <v>78</v>
      </c>
      <c r="AW504" s="12" t="s">
        <v>32</v>
      </c>
      <c r="AX504" s="12" t="s">
        <v>71</v>
      </c>
      <c r="AY504" s="151" t="s">
        <v>126</v>
      </c>
    </row>
    <row r="505" spans="2:65" s="13" customFormat="1" ht="20.399999999999999">
      <c r="B505" s="156"/>
      <c r="D505" s="150" t="s">
        <v>137</v>
      </c>
      <c r="E505" s="157" t="s">
        <v>18</v>
      </c>
      <c r="F505" s="158" t="s">
        <v>478</v>
      </c>
      <c r="H505" s="159">
        <v>72.575000000000003</v>
      </c>
      <c r="I505" s="160"/>
      <c r="L505" s="156"/>
      <c r="M505" s="161"/>
      <c r="T505" s="162"/>
      <c r="AT505" s="157" t="s">
        <v>137</v>
      </c>
      <c r="AU505" s="157" t="s">
        <v>80</v>
      </c>
      <c r="AV505" s="13" t="s">
        <v>80</v>
      </c>
      <c r="AW505" s="13" t="s">
        <v>32</v>
      </c>
      <c r="AX505" s="13" t="s">
        <v>71</v>
      </c>
      <c r="AY505" s="157" t="s">
        <v>126</v>
      </c>
    </row>
    <row r="506" spans="2:65" s="15" customFormat="1" ht="10.199999999999999">
      <c r="B506" s="171"/>
      <c r="D506" s="150" t="s">
        <v>137</v>
      </c>
      <c r="E506" s="172" t="s">
        <v>18</v>
      </c>
      <c r="F506" s="173" t="s">
        <v>479</v>
      </c>
      <c r="H506" s="174">
        <v>150.19999999999999</v>
      </c>
      <c r="I506" s="175"/>
      <c r="L506" s="171"/>
      <c r="M506" s="176"/>
      <c r="T506" s="177"/>
      <c r="AT506" s="172" t="s">
        <v>137</v>
      </c>
      <c r="AU506" s="172" t="s">
        <v>80</v>
      </c>
      <c r="AV506" s="15" t="s">
        <v>148</v>
      </c>
      <c r="AW506" s="15" t="s">
        <v>32</v>
      </c>
      <c r="AX506" s="15" t="s">
        <v>71</v>
      </c>
      <c r="AY506" s="172" t="s">
        <v>126</v>
      </c>
    </row>
    <row r="507" spans="2:65" s="14" customFormat="1" ht="10.199999999999999">
      <c r="B507" s="163"/>
      <c r="D507" s="150" t="s">
        <v>137</v>
      </c>
      <c r="E507" s="164" t="s">
        <v>18</v>
      </c>
      <c r="F507" s="165" t="s">
        <v>142</v>
      </c>
      <c r="H507" s="166">
        <v>150.19999999999999</v>
      </c>
      <c r="I507" s="167"/>
      <c r="L507" s="163"/>
      <c r="M507" s="168"/>
      <c r="T507" s="169"/>
      <c r="AT507" s="164" t="s">
        <v>137</v>
      </c>
      <c r="AU507" s="164" t="s">
        <v>80</v>
      </c>
      <c r="AV507" s="14" t="s">
        <v>133</v>
      </c>
      <c r="AW507" s="14" t="s">
        <v>32</v>
      </c>
      <c r="AX507" s="14" t="s">
        <v>78</v>
      </c>
      <c r="AY507" s="164" t="s">
        <v>126</v>
      </c>
    </row>
    <row r="508" spans="2:65" s="1" customFormat="1" ht="62.7" customHeight="1">
      <c r="B508" s="33"/>
      <c r="C508" s="132" t="s">
        <v>480</v>
      </c>
      <c r="D508" s="132" t="s">
        <v>128</v>
      </c>
      <c r="E508" s="133" t="s">
        <v>481</v>
      </c>
      <c r="F508" s="134" t="s">
        <v>482</v>
      </c>
      <c r="G508" s="135" t="s">
        <v>156</v>
      </c>
      <c r="H508" s="136">
        <v>77.625</v>
      </c>
      <c r="I508" s="137"/>
      <c r="J508" s="138">
        <f>ROUND(I508*H508,2)</f>
        <v>0</v>
      </c>
      <c r="K508" s="134" t="s">
        <v>132</v>
      </c>
      <c r="L508" s="33"/>
      <c r="M508" s="139" t="s">
        <v>18</v>
      </c>
      <c r="N508" s="140" t="s">
        <v>42</v>
      </c>
      <c r="P508" s="141">
        <f>O508*H508</f>
        <v>0</v>
      </c>
      <c r="Q508" s="141">
        <v>6.0999999999999997E-4</v>
      </c>
      <c r="R508" s="141">
        <f>Q508*H508</f>
        <v>4.7351249999999998E-2</v>
      </c>
      <c r="S508" s="141">
        <v>0</v>
      </c>
      <c r="T508" s="142">
        <f>S508*H508</f>
        <v>0</v>
      </c>
      <c r="AR508" s="143" t="s">
        <v>133</v>
      </c>
      <c r="AT508" s="143" t="s">
        <v>128</v>
      </c>
      <c r="AU508" s="143" t="s">
        <v>80</v>
      </c>
      <c r="AY508" s="18" t="s">
        <v>126</v>
      </c>
      <c r="BE508" s="144">
        <f>IF(N508="základní",J508,0)</f>
        <v>0</v>
      </c>
      <c r="BF508" s="144">
        <f>IF(N508="snížená",J508,0)</f>
        <v>0</v>
      </c>
      <c r="BG508" s="144">
        <f>IF(N508="zákl. přenesená",J508,0)</f>
        <v>0</v>
      </c>
      <c r="BH508" s="144">
        <f>IF(N508="sníž. přenesená",J508,0)</f>
        <v>0</v>
      </c>
      <c r="BI508" s="144">
        <f>IF(N508="nulová",J508,0)</f>
        <v>0</v>
      </c>
      <c r="BJ508" s="18" t="s">
        <v>78</v>
      </c>
      <c r="BK508" s="144">
        <f>ROUND(I508*H508,2)</f>
        <v>0</v>
      </c>
      <c r="BL508" s="18" t="s">
        <v>133</v>
      </c>
      <c r="BM508" s="143" t="s">
        <v>483</v>
      </c>
    </row>
    <row r="509" spans="2:65" s="1" customFormat="1" ht="10.199999999999999">
      <c r="B509" s="33"/>
      <c r="D509" s="145" t="s">
        <v>135</v>
      </c>
      <c r="F509" s="146" t="s">
        <v>484</v>
      </c>
      <c r="I509" s="147"/>
      <c r="L509" s="33"/>
      <c r="M509" s="148"/>
      <c r="T509" s="54"/>
      <c r="AT509" s="18" t="s">
        <v>135</v>
      </c>
      <c r="AU509" s="18" t="s">
        <v>80</v>
      </c>
    </row>
    <row r="510" spans="2:65" s="12" customFormat="1" ht="10.199999999999999">
      <c r="B510" s="149"/>
      <c r="D510" s="150" t="s">
        <v>137</v>
      </c>
      <c r="E510" s="151" t="s">
        <v>18</v>
      </c>
      <c r="F510" s="152" t="s">
        <v>170</v>
      </c>
      <c r="H510" s="151" t="s">
        <v>18</v>
      </c>
      <c r="I510" s="153"/>
      <c r="L510" s="149"/>
      <c r="M510" s="154"/>
      <c r="T510" s="155"/>
      <c r="AT510" s="151" t="s">
        <v>137</v>
      </c>
      <c r="AU510" s="151" t="s">
        <v>80</v>
      </c>
      <c r="AV510" s="12" t="s">
        <v>78</v>
      </c>
      <c r="AW510" s="12" t="s">
        <v>32</v>
      </c>
      <c r="AX510" s="12" t="s">
        <v>71</v>
      </c>
      <c r="AY510" s="151" t="s">
        <v>126</v>
      </c>
    </row>
    <row r="511" spans="2:65" s="12" customFormat="1" ht="10.199999999999999">
      <c r="B511" s="149"/>
      <c r="D511" s="150" t="s">
        <v>137</v>
      </c>
      <c r="E511" s="151" t="s">
        <v>18</v>
      </c>
      <c r="F511" s="152" t="s">
        <v>138</v>
      </c>
      <c r="H511" s="151" t="s">
        <v>18</v>
      </c>
      <c r="I511" s="153"/>
      <c r="L511" s="149"/>
      <c r="M511" s="154"/>
      <c r="T511" s="155"/>
      <c r="AT511" s="151" t="s">
        <v>137</v>
      </c>
      <c r="AU511" s="151" t="s">
        <v>80</v>
      </c>
      <c r="AV511" s="12" t="s">
        <v>78</v>
      </c>
      <c r="AW511" s="12" t="s">
        <v>32</v>
      </c>
      <c r="AX511" s="12" t="s">
        <v>71</v>
      </c>
      <c r="AY511" s="151" t="s">
        <v>126</v>
      </c>
    </row>
    <row r="512" spans="2:65" s="12" customFormat="1" ht="10.199999999999999">
      <c r="B512" s="149"/>
      <c r="D512" s="150" t="s">
        <v>137</v>
      </c>
      <c r="E512" s="151" t="s">
        <v>18</v>
      </c>
      <c r="F512" s="152" t="s">
        <v>289</v>
      </c>
      <c r="H512" s="151" t="s">
        <v>18</v>
      </c>
      <c r="I512" s="153"/>
      <c r="L512" s="149"/>
      <c r="M512" s="154"/>
      <c r="T512" s="155"/>
      <c r="AT512" s="151" t="s">
        <v>137</v>
      </c>
      <c r="AU512" s="151" t="s">
        <v>80</v>
      </c>
      <c r="AV512" s="12" t="s">
        <v>78</v>
      </c>
      <c r="AW512" s="12" t="s">
        <v>32</v>
      </c>
      <c r="AX512" s="12" t="s">
        <v>71</v>
      </c>
      <c r="AY512" s="151" t="s">
        <v>126</v>
      </c>
    </row>
    <row r="513" spans="2:65" s="12" customFormat="1" ht="10.199999999999999">
      <c r="B513" s="149"/>
      <c r="D513" s="150" t="s">
        <v>137</v>
      </c>
      <c r="E513" s="151" t="s">
        <v>18</v>
      </c>
      <c r="F513" s="152" t="s">
        <v>475</v>
      </c>
      <c r="H513" s="151" t="s">
        <v>18</v>
      </c>
      <c r="I513" s="153"/>
      <c r="L513" s="149"/>
      <c r="M513" s="154"/>
      <c r="T513" s="155"/>
      <c r="AT513" s="151" t="s">
        <v>137</v>
      </c>
      <c r="AU513" s="151" t="s">
        <v>80</v>
      </c>
      <c r="AV513" s="12" t="s">
        <v>78</v>
      </c>
      <c r="AW513" s="12" t="s">
        <v>32</v>
      </c>
      <c r="AX513" s="12" t="s">
        <v>71</v>
      </c>
      <c r="AY513" s="151" t="s">
        <v>126</v>
      </c>
    </row>
    <row r="514" spans="2:65" s="13" customFormat="1" ht="20.399999999999999">
      <c r="B514" s="156"/>
      <c r="D514" s="150" t="s">
        <v>137</v>
      </c>
      <c r="E514" s="157" t="s">
        <v>18</v>
      </c>
      <c r="F514" s="158" t="s">
        <v>476</v>
      </c>
      <c r="H514" s="159">
        <v>77.625</v>
      </c>
      <c r="I514" s="160"/>
      <c r="L514" s="156"/>
      <c r="M514" s="161"/>
      <c r="T514" s="162"/>
      <c r="AT514" s="157" t="s">
        <v>137</v>
      </c>
      <c r="AU514" s="157" t="s">
        <v>80</v>
      </c>
      <c r="AV514" s="13" t="s">
        <v>80</v>
      </c>
      <c r="AW514" s="13" t="s">
        <v>32</v>
      </c>
      <c r="AX514" s="13" t="s">
        <v>71</v>
      </c>
      <c r="AY514" s="157" t="s">
        <v>126</v>
      </c>
    </row>
    <row r="515" spans="2:65" s="15" customFormat="1" ht="10.199999999999999">
      <c r="B515" s="171"/>
      <c r="D515" s="150" t="s">
        <v>137</v>
      </c>
      <c r="E515" s="172" t="s">
        <v>18</v>
      </c>
      <c r="F515" s="173" t="s">
        <v>479</v>
      </c>
      <c r="H515" s="174">
        <v>77.625</v>
      </c>
      <c r="I515" s="175"/>
      <c r="L515" s="171"/>
      <c r="M515" s="176"/>
      <c r="T515" s="177"/>
      <c r="AT515" s="172" t="s">
        <v>137</v>
      </c>
      <c r="AU515" s="172" t="s">
        <v>80</v>
      </c>
      <c r="AV515" s="15" t="s">
        <v>148</v>
      </c>
      <c r="AW515" s="15" t="s">
        <v>32</v>
      </c>
      <c r="AX515" s="15" t="s">
        <v>71</v>
      </c>
      <c r="AY515" s="172" t="s">
        <v>126</v>
      </c>
    </row>
    <row r="516" spans="2:65" s="14" customFormat="1" ht="10.199999999999999">
      <c r="B516" s="163"/>
      <c r="D516" s="150" t="s">
        <v>137</v>
      </c>
      <c r="E516" s="164" t="s">
        <v>18</v>
      </c>
      <c r="F516" s="165" t="s">
        <v>142</v>
      </c>
      <c r="H516" s="166">
        <v>77.625</v>
      </c>
      <c r="I516" s="167"/>
      <c r="L516" s="163"/>
      <c r="M516" s="168"/>
      <c r="T516" s="169"/>
      <c r="AT516" s="164" t="s">
        <v>137</v>
      </c>
      <c r="AU516" s="164" t="s">
        <v>80</v>
      </c>
      <c r="AV516" s="14" t="s">
        <v>133</v>
      </c>
      <c r="AW516" s="14" t="s">
        <v>32</v>
      </c>
      <c r="AX516" s="14" t="s">
        <v>78</v>
      </c>
      <c r="AY516" s="164" t="s">
        <v>126</v>
      </c>
    </row>
    <row r="517" spans="2:65" s="1" customFormat="1" ht="24.15" customHeight="1">
      <c r="B517" s="33"/>
      <c r="C517" s="132" t="s">
        <v>485</v>
      </c>
      <c r="D517" s="132" t="s">
        <v>128</v>
      </c>
      <c r="E517" s="133" t="s">
        <v>486</v>
      </c>
      <c r="F517" s="134" t="s">
        <v>487</v>
      </c>
      <c r="G517" s="135" t="s">
        <v>156</v>
      </c>
      <c r="H517" s="136">
        <v>150.19999999999999</v>
      </c>
      <c r="I517" s="137"/>
      <c r="J517" s="138">
        <f>ROUND(I517*H517,2)</f>
        <v>0</v>
      </c>
      <c r="K517" s="134" t="s">
        <v>132</v>
      </c>
      <c r="L517" s="33"/>
      <c r="M517" s="139" t="s">
        <v>18</v>
      </c>
      <c r="N517" s="140" t="s">
        <v>42</v>
      </c>
      <c r="P517" s="141">
        <f>O517*H517</f>
        <v>0</v>
      </c>
      <c r="Q517" s="141">
        <v>0</v>
      </c>
      <c r="R517" s="141">
        <f>Q517*H517</f>
        <v>0</v>
      </c>
      <c r="S517" s="141">
        <v>0</v>
      </c>
      <c r="T517" s="142">
        <f>S517*H517</f>
        <v>0</v>
      </c>
      <c r="AR517" s="143" t="s">
        <v>133</v>
      </c>
      <c r="AT517" s="143" t="s">
        <v>128</v>
      </c>
      <c r="AU517" s="143" t="s">
        <v>80</v>
      </c>
      <c r="AY517" s="18" t="s">
        <v>126</v>
      </c>
      <c r="BE517" s="144">
        <f>IF(N517="základní",J517,0)</f>
        <v>0</v>
      </c>
      <c r="BF517" s="144">
        <f>IF(N517="snížená",J517,0)</f>
        <v>0</v>
      </c>
      <c r="BG517" s="144">
        <f>IF(N517="zákl. přenesená",J517,0)</f>
        <v>0</v>
      </c>
      <c r="BH517" s="144">
        <f>IF(N517="sníž. přenesená",J517,0)</f>
        <v>0</v>
      </c>
      <c r="BI517" s="144">
        <f>IF(N517="nulová",J517,0)</f>
        <v>0</v>
      </c>
      <c r="BJ517" s="18" t="s">
        <v>78</v>
      </c>
      <c r="BK517" s="144">
        <f>ROUND(I517*H517,2)</f>
        <v>0</v>
      </c>
      <c r="BL517" s="18" t="s">
        <v>133</v>
      </c>
      <c r="BM517" s="143" t="s">
        <v>488</v>
      </c>
    </row>
    <row r="518" spans="2:65" s="1" customFormat="1" ht="10.199999999999999">
      <c r="B518" s="33"/>
      <c r="D518" s="145" t="s">
        <v>135</v>
      </c>
      <c r="F518" s="146" t="s">
        <v>489</v>
      </c>
      <c r="I518" s="147"/>
      <c r="L518" s="33"/>
      <c r="M518" s="148"/>
      <c r="T518" s="54"/>
      <c r="AT518" s="18" t="s">
        <v>135</v>
      </c>
      <c r="AU518" s="18" t="s">
        <v>80</v>
      </c>
    </row>
    <row r="519" spans="2:65" s="12" customFormat="1" ht="10.199999999999999">
      <c r="B519" s="149"/>
      <c r="D519" s="150" t="s">
        <v>137</v>
      </c>
      <c r="E519" s="151" t="s">
        <v>18</v>
      </c>
      <c r="F519" s="152" t="s">
        <v>170</v>
      </c>
      <c r="H519" s="151" t="s">
        <v>18</v>
      </c>
      <c r="I519" s="153"/>
      <c r="L519" s="149"/>
      <c r="M519" s="154"/>
      <c r="T519" s="155"/>
      <c r="AT519" s="151" t="s">
        <v>137</v>
      </c>
      <c r="AU519" s="151" t="s">
        <v>80</v>
      </c>
      <c r="AV519" s="12" t="s">
        <v>78</v>
      </c>
      <c r="AW519" s="12" t="s">
        <v>32</v>
      </c>
      <c r="AX519" s="12" t="s">
        <v>71</v>
      </c>
      <c r="AY519" s="151" t="s">
        <v>126</v>
      </c>
    </row>
    <row r="520" spans="2:65" s="12" customFormat="1" ht="10.199999999999999">
      <c r="B520" s="149"/>
      <c r="D520" s="150" t="s">
        <v>137</v>
      </c>
      <c r="E520" s="151" t="s">
        <v>18</v>
      </c>
      <c r="F520" s="152" t="s">
        <v>138</v>
      </c>
      <c r="H520" s="151" t="s">
        <v>18</v>
      </c>
      <c r="I520" s="153"/>
      <c r="L520" s="149"/>
      <c r="M520" s="154"/>
      <c r="T520" s="155"/>
      <c r="AT520" s="151" t="s">
        <v>137</v>
      </c>
      <c r="AU520" s="151" t="s">
        <v>80</v>
      </c>
      <c r="AV520" s="12" t="s">
        <v>78</v>
      </c>
      <c r="AW520" s="12" t="s">
        <v>32</v>
      </c>
      <c r="AX520" s="12" t="s">
        <v>71</v>
      </c>
      <c r="AY520" s="151" t="s">
        <v>126</v>
      </c>
    </row>
    <row r="521" spans="2:65" s="12" customFormat="1" ht="10.199999999999999">
      <c r="B521" s="149"/>
      <c r="D521" s="150" t="s">
        <v>137</v>
      </c>
      <c r="E521" s="151" t="s">
        <v>18</v>
      </c>
      <c r="F521" s="152" t="s">
        <v>289</v>
      </c>
      <c r="H521" s="151" t="s">
        <v>18</v>
      </c>
      <c r="I521" s="153"/>
      <c r="L521" s="149"/>
      <c r="M521" s="154"/>
      <c r="T521" s="155"/>
      <c r="AT521" s="151" t="s">
        <v>137</v>
      </c>
      <c r="AU521" s="151" t="s">
        <v>80</v>
      </c>
      <c r="AV521" s="12" t="s">
        <v>78</v>
      </c>
      <c r="AW521" s="12" t="s">
        <v>32</v>
      </c>
      <c r="AX521" s="12" t="s">
        <v>71</v>
      </c>
      <c r="AY521" s="151" t="s">
        <v>126</v>
      </c>
    </row>
    <row r="522" spans="2:65" s="12" customFormat="1" ht="10.199999999999999">
      <c r="B522" s="149"/>
      <c r="D522" s="150" t="s">
        <v>137</v>
      </c>
      <c r="E522" s="151" t="s">
        <v>18</v>
      </c>
      <c r="F522" s="152" t="s">
        <v>475</v>
      </c>
      <c r="H522" s="151" t="s">
        <v>18</v>
      </c>
      <c r="I522" s="153"/>
      <c r="L522" s="149"/>
      <c r="M522" s="154"/>
      <c r="T522" s="155"/>
      <c r="AT522" s="151" t="s">
        <v>137</v>
      </c>
      <c r="AU522" s="151" t="s">
        <v>80</v>
      </c>
      <c r="AV522" s="12" t="s">
        <v>78</v>
      </c>
      <c r="AW522" s="12" t="s">
        <v>32</v>
      </c>
      <c r="AX522" s="12" t="s">
        <v>71</v>
      </c>
      <c r="AY522" s="151" t="s">
        <v>126</v>
      </c>
    </row>
    <row r="523" spans="2:65" s="13" customFormat="1" ht="20.399999999999999">
      <c r="B523" s="156"/>
      <c r="D523" s="150" t="s">
        <v>137</v>
      </c>
      <c r="E523" s="157" t="s">
        <v>18</v>
      </c>
      <c r="F523" s="158" t="s">
        <v>476</v>
      </c>
      <c r="H523" s="159">
        <v>77.625</v>
      </c>
      <c r="I523" s="160"/>
      <c r="L523" s="156"/>
      <c r="M523" s="161"/>
      <c r="T523" s="162"/>
      <c r="AT523" s="157" t="s">
        <v>137</v>
      </c>
      <c r="AU523" s="157" t="s">
        <v>80</v>
      </c>
      <c r="AV523" s="13" t="s">
        <v>80</v>
      </c>
      <c r="AW523" s="13" t="s">
        <v>32</v>
      </c>
      <c r="AX523" s="13" t="s">
        <v>71</v>
      </c>
      <c r="AY523" s="157" t="s">
        <v>126</v>
      </c>
    </row>
    <row r="524" spans="2:65" s="12" customFormat="1" ht="10.199999999999999">
      <c r="B524" s="149"/>
      <c r="D524" s="150" t="s">
        <v>137</v>
      </c>
      <c r="E524" s="151" t="s">
        <v>18</v>
      </c>
      <c r="F524" s="152" t="s">
        <v>477</v>
      </c>
      <c r="H524" s="151" t="s">
        <v>18</v>
      </c>
      <c r="I524" s="153"/>
      <c r="L524" s="149"/>
      <c r="M524" s="154"/>
      <c r="T524" s="155"/>
      <c r="AT524" s="151" t="s">
        <v>137</v>
      </c>
      <c r="AU524" s="151" t="s">
        <v>80</v>
      </c>
      <c r="AV524" s="12" t="s">
        <v>78</v>
      </c>
      <c r="AW524" s="12" t="s">
        <v>32</v>
      </c>
      <c r="AX524" s="12" t="s">
        <v>71</v>
      </c>
      <c r="AY524" s="151" t="s">
        <v>126</v>
      </c>
    </row>
    <row r="525" spans="2:65" s="13" customFormat="1" ht="20.399999999999999">
      <c r="B525" s="156"/>
      <c r="D525" s="150" t="s">
        <v>137</v>
      </c>
      <c r="E525" s="157" t="s">
        <v>18</v>
      </c>
      <c r="F525" s="158" t="s">
        <v>478</v>
      </c>
      <c r="H525" s="159">
        <v>72.575000000000003</v>
      </c>
      <c r="I525" s="160"/>
      <c r="L525" s="156"/>
      <c r="M525" s="161"/>
      <c r="T525" s="162"/>
      <c r="AT525" s="157" t="s">
        <v>137</v>
      </c>
      <c r="AU525" s="157" t="s">
        <v>80</v>
      </c>
      <c r="AV525" s="13" t="s">
        <v>80</v>
      </c>
      <c r="AW525" s="13" t="s">
        <v>32</v>
      </c>
      <c r="AX525" s="13" t="s">
        <v>71</v>
      </c>
      <c r="AY525" s="157" t="s">
        <v>126</v>
      </c>
    </row>
    <row r="526" spans="2:65" s="15" customFormat="1" ht="10.199999999999999">
      <c r="B526" s="171"/>
      <c r="D526" s="150" t="s">
        <v>137</v>
      </c>
      <c r="E526" s="172" t="s">
        <v>18</v>
      </c>
      <c r="F526" s="173" t="s">
        <v>479</v>
      </c>
      <c r="H526" s="174">
        <v>150.19999999999999</v>
      </c>
      <c r="I526" s="175"/>
      <c r="L526" s="171"/>
      <c r="M526" s="176"/>
      <c r="T526" s="177"/>
      <c r="AT526" s="172" t="s">
        <v>137</v>
      </c>
      <c r="AU526" s="172" t="s">
        <v>80</v>
      </c>
      <c r="AV526" s="15" t="s">
        <v>148</v>
      </c>
      <c r="AW526" s="15" t="s">
        <v>32</v>
      </c>
      <c r="AX526" s="15" t="s">
        <v>71</v>
      </c>
      <c r="AY526" s="172" t="s">
        <v>126</v>
      </c>
    </row>
    <row r="527" spans="2:65" s="14" customFormat="1" ht="10.199999999999999">
      <c r="B527" s="163"/>
      <c r="D527" s="150" t="s">
        <v>137</v>
      </c>
      <c r="E527" s="164" t="s">
        <v>18</v>
      </c>
      <c r="F527" s="165" t="s">
        <v>142</v>
      </c>
      <c r="H527" s="166">
        <v>150.19999999999999</v>
      </c>
      <c r="I527" s="167"/>
      <c r="L527" s="163"/>
      <c r="M527" s="168"/>
      <c r="T527" s="169"/>
      <c r="AT527" s="164" t="s">
        <v>137</v>
      </c>
      <c r="AU527" s="164" t="s">
        <v>80</v>
      </c>
      <c r="AV527" s="14" t="s">
        <v>133</v>
      </c>
      <c r="AW527" s="14" t="s">
        <v>32</v>
      </c>
      <c r="AX527" s="14" t="s">
        <v>78</v>
      </c>
      <c r="AY527" s="164" t="s">
        <v>126</v>
      </c>
    </row>
    <row r="528" spans="2:65" s="1" customFormat="1" ht="66.75" customHeight="1">
      <c r="B528" s="33"/>
      <c r="C528" s="132" t="s">
        <v>490</v>
      </c>
      <c r="D528" s="132" t="s">
        <v>128</v>
      </c>
      <c r="E528" s="133" t="s">
        <v>491</v>
      </c>
      <c r="F528" s="134" t="s">
        <v>492</v>
      </c>
      <c r="G528" s="135" t="s">
        <v>131</v>
      </c>
      <c r="H528" s="136">
        <v>2.4</v>
      </c>
      <c r="I528" s="137"/>
      <c r="J528" s="138">
        <f>ROUND(I528*H528,2)</f>
        <v>0</v>
      </c>
      <c r="K528" s="134" t="s">
        <v>132</v>
      </c>
      <c r="L528" s="33"/>
      <c r="M528" s="139" t="s">
        <v>18</v>
      </c>
      <c r="N528" s="140" t="s">
        <v>42</v>
      </c>
      <c r="P528" s="141">
        <f>O528*H528</f>
        <v>0</v>
      </c>
      <c r="Q528" s="141">
        <v>0</v>
      </c>
      <c r="R528" s="141">
        <f>Q528*H528</f>
        <v>0</v>
      </c>
      <c r="S528" s="141">
        <v>0</v>
      </c>
      <c r="T528" s="142">
        <f>S528*H528</f>
        <v>0</v>
      </c>
      <c r="AR528" s="143" t="s">
        <v>133</v>
      </c>
      <c r="AT528" s="143" t="s">
        <v>128</v>
      </c>
      <c r="AU528" s="143" t="s">
        <v>80</v>
      </c>
      <c r="AY528" s="18" t="s">
        <v>126</v>
      </c>
      <c r="BE528" s="144">
        <f>IF(N528="základní",J528,0)</f>
        <v>0</v>
      </c>
      <c r="BF528" s="144">
        <f>IF(N528="snížená",J528,0)</f>
        <v>0</v>
      </c>
      <c r="BG528" s="144">
        <f>IF(N528="zákl. přenesená",J528,0)</f>
        <v>0</v>
      </c>
      <c r="BH528" s="144">
        <f>IF(N528="sníž. přenesená",J528,0)</f>
        <v>0</v>
      </c>
      <c r="BI528" s="144">
        <f>IF(N528="nulová",J528,0)</f>
        <v>0</v>
      </c>
      <c r="BJ528" s="18" t="s">
        <v>78</v>
      </c>
      <c r="BK528" s="144">
        <f>ROUND(I528*H528,2)</f>
        <v>0</v>
      </c>
      <c r="BL528" s="18" t="s">
        <v>133</v>
      </c>
      <c r="BM528" s="143" t="s">
        <v>493</v>
      </c>
    </row>
    <row r="529" spans="2:65" s="1" customFormat="1" ht="10.199999999999999">
      <c r="B529" s="33"/>
      <c r="D529" s="145" t="s">
        <v>135</v>
      </c>
      <c r="F529" s="146" t="s">
        <v>494</v>
      </c>
      <c r="I529" s="147"/>
      <c r="L529" s="33"/>
      <c r="M529" s="148"/>
      <c r="T529" s="54"/>
      <c r="AT529" s="18" t="s">
        <v>135</v>
      </c>
      <c r="AU529" s="18" t="s">
        <v>80</v>
      </c>
    </row>
    <row r="530" spans="2:65" s="12" customFormat="1" ht="10.199999999999999">
      <c r="B530" s="149"/>
      <c r="D530" s="150" t="s">
        <v>137</v>
      </c>
      <c r="E530" s="151" t="s">
        <v>18</v>
      </c>
      <c r="F530" s="152" t="s">
        <v>170</v>
      </c>
      <c r="H530" s="151" t="s">
        <v>18</v>
      </c>
      <c r="I530" s="153"/>
      <c r="L530" s="149"/>
      <c r="M530" s="154"/>
      <c r="T530" s="155"/>
      <c r="AT530" s="151" t="s">
        <v>137</v>
      </c>
      <c r="AU530" s="151" t="s">
        <v>80</v>
      </c>
      <c r="AV530" s="12" t="s">
        <v>78</v>
      </c>
      <c r="AW530" s="12" t="s">
        <v>32</v>
      </c>
      <c r="AX530" s="12" t="s">
        <v>71</v>
      </c>
      <c r="AY530" s="151" t="s">
        <v>126</v>
      </c>
    </row>
    <row r="531" spans="2:65" s="12" customFormat="1" ht="10.199999999999999">
      <c r="B531" s="149"/>
      <c r="D531" s="150" t="s">
        <v>137</v>
      </c>
      <c r="E531" s="151" t="s">
        <v>18</v>
      </c>
      <c r="F531" s="152" t="s">
        <v>138</v>
      </c>
      <c r="H531" s="151" t="s">
        <v>18</v>
      </c>
      <c r="I531" s="153"/>
      <c r="L531" s="149"/>
      <c r="M531" s="154"/>
      <c r="T531" s="155"/>
      <c r="AT531" s="151" t="s">
        <v>137</v>
      </c>
      <c r="AU531" s="151" t="s">
        <v>80</v>
      </c>
      <c r="AV531" s="12" t="s">
        <v>78</v>
      </c>
      <c r="AW531" s="12" t="s">
        <v>32</v>
      </c>
      <c r="AX531" s="12" t="s">
        <v>71</v>
      </c>
      <c r="AY531" s="151" t="s">
        <v>126</v>
      </c>
    </row>
    <row r="532" spans="2:65" s="12" customFormat="1" ht="10.199999999999999">
      <c r="B532" s="149"/>
      <c r="D532" s="150" t="s">
        <v>137</v>
      </c>
      <c r="E532" s="151" t="s">
        <v>18</v>
      </c>
      <c r="F532" s="152" t="s">
        <v>289</v>
      </c>
      <c r="H532" s="151" t="s">
        <v>18</v>
      </c>
      <c r="I532" s="153"/>
      <c r="L532" s="149"/>
      <c r="M532" s="154"/>
      <c r="T532" s="155"/>
      <c r="AT532" s="151" t="s">
        <v>137</v>
      </c>
      <c r="AU532" s="151" t="s">
        <v>80</v>
      </c>
      <c r="AV532" s="12" t="s">
        <v>78</v>
      </c>
      <c r="AW532" s="12" t="s">
        <v>32</v>
      </c>
      <c r="AX532" s="12" t="s">
        <v>71</v>
      </c>
      <c r="AY532" s="151" t="s">
        <v>126</v>
      </c>
    </row>
    <row r="533" spans="2:65" s="12" customFormat="1" ht="10.199999999999999">
      <c r="B533" s="149"/>
      <c r="D533" s="150" t="s">
        <v>137</v>
      </c>
      <c r="E533" s="151" t="s">
        <v>18</v>
      </c>
      <c r="F533" s="152" t="s">
        <v>341</v>
      </c>
      <c r="H533" s="151" t="s">
        <v>18</v>
      </c>
      <c r="I533" s="153"/>
      <c r="L533" s="149"/>
      <c r="M533" s="154"/>
      <c r="T533" s="155"/>
      <c r="AT533" s="151" t="s">
        <v>137</v>
      </c>
      <c r="AU533" s="151" t="s">
        <v>80</v>
      </c>
      <c r="AV533" s="12" t="s">
        <v>78</v>
      </c>
      <c r="AW533" s="12" t="s">
        <v>32</v>
      </c>
      <c r="AX533" s="12" t="s">
        <v>71</v>
      </c>
      <c r="AY533" s="151" t="s">
        <v>126</v>
      </c>
    </row>
    <row r="534" spans="2:65" s="13" customFormat="1" ht="10.199999999999999">
      <c r="B534" s="156"/>
      <c r="D534" s="150" t="s">
        <v>137</v>
      </c>
      <c r="E534" s="157" t="s">
        <v>18</v>
      </c>
      <c r="F534" s="158" t="s">
        <v>342</v>
      </c>
      <c r="H534" s="159">
        <v>2.4</v>
      </c>
      <c r="I534" s="160"/>
      <c r="L534" s="156"/>
      <c r="M534" s="161"/>
      <c r="T534" s="162"/>
      <c r="AT534" s="157" t="s">
        <v>137</v>
      </c>
      <c r="AU534" s="157" t="s">
        <v>80</v>
      </c>
      <c r="AV534" s="13" t="s">
        <v>80</v>
      </c>
      <c r="AW534" s="13" t="s">
        <v>32</v>
      </c>
      <c r="AX534" s="13" t="s">
        <v>71</v>
      </c>
      <c r="AY534" s="157" t="s">
        <v>126</v>
      </c>
    </row>
    <row r="535" spans="2:65" s="15" customFormat="1" ht="10.199999999999999">
      <c r="B535" s="171"/>
      <c r="D535" s="150" t="s">
        <v>137</v>
      </c>
      <c r="E535" s="172" t="s">
        <v>18</v>
      </c>
      <c r="F535" s="173" t="s">
        <v>343</v>
      </c>
      <c r="H535" s="174">
        <v>2.4</v>
      </c>
      <c r="I535" s="175"/>
      <c r="L535" s="171"/>
      <c r="M535" s="176"/>
      <c r="T535" s="177"/>
      <c r="AT535" s="172" t="s">
        <v>137</v>
      </c>
      <c r="AU535" s="172" t="s">
        <v>80</v>
      </c>
      <c r="AV535" s="15" t="s">
        <v>148</v>
      </c>
      <c r="AW535" s="15" t="s">
        <v>32</v>
      </c>
      <c r="AX535" s="15" t="s">
        <v>71</v>
      </c>
      <c r="AY535" s="172" t="s">
        <v>126</v>
      </c>
    </row>
    <row r="536" spans="2:65" s="14" customFormat="1" ht="10.199999999999999">
      <c r="B536" s="163"/>
      <c r="D536" s="150" t="s">
        <v>137</v>
      </c>
      <c r="E536" s="164" t="s">
        <v>18</v>
      </c>
      <c r="F536" s="165" t="s">
        <v>142</v>
      </c>
      <c r="H536" s="166">
        <v>2.4</v>
      </c>
      <c r="I536" s="167"/>
      <c r="L536" s="163"/>
      <c r="M536" s="168"/>
      <c r="T536" s="169"/>
      <c r="AT536" s="164" t="s">
        <v>137</v>
      </c>
      <c r="AU536" s="164" t="s">
        <v>80</v>
      </c>
      <c r="AV536" s="14" t="s">
        <v>133</v>
      </c>
      <c r="AW536" s="14" t="s">
        <v>32</v>
      </c>
      <c r="AX536" s="14" t="s">
        <v>78</v>
      </c>
      <c r="AY536" s="164" t="s">
        <v>126</v>
      </c>
    </row>
    <row r="537" spans="2:65" s="11" customFormat="1" ht="22.8" customHeight="1">
      <c r="B537" s="120"/>
      <c r="D537" s="121" t="s">
        <v>70</v>
      </c>
      <c r="E537" s="130" t="s">
        <v>495</v>
      </c>
      <c r="F537" s="130" t="s">
        <v>496</v>
      </c>
      <c r="I537" s="123"/>
      <c r="J537" s="131">
        <f>BK537</f>
        <v>0</v>
      </c>
      <c r="L537" s="120"/>
      <c r="M537" s="125"/>
      <c r="P537" s="126">
        <f>SUM(P538:P613)</f>
        <v>0</v>
      </c>
      <c r="R537" s="126">
        <f>SUM(R538:R613)</f>
        <v>0</v>
      </c>
      <c r="T537" s="127">
        <f>SUM(T538:T613)</f>
        <v>0</v>
      </c>
      <c r="AR537" s="121" t="s">
        <v>78</v>
      </c>
      <c r="AT537" s="128" t="s">
        <v>70</v>
      </c>
      <c r="AU537" s="128" t="s">
        <v>78</v>
      </c>
      <c r="AY537" s="121" t="s">
        <v>126</v>
      </c>
      <c r="BK537" s="129">
        <f>SUM(BK538:BK613)</f>
        <v>0</v>
      </c>
    </row>
    <row r="538" spans="2:65" s="1" customFormat="1" ht="37.799999999999997" customHeight="1">
      <c r="B538" s="33"/>
      <c r="C538" s="132" t="s">
        <v>497</v>
      </c>
      <c r="D538" s="132" t="s">
        <v>128</v>
      </c>
      <c r="E538" s="133" t="s">
        <v>498</v>
      </c>
      <c r="F538" s="134" t="s">
        <v>499</v>
      </c>
      <c r="G538" s="135" t="s">
        <v>231</v>
      </c>
      <c r="H538" s="136">
        <v>1029.7660000000001</v>
      </c>
      <c r="I538" s="137"/>
      <c r="J538" s="138">
        <f>ROUND(I538*H538,2)</f>
        <v>0</v>
      </c>
      <c r="K538" s="134" t="s">
        <v>132</v>
      </c>
      <c r="L538" s="33"/>
      <c r="M538" s="139" t="s">
        <v>18</v>
      </c>
      <c r="N538" s="140" t="s">
        <v>42</v>
      </c>
      <c r="P538" s="141">
        <f>O538*H538</f>
        <v>0</v>
      </c>
      <c r="Q538" s="141">
        <v>0</v>
      </c>
      <c r="R538" s="141">
        <f>Q538*H538</f>
        <v>0</v>
      </c>
      <c r="S538" s="141">
        <v>0</v>
      </c>
      <c r="T538" s="142">
        <f>S538*H538</f>
        <v>0</v>
      </c>
      <c r="AR538" s="143" t="s">
        <v>133</v>
      </c>
      <c r="AT538" s="143" t="s">
        <v>128</v>
      </c>
      <c r="AU538" s="143" t="s">
        <v>80</v>
      </c>
      <c r="AY538" s="18" t="s">
        <v>126</v>
      </c>
      <c r="BE538" s="144">
        <f>IF(N538="základní",J538,0)</f>
        <v>0</v>
      </c>
      <c r="BF538" s="144">
        <f>IF(N538="snížená",J538,0)</f>
        <v>0</v>
      </c>
      <c r="BG538" s="144">
        <f>IF(N538="zákl. přenesená",J538,0)</f>
        <v>0</v>
      </c>
      <c r="BH538" s="144">
        <f>IF(N538="sníž. přenesená",J538,0)</f>
        <v>0</v>
      </c>
      <c r="BI538" s="144">
        <f>IF(N538="nulová",J538,0)</f>
        <v>0</v>
      </c>
      <c r="BJ538" s="18" t="s">
        <v>78</v>
      </c>
      <c r="BK538" s="144">
        <f>ROUND(I538*H538,2)</f>
        <v>0</v>
      </c>
      <c r="BL538" s="18" t="s">
        <v>133</v>
      </c>
      <c r="BM538" s="143" t="s">
        <v>500</v>
      </c>
    </row>
    <row r="539" spans="2:65" s="1" customFormat="1" ht="10.199999999999999">
      <c r="B539" s="33"/>
      <c r="D539" s="145" t="s">
        <v>135</v>
      </c>
      <c r="F539" s="146" t="s">
        <v>501</v>
      </c>
      <c r="I539" s="147"/>
      <c r="L539" s="33"/>
      <c r="M539" s="148"/>
      <c r="T539" s="54"/>
      <c r="AT539" s="18" t="s">
        <v>135</v>
      </c>
      <c r="AU539" s="18" t="s">
        <v>80</v>
      </c>
    </row>
    <row r="540" spans="2:65" s="12" customFormat="1" ht="20.399999999999999">
      <c r="B540" s="149"/>
      <c r="D540" s="150" t="s">
        <v>137</v>
      </c>
      <c r="E540" s="151" t="s">
        <v>18</v>
      </c>
      <c r="F540" s="152" t="s">
        <v>502</v>
      </c>
      <c r="H540" s="151" t="s">
        <v>18</v>
      </c>
      <c r="I540" s="153"/>
      <c r="L540" s="149"/>
      <c r="M540" s="154"/>
      <c r="T540" s="155"/>
      <c r="AT540" s="151" t="s">
        <v>137</v>
      </c>
      <c r="AU540" s="151" t="s">
        <v>80</v>
      </c>
      <c r="AV540" s="12" t="s">
        <v>78</v>
      </c>
      <c r="AW540" s="12" t="s">
        <v>32</v>
      </c>
      <c r="AX540" s="12" t="s">
        <v>71</v>
      </c>
      <c r="AY540" s="151" t="s">
        <v>126</v>
      </c>
    </row>
    <row r="541" spans="2:65" s="13" customFormat="1" ht="10.199999999999999">
      <c r="B541" s="156"/>
      <c r="D541" s="150" t="s">
        <v>137</v>
      </c>
      <c r="E541" s="157" t="s">
        <v>18</v>
      </c>
      <c r="F541" s="158" t="s">
        <v>503</v>
      </c>
      <c r="H541" s="159">
        <v>809.09900000000005</v>
      </c>
      <c r="I541" s="160"/>
      <c r="L541" s="156"/>
      <c r="M541" s="161"/>
      <c r="T541" s="162"/>
      <c r="AT541" s="157" t="s">
        <v>137</v>
      </c>
      <c r="AU541" s="157" t="s">
        <v>80</v>
      </c>
      <c r="AV541" s="13" t="s">
        <v>80</v>
      </c>
      <c r="AW541" s="13" t="s">
        <v>32</v>
      </c>
      <c r="AX541" s="13" t="s">
        <v>71</v>
      </c>
      <c r="AY541" s="157" t="s">
        <v>126</v>
      </c>
    </row>
    <row r="542" spans="2:65" s="13" customFormat="1" ht="10.199999999999999">
      <c r="B542" s="156"/>
      <c r="D542" s="150" t="s">
        <v>137</v>
      </c>
      <c r="E542" s="157" t="s">
        <v>18</v>
      </c>
      <c r="F542" s="158" t="s">
        <v>504</v>
      </c>
      <c r="H542" s="159">
        <v>220.667</v>
      </c>
      <c r="I542" s="160"/>
      <c r="L542" s="156"/>
      <c r="M542" s="161"/>
      <c r="T542" s="162"/>
      <c r="AT542" s="157" t="s">
        <v>137</v>
      </c>
      <c r="AU542" s="157" t="s">
        <v>80</v>
      </c>
      <c r="AV542" s="13" t="s">
        <v>80</v>
      </c>
      <c r="AW542" s="13" t="s">
        <v>32</v>
      </c>
      <c r="AX542" s="13" t="s">
        <v>71</v>
      </c>
      <c r="AY542" s="157" t="s">
        <v>126</v>
      </c>
    </row>
    <row r="543" spans="2:65" s="14" customFormat="1" ht="10.199999999999999">
      <c r="B543" s="163"/>
      <c r="D543" s="150" t="s">
        <v>137</v>
      </c>
      <c r="E543" s="164" t="s">
        <v>18</v>
      </c>
      <c r="F543" s="165" t="s">
        <v>142</v>
      </c>
      <c r="H543" s="166">
        <v>1029.7660000000001</v>
      </c>
      <c r="I543" s="167"/>
      <c r="L543" s="163"/>
      <c r="M543" s="168"/>
      <c r="T543" s="169"/>
      <c r="AT543" s="164" t="s">
        <v>137</v>
      </c>
      <c r="AU543" s="164" t="s">
        <v>80</v>
      </c>
      <c r="AV543" s="14" t="s">
        <v>133</v>
      </c>
      <c r="AW543" s="14" t="s">
        <v>32</v>
      </c>
      <c r="AX543" s="14" t="s">
        <v>78</v>
      </c>
      <c r="AY543" s="164" t="s">
        <v>126</v>
      </c>
    </row>
    <row r="544" spans="2:65" s="1" customFormat="1" ht="37.799999999999997" customHeight="1">
      <c r="B544" s="33"/>
      <c r="C544" s="132" t="s">
        <v>505</v>
      </c>
      <c r="D544" s="132" t="s">
        <v>128</v>
      </c>
      <c r="E544" s="133" t="s">
        <v>506</v>
      </c>
      <c r="F544" s="134" t="s">
        <v>507</v>
      </c>
      <c r="G544" s="135" t="s">
        <v>231</v>
      </c>
      <c r="H544" s="136">
        <v>9267.8940000000002</v>
      </c>
      <c r="I544" s="137"/>
      <c r="J544" s="138">
        <f>ROUND(I544*H544,2)</f>
        <v>0</v>
      </c>
      <c r="K544" s="134" t="s">
        <v>132</v>
      </c>
      <c r="L544" s="33"/>
      <c r="M544" s="139" t="s">
        <v>18</v>
      </c>
      <c r="N544" s="140" t="s">
        <v>42</v>
      </c>
      <c r="P544" s="141">
        <f>O544*H544</f>
        <v>0</v>
      </c>
      <c r="Q544" s="141">
        <v>0</v>
      </c>
      <c r="R544" s="141">
        <f>Q544*H544</f>
        <v>0</v>
      </c>
      <c r="S544" s="141">
        <v>0</v>
      </c>
      <c r="T544" s="142">
        <f>S544*H544</f>
        <v>0</v>
      </c>
      <c r="AR544" s="143" t="s">
        <v>133</v>
      </c>
      <c r="AT544" s="143" t="s">
        <v>128</v>
      </c>
      <c r="AU544" s="143" t="s">
        <v>80</v>
      </c>
      <c r="AY544" s="18" t="s">
        <v>126</v>
      </c>
      <c r="BE544" s="144">
        <f>IF(N544="základní",J544,0)</f>
        <v>0</v>
      </c>
      <c r="BF544" s="144">
        <f>IF(N544="snížená",J544,0)</f>
        <v>0</v>
      </c>
      <c r="BG544" s="144">
        <f>IF(N544="zákl. přenesená",J544,0)</f>
        <v>0</v>
      </c>
      <c r="BH544" s="144">
        <f>IF(N544="sníž. přenesená",J544,0)</f>
        <v>0</v>
      </c>
      <c r="BI544" s="144">
        <f>IF(N544="nulová",J544,0)</f>
        <v>0</v>
      </c>
      <c r="BJ544" s="18" t="s">
        <v>78</v>
      </c>
      <c r="BK544" s="144">
        <f>ROUND(I544*H544,2)</f>
        <v>0</v>
      </c>
      <c r="BL544" s="18" t="s">
        <v>133</v>
      </c>
      <c r="BM544" s="143" t="s">
        <v>508</v>
      </c>
    </row>
    <row r="545" spans="2:65" s="1" customFormat="1" ht="10.199999999999999">
      <c r="B545" s="33"/>
      <c r="D545" s="145" t="s">
        <v>135</v>
      </c>
      <c r="F545" s="146" t="s">
        <v>509</v>
      </c>
      <c r="I545" s="147"/>
      <c r="L545" s="33"/>
      <c r="M545" s="148"/>
      <c r="T545" s="54"/>
      <c r="AT545" s="18" t="s">
        <v>135</v>
      </c>
      <c r="AU545" s="18" t="s">
        <v>80</v>
      </c>
    </row>
    <row r="546" spans="2:65" s="13" customFormat="1" ht="10.199999999999999">
      <c r="B546" s="156"/>
      <c r="D546" s="150" t="s">
        <v>137</v>
      </c>
      <c r="E546" s="157" t="s">
        <v>18</v>
      </c>
      <c r="F546" s="158" t="s">
        <v>510</v>
      </c>
      <c r="H546" s="159">
        <v>1029.7660000000001</v>
      </c>
      <c r="I546" s="160"/>
      <c r="L546" s="156"/>
      <c r="M546" s="161"/>
      <c r="T546" s="162"/>
      <c r="AT546" s="157" t="s">
        <v>137</v>
      </c>
      <c r="AU546" s="157" t="s">
        <v>80</v>
      </c>
      <c r="AV546" s="13" t="s">
        <v>80</v>
      </c>
      <c r="AW546" s="13" t="s">
        <v>32</v>
      </c>
      <c r="AX546" s="13" t="s">
        <v>78</v>
      </c>
      <c r="AY546" s="157" t="s">
        <v>126</v>
      </c>
    </row>
    <row r="547" spans="2:65" s="13" customFormat="1" ht="10.199999999999999">
      <c r="B547" s="156"/>
      <c r="D547" s="150" t="s">
        <v>137</v>
      </c>
      <c r="F547" s="158" t="s">
        <v>511</v>
      </c>
      <c r="H547" s="159">
        <v>9267.8940000000002</v>
      </c>
      <c r="I547" s="160"/>
      <c r="L547" s="156"/>
      <c r="M547" s="161"/>
      <c r="T547" s="162"/>
      <c r="AT547" s="157" t="s">
        <v>137</v>
      </c>
      <c r="AU547" s="157" t="s">
        <v>80</v>
      </c>
      <c r="AV547" s="13" t="s">
        <v>80</v>
      </c>
      <c r="AW547" s="13" t="s">
        <v>4</v>
      </c>
      <c r="AX547" s="13" t="s">
        <v>78</v>
      </c>
      <c r="AY547" s="157" t="s">
        <v>126</v>
      </c>
    </row>
    <row r="548" spans="2:65" s="1" customFormat="1" ht="37.799999999999997" customHeight="1">
      <c r="B548" s="33"/>
      <c r="C548" s="132" t="s">
        <v>512</v>
      </c>
      <c r="D548" s="132" t="s">
        <v>128</v>
      </c>
      <c r="E548" s="133" t="s">
        <v>513</v>
      </c>
      <c r="F548" s="134" t="s">
        <v>514</v>
      </c>
      <c r="G548" s="135" t="s">
        <v>231</v>
      </c>
      <c r="H548" s="136">
        <v>221.851</v>
      </c>
      <c r="I548" s="137"/>
      <c r="J548" s="138">
        <f>ROUND(I548*H548,2)</f>
        <v>0</v>
      </c>
      <c r="K548" s="134" t="s">
        <v>132</v>
      </c>
      <c r="L548" s="33"/>
      <c r="M548" s="139" t="s">
        <v>18</v>
      </c>
      <c r="N548" s="140" t="s">
        <v>42</v>
      </c>
      <c r="P548" s="141">
        <f>O548*H548</f>
        <v>0</v>
      </c>
      <c r="Q548" s="141">
        <v>0</v>
      </c>
      <c r="R548" s="141">
        <f>Q548*H548</f>
        <v>0</v>
      </c>
      <c r="S548" s="141">
        <v>0</v>
      </c>
      <c r="T548" s="142">
        <f>S548*H548</f>
        <v>0</v>
      </c>
      <c r="AR548" s="143" t="s">
        <v>133</v>
      </c>
      <c r="AT548" s="143" t="s">
        <v>128</v>
      </c>
      <c r="AU548" s="143" t="s">
        <v>80</v>
      </c>
      <c r="AY548" s="18" t="s">
        <v>126</v>
      </c>
      <c r="BE548" s="144">
        <f>IF(N548="základní",J548,0)</f>
        <v>0</v>
      </c>
      <c r="BF548" s="144">
        <f>IF(N548="snížená",J548,0)</f>
        <v>0</v>
      </c>
      <c r="BG548" s="144">
        <f>IF(N548="zákl. přenesená",J548,0)</f>
        <v>0</v>
      </c>
      <c r="BH548" s="144">
        <f>IF(N548="sníž. přenesená",J548,0)</f>
        <v>0</v>
      </c>
      <c r="BI548" s="144">
        <f>IF(N548="nulová",J548,0)</f>
        <v>0</v>
      </c>
      <c r="BJ548" s="18" t="s">
        <v>78</v>
      </c>
      <c r="BK548" s="144">
        <f>ROUND(I548*H548,2)</f>
        <v>0</v>
      </c>
      <c r="BL548" s="18" t="s">
        <v>133</v>
      </c>
      <c r="BM548" s="143" t="s">
        <v>515</v>
      </c>
    </row>
    <row r="549" spans="2:65" s="1" customFormat="1" ht="10.199999999999999">
      <c r="B549" s="33"/>
      <c r="D549" s="145" t="s">
        <v>135</v>
      </c>
      <c r="F549" s="146" t="s">
        <v>516</v>
      </c>
      <c r="I549" s="147"/>
      <c r="L549" s="33"/>
      <c r="M549" s="148"/>
      <c r="T549" s="54"/>
      <c r="AT549" s="18" t="s">
        <v>135</v>
      </c>
      <c r="AU549" s="18" t="s">
        <v>80</v>
      </c>
    </row>
    <row r="550" spans="2:65" s="12" customFormat="1" ht="20.399999999999999">
      <c r="B550" s="149"/>
      <c r="D550" s="150" t="s">
        <v>137</v>
      </c>
      <c r="E550" s="151" t="s">
        <v>18</v>
      </c>
      <c r="F550" s="152" t="s">
        <v>502</v>
      </c>
      <c r="H550" s="151" t="s">
        <v>18</v>
      </c>
      <c r="I550" s="153"/>
      <c r="L550" s="149"/>
      <c r="M550" s="154"/>
      <c r="T550" s="155"/>
      <c r="AT550" s="151" t="s">
        <v>137</v>
      </c>
      <c r="AU550" s="151" t="s">
        <v>80</v>
      </c>
      <c r="AV550" s="12" t="s">
        <v>78</v>
      </c>
      <c r="AW550" s="12" t="s">
        <v>32</v>
      </c>
      <c r="AX550" s="12" t="s">
        <v>71</v>
      </c>
      <c r="AY550" s="151" t="s">
        <v>126</v>
      </c>
    </row>
    <row r="551" spans="2:65" s="13" customFormat="1" ht="10.199999999999999">
      <c r="B551" s="156"/>
      <c r="D551" s="150" t="s">
        <v>137</v>
      </c>
      <c r="E551" s="157" t="s">
        <v>18</v>
      </c>
      <c r="F551" s="158" t="s">
        <v>517</v>
      </c>
      <c r="H551" s="159">
        <v>2.5579999999999998</v>
      </c>
      <c r="I551" s="160"/>
      <c r="L551" s="156"/>
      <c r="M551" s="161"/>
      <c r="T551" s="162"/>
      <c r="AT551" s="157" t="s">
        <v>137</v>
      </c>
      <c r="AU551" s="157" t="s">
        <v>80</v>
      </c>
      <c r="AV551" s="13" t="s">
        <v>80</v>
      </c>
      <c r="AW551" s="13" t="s">
        <v>32</v>
      </c>
      <c r="AX551" s="13" t="s">
        <v>71</v>
      </c>
      <c r="AY551" s="157" t="s">
        <v>126</v>
      </c>
    </row>
    <row r="552" spans="2:65" s="13" customFormat="1" ht="10.199999999999999">
      <c r="B552" s="156"/>
      <c r="D552" s="150" t="s">
        <v>137</v>
      </c>
      <c r="E552" s="157" t="s">
        <v>18</v>
      </c>
      <c r="F552" s="158" t="s">
        <v>518</v>
      </c>
      <c r="H552" s="159">
        <v>0.93600000000000005</v>
      </c>
      <c r="I552" s="160"/>
      <c r="L552" s="156"/>
      <c r="M552" s="161"/>
      <c r="T552" s="162"/>
      <c r="AT552" s="157" t="s">
        <v>137</v>
      </c>
      <c r="AU552" s="157" t="s">
        <v>80</v>
      </c>
      <c r="AV552" s="13" t="s">
        <v>80</v>
      </c>
      <c r="AW552" s="13" t="s">
        <v>32</v>
      </c>
      <c r="AX552" s="13" t="s">
        <v>71</v>
      </c>
      <c r="AY552" s="157" t="s">
        <v>126</v>
      </c>
    </row>
    <row r="553" spans="2:65" s="12" customFormat="1" ht="20.399999999999999">
      <c r="B553" s="149"/>
      <c r="D553" s="150" t="s">
        <v>137</v>
      </c>
      <c r="E553" s="151" t="s">
        <v>18</v>
      </c>
      <c r="F553" s="152" t="s">
        <v>519</v>
      </c>
      <c r="H553" s="151" t="s">
        <v>18</v>
      </c>
      <c r="I553" s="153"/>
      <c r="L553" s="149"/>
      <c r="M553" s="154"/>
      <c r="T553" s="155"/>
      <c r="AT553" s="151" t="s">
        <v>137</v>
      </c>
      <c r="AU553" s="151" t="s">
        <v>80</v>
      </c>
      <c r="AV553" s="12" t="s">
        <v>78</v>
      </c>
      <c r="AW553" s="12" t="s">
        <v>32</v>
      </c>
      <c r="AX553" s="12" t="s">
        <v>71</v>
      </c>
      <c r="AY553" s="151" t="s">
        <v>126</v>
      </c>
    </row>
    <row r="554" spans="2:65" s="13" customFormat="1" ht="10.199999999999999">
      <c r="B554" s="156"/>
      <c r="D554" s="150" t="s">
        <v>137</v>
      </c>
      <c r="E554" s="157" t="s">
        <v>18</v>
      </c>
      <c r="F554" s="158" t="s">
        <v>520</v>
      </c>
      <c r="H554" s="159">
        <v>218.357</v>
      </c>
      <c r="I554" s="160"/>
      <c r="L554" s="156"/>
      <c r="M554" s="161"/>
      <c r="T554" s="162"/>
      <c r="AT554" s="157" t="s">
        <v>137</v>
      </c>
      <c r="AU554" s="157" t="s">
        <v>80</v>
      </c>
      <c r="AV554" s="13" t="s">
        <v>80</v>
      </c>
      <c r="AW554" s="13" t="s">
        <v>32</v>
      </c>
      <c r="AX554" s="13" t="s">
        <v>71</v>
      </c>
      <c r="AY554" s="157" t="s">
        <v>126</v>
      </c>
    </row>
    <row r="555" spans="2:65" s="14" customFormat="1" ht="10.199999999999999">
      <c r="B555" s="163"/>
      <c r="D555" s="150" t="s">
        <v>137</v>
      </c>
      <c r="E555" s="164" t="s">
        <v>18</v>
      </c>
      <c r="F555" s="165" t="s">
        <v>142</v>
      </c>
      <c r="H555" s="166">
        <v>221.851</v>
      </c>
      <c r="I555" s="167"/>
      <c r="L555" s="163"/>
      <c r="M555" s="168"/>
      <c r="T555" s="169"/>
      <c r="AT555" s="164" t="s">
        <v>137</v>
      </c>
      <c r="AU555" s="164" t="s">
        <v>80</v>
      </c>
      <c r="AV555" s="14" t="s">
        <v>133</v>
      </c>
      <c r="AW555" s="14" t="s">
        <v>32</v>
      </c>
      <c r="AX555" s="14" t="s">
        <v>78</v>
      </c>
      <c r="AY555" s="164" t="s">
        <v>126</v>
      </c>
    </row>
    <row r="556" spans="2:65" s="1" customFormat="1" ht="37.799999999999997" customHeight="1">
      <c r="B556" s="33"/>
      <c r="C556" s="132" t="s">
        <v>521</v>
      </c>
      <c r="D556" s="132" t="s">
        <v>128</v>
      </c>
      <c r="E556" s="133" t="s">
        <v>522</v>
      </c>
      <c r="F556" s="134" t="s">
        <v>507</v>
      </c>
      <c r="G556" s="135" t="s">
        <v>231</v>
      </c>
      <c r="H556" s="136">
        <v>31.446000000000002</v>
      </c>
      <c r="I556" s="137"/>
      <c r="J556" s="138">
        <f>ROUND(I556*H556,2)</f>
        <v>0</v>
      </c>
      <c r="K556" s="134" t="s">
        <v>132</v>
      </c>
      <c r="L556" s="33"/>
      <c r="M556" s="139" t="s">
        <v>18</v>
      </c>
      <c r="N556" s="140" t="s">
        <v>42</v>
      </c>
      <c r="P556" s="141">
        <f>O556*H556</f>
        <v>0</v>
      </c>
      <c r="Q556" s="141">
        <v>0</v>
      </c>
      <c r="R556" s="141">
        <f>Q556*H556</f>
        <v>0</v>
      </c>
      <c r="S556" s="141">
        <v>0</v>
      </c>
      <c r="T556" s="142">
        <f>S556*H556</f>
        <v>0</v>
      </c>
      <c r="AR556" s="143" t="s">
        <v>133</v>
      </c>
      <c r="AT556" s="143" t="s">
        <v>128</v>
      </c>
      <c r="AU556" s="143" t="s">
        <v>80</v>
      </c>
      <c r="AY556" s="18" t="s">
        <v>126</v>
      </c>
      <c r="BE556" s="144">
        <f>IF(N556="základní",J556,0)</f>
        <v>0</v>
      </c>
      <c r="BF556" s="144">
        <f>IF(N556="snížená",J556,0)</f>
        <v>0</v>
      </c>
      <c r="BG556" s="144">
        <f>IF(N556="zákl. přenesená",J556,0)</f>
        <v>0</v>
      </c>
      <c r="BH556" s="144">
        <f>IF(N556="sníž. přenesená",J556,0)</f>
        <v>0</v>
      </c>
      <c r="BI556" s="144">
        <f>IF(N556="nulová",J556,0)</f>
        <v>0</v>
      </c>
      <c r="BJ556" s="18" t="s">
        <v>78</v>
      </c>
      <c r="BK556" s="144">
        <f>ROUND(I556*H556,2)</f>
        <v>0</v>
      </c>
      <c r="BL556" s="18" t="s">
        <v>133</v>
      </c>
      <c r="BM556" s="143" t="s">
        <v>523</v>
      </c>
    </row>
    <row r="557" spans="2:65" s="1" customFormat="1" ht="10.199999999999999">
      <c r="B557" s="33"/>
      <c r="D557" s="145" t="s">
        <v>135</v>
      </c>
      <c r="F557" s="146" t="s">
        <v>524</v>
      </c>
      <c r="I557" s="147"/>
      <c r="L557" s="33"/>
      <c r="M557" s="148"/>
      <c r="T557" s="54"/>
      <c r="AT557" s="18" t="s">
        <v>135</v>
      </c>
      <c r="AU557" s="18" t="s">
        <v>80</v>
      </c>
    </row>
    <row r="558" spans="2:65" s="12" customFormat="1" ht="20.399999999999999">
      <c r="B558" s="149"/>
      <c r="D558" s="150" t="s">
        <v>137</v>
      </c>
      <c r="E558" s="151" t="s">
        <v>18</v>
      </c>
      <c r="F558" s="152" t="s">
        <v>502</v>
      </c>
      <c r="H558" s="151" t="s">
        <v>18</v>
      </c>
      <c r="I558" s="153"/>
      <c r="L558" s="149"/>
      <c r="M558" s="154"/>
      <c r="T558" s="155"/>
      <c r="AT558" s="151" t="s">
        <v>137</v>
      </c>
      <c r="AU558" s="151" t="s">
        <v>80</v>
      </c>
      <c r="AV558" s="12" t="s">
        <v>78</v>
      </c>
      <c r="AW558" s="12" t="s">
        <v>32</v>
      </c>
      <c r="AX558" s="12" t="s">
        <v>71</v>
      </c>
      <c r="AY558" s="151" t="s">
        <v>126</v>
      </c>
    </row>
    <row r="559" spans="2:65" s="13" customFormat="1" ht="10.199999999999999">
      <c r="B559" s="156"/>
      <c r="D559" s="150" t="s">
        <v>137</v>
      </c>
      <c r="E559" s="157" t="s">
        <v>18</v>
      </c>
      <c r="F559" s="158" t="s">
        <v>517</v>
      </c>
      <c r="H559" s="159">
        <v>2.5579999999999998</v>
      </c>
      <c r="I559" s="160"/>
      <c r="L559" s="156"/>
      <c r="M559" s="161"/>
      <c r="T559" s="162"/>
      <c r="AT559" s="157" t="s">
        <v>137</v>
      </c>
      <c r="AU559" s="157" t="s">
        <v>80</v>
      </c>
      <c r="AV559" s="13" t="s">
        <v>80</v>
      </c>
      <c r="AW559" s="13" t="s">
        <v>32</v>
      </c>
      <c r="AX559" s="13" t="s">
        <v>71</v>
      </c>
      <c r="AY559" s="157" t="s">
        <v>126</v>
      </c>
    </row>
    <row r="560" spans="2:65" s="13" customFormat="1" ht="10.199999999999999">
      <c r="B560" s="156"/>
      <c r="D560" s="150" t="s">
        <v>137</v>
      </c>
      <c r="E560" s="157" t="s">
        <v>18</v>
      </c>
      <c r="F560" s="158" t="s">
        <v>518</v>
      </c>
      <c r="H560" s="159">
        <v>0.93600000000000005</v>
      </c>
      <c r="I560" s="160"/>
      <c r="L560" s="156"/>
      <c r="M560" s="161"/>
      <c r="T560" s="162"/>
      <c r="AT560" s="157" t="s">
        <v>137</v>
      </c>
      <c r="AU560" s="157" t="s">
        <v>80</v>
      </c>
      <c r="AV560" s="13" t="s">
        <v>80</v>
      </c>
      <c r="AW560" s="13" t="s">
        <v>32</v>
      </c>
      <c r="AX560" s="13" t="s">
        <v>71</v>
      </c>
      <c r="AY560" s="157" t="s">
        <v>126</v>
      </c>
    </row>
    <row r="561" spans="2:65" s="14" customFormat="1" ht="10.199999999999999">
      <c r="B561" s="163"/>
      <c r="D561" s="150" t="s">
        <v>137</v>
      </c>
      <c r="E561" s="164" t="s">
        <v>18</v>
      </c>
      <c r="F561" s="165" t="s">
        <v>142</v>
      </c>
      <c r="H561" s="166">
        <v>3.4940000000000002</v>
      </c>
      <c r="I561" s="167"/>
      <c r="L561" s="163"/>
      <c r="M561" s="168"/>
      <c r="T561" s="169"/>
      <c r="AT561" s="164" t="s">
        <v>137</v>
      </c>
      <c r="AU561" s="164" t="s">
        <v>80</v>
      </c>
      <c r="AV561" s="14" t="s">
        <v>133</v>
      </c>
      <c r="AW561" s="14" t="s">
        <v>32</v>
      </c>
      <c r="AX561" s="14" t="s">
        <v>78</v>
      </c>
      <c r="AY561" s="164" t="s">
        <v>126</v>
      </c>
    </row>
    <row r="562" spans="2:65" s="13" customFormat="1" ht="10.199999999999999">
      <c r="B562" s="156"/>
      <c r="D562" s="150" t="s">
        <v>137</v>
      </c>
      <c r="F562" s="158" t="s">
        <v>525</v>
      </c>
      <c r="H562" s="159">
        <v>31.446000000000002</v>
      </c>
      <c r="I562" s="160"/>
      <c r="L562" s="156"/>
      <c r="M562" s="161"/>
      <c r="T562" s="162"/>
      <c r="AT562" s="157" t="s">
        <v>137</v>
      </c>
      <c r="AU562" s="157" t="s">
        <v>80</v>
      </c>
      <c r="AV562" s="13" t="s">
        <v>80</v>
      </c>
      <c r="AW562" s="13" t="s">
        <v>4</v>
      </c>
      <c r="AX562" s="13" t="s">
        <v>78</v>
      </c>
      <c r="AY562" s="157" t="s">
        <v>126</v>
      </c>
    </row>
    <row r="563" spans="2:65" s="1" customFormat="1" ht="37.799999999999997" customHeight="1">
      <c r="B563" s="33"/>
      <c r="C563" s="132" t="s">
        <v>526</v>
      </c>
      <c r="D563" s="132" t="s">
        <v>128</v>
      </c>
      <c r="E563" s="133" t="s">
        <v>522</v>
      </c>
      <c r="F563" s="134" t="s">
        <v>507</v>
      </c>
      <c r="G563" s="135" t="s">
        <v>231</v>
      </c>
      <c r="H563" s="136">
        <v>8515.9230000000007</v>
      </c>
      <c r="I563" s="137"/>
      <c r="J563" s="138">
        <f>ROUND(I563*H563,2)</f>
        <v>0</v>
      </c>
      <c r="K563" s="134" t="s">
        <v>132</v>
      </c>
      <c r="L563" s="33"/>
      <c r="M563" s="139" t="s">
        <v>18</v>
      </c>
      <c r="N563" s="140" t="s">
        <v>42</v>
      </c>
      <c r="P563" s="141">
        <f>O563*H563</f>
        <v>0</v>
      </c>
      <c r="Q563" s="141">
        <v>0</v>
      </c>
      <c r="R563" s="141">
        <f>Q563*H563</f>
        <v>0</v>
      </c>
      <c r="S563" s="141">
        <v>0</v>
      </c>
      <c r="T563" s="142">
        <f>S563*H563</f>
        <v>0</v>
      </c>
      <c r="AR563" s="143" t="s">
        <v>133</v>
      </c>
      <c r="AT563" s="143" t="s">
        <v>128</v>
      </c>
      <c r="AU563" s="143" t="s">
        <v>80</v>
      </c>
      <c r="AY563" s="18" t="s">
        <v>126</v>
      </c>
      <c r="BE563" s="144">
        <f>IF(N563="základní",J563,0)</f>
        <v>0</v>
      </c>
      <c r="BF563" s="144">
        <f>IF(N563="snížená",J563,0)</f>
        <v>0</v>
      </c>
      <c r="BG563" s="144">
        <f>IF(N563="zákl. přenesená",J563,0)</f>
        <v>0</v>
      </c>
      <c r="BH563" s="144">
        <f>IF(N563="sníž. přenesená",J563,0)</f>
        <v>0</v>
      </c>
      <c r="BI563" s="144">
        <f>IF(N563="nulová",J563,0)</f>
        <v>0</v>
      </c>
      <c r="BJ563" s="18" t="s">
        <v>78</v>
      </c>
      <c r="BK563" s="144">
        <f>ROUND(I563*H563,2)</f>
        <v>0</v>
      </c>
      <c r="BL563" s="18" t="s">
        <v>133</v>
      </c>
      <c r="BM563" s="143" t="s">
        <v>527</v>
      </c>
    </row>
    <row r="564" spans="2:65" s="1" customFormat="1" ht="10.199999999999999">
      <c r="B564" s="33"/>
      <c r="D564" s="145" t="s">
        <v>135</v>
      </c>
      <c r="F564" s="146" t="s">
        <v>524</v>
      </c>
      <c r="I564" s="147"/>
      <c r="L564" s="33"/>
      <c r="M564" s="148"/>
      <c r="T564" s="54"/>
      <c r="AT564" s="18" t="s">
        <v>135</v>
      </c>
      <c r="AU564" s="18" t="s">
        <v>80</v>
      </c>
    </row>
    <row r="565" spans="2:65" s="12" customFormat="1" ht="20.399999999999999">
      <c r="B565" s="149"/>
      <c r="D565" s="150" t="s">
        <v>137</v>
      </c>
      <c r="E565" s="151" t="s">
        <v>18</v>
      </c>
      <c r="F565" s="152" t="s">
        <v>519</v>
      </c>
      <c r="H565" s="151" t="s">
        <v>18</v>
      </c>
      <c r="I565" s="153"/>
      <c r="L565" s="149"/>
      <c r="M565" s="154"/>
      <c r="T565" s="155"/>
      <c r="AT565" s="151" t="s">
        <v>137</v>
      </c>
      <c r="AU565" s="151" t="s">
        <v>80</v>
      </c>
      <c r="AV565" s="12" t="s">
        <v>78</v>
      </c>
      <c r="AW565" s="12" t="s">
        <v>32</v>
      </c>
      <c r="AX565" s="12" t="s">
        <v>71</v>
      </c>
      <c r="AY565" s="151" t="s">
        <v>126</v>
      </c>
    </row>
    <row r="566" spans="2:65" s="13" customFormat="1" ht="10.199999999999999">
      <c r="B566" s="156"/>
      <c r="D566" s="150" t="s">
        <v>137</v>
      </c>
      <c r="E566" s="157" t="s">
        <v>18</v>
      </c>
      <c r="F566" s="158" t="s">
        <v>520</v>
      </c>
      <c r="H566" s="159">
        <v>218.357</v>
      </c>
      <c r="I566" s="160"/>
      <c r="L566" s="156"/>
      <c r="M566" s="161"/>
      <c r="T566" s="162"/>
      <c r="AT566" s="157" t="s">
        <v>137</v>
      </c>
      <c r="AU566" s="157" t="s">
        <v>80</v>
      </c>
      <c r="AV566" s="13" t="s">
        <v>80</v>
      </c>
      <c r="AW566" s="13" t="s">
        <v>32</v>
      </c>
      <c r="AX566" s="13" t="s">
        <v>71</v>
      </c>
      <c r="AY566" s="157" t="s">
        <v>126</v>
      </c>
    </row>
    <row r="567" spans="2:65" s="14" customFormat="1" ht="10.199999999999999">
      <c r="B567" s="163"/>
      <c r="D567" s="150" t="s">
        <v>137</v>
      </c>
      <c r="E567" s="164" t="s">
        <v>18</v>
      </c>
      <c r="F567" s="165" t="s">
        <v>142</v>
      </c>
      <c r="H567" s="166">
        <v>218.357</v>
      </c>
      <c r="I567" s="167"/>
      <c r="L567" s="163"/>
      <c r="M567" s="168"/>
      <c r="T567" s="169"/>
      <c r="AT567" s="164" t="s">
        <v>137</v>
      </c>
      <c r="AU567" s="164" t="s">
        <v>80</v>
      </c>
      <c r="AV567" s="14" t="s">
        <v>133</v>
      </c>
      <c r="AW567" s="14" t="s">
        <v>32</v>
      </c>
      <c r="AX567" s="14" t="s">
        <v>78</v>
      </c>
      <c r="AY567" s="164" t="s">
        <v>126</v>
      </c>
    </row>
    <row r="568" spans="2:65" s="13" customFormat="1" ht="10.199999999999999">
      <c r="B568" s="156"/>
      <c r="D568" s="150" t="s">
        <v>137</v>
      </c>
      <c r="F568" s="158" t="s">
        <v>528</v>
      </c>
      <c r="H568" s="159">
        <v>8515.9230000000007</v>
      </c>
      <c r="I568" s="160"/>
      <c r="L568" s="156"/>
      <c r="M568" s="161"/>
      <c r="T568" s="162"/>
      <c r="AT568" s="157" t="s">
        <v>137</v>
      </c>
      <c r="AU568" s="157" t="s">
        <v>80</v>
      </c>
      <c r="AV568" s="13" t="s">
        <v>80</v>
      </c>
      <c r="AW568" s="13" t="s">
        <v>4</v>
      </c>
      <c r="AX568" s="13" t="s">
        <v>78</v>
      </c>
      <c r="AY568" s="157" t="s">
        <v>126</v>
      </c>
    </row>
    <row r="569" spans="2:65" s="1" customFormat="1" ht="37.799999999999997" customHeight="1">
      <c r="B569" s="33"/>
      <c r="C569" s="132" t="s">
        <v>529</v>
      </c>
      <c r="D569" s="132" t="s">
        <v>128</v>
      </c>
      <c r="E569" s="133" t="s">
        <v>530</v>
      </c>
      <c r="F569" s="134" t="s">
        <v>531</v>
      </c>
      <c r="G569" s="135" t="s">
        <v>231</v>
      </c>
      <c r="H569" s="136">
        <v>18.106999999999999</v>
      </c>
      <c r="I569" s="137"/>
      <c r="J569" s="138">
        <f>ROUND(I569*H569,2)</f>
        <v>0</v>
      </c>
      <c r="K569" s="134" t="s">
        <v>132</v>
      </c>
      <c r="L569" s="33"/>
      <c r="M569" s="139" t="s">
        <v>18</v>
      </c>
      <c r="N569" s="140" t="s">
        <v>42</v>
      </c>
      <c r="P569" s="141">
        <f>O569*H569</f>
        <v>0</v>
      </c>
      <c r="Q569" s="141">
        <v>0</v>
      </c>
      <c r="R569" s="141">
        <f>Q569*H569</f>
        <v>0</v>
      </c>
      <c r="S569" s="141">
        <v>0</v>
      </c>
      <c r="T569" s="142">
        <f>S569*H569</f>
        <v>0</v>
      </c>
      <c r="AR569" s="143" t="s">
        <v>133</v>
      </c>
      <c r="AT569" s="143" t="s">
        <v>128</v>
      </c>
      <c r="AU569" s="143" t="s">
        <v>80</v>
      </c>
      <c r="AY569" s="18" t="s">
        <v>126</v>
      </c>
      <c r="BE569" s="144">
        <f>IF(N569="základní",J569,0)</f>
        <v>0</v>
      </c>
      <c r="BF569" s="144">
        <f>IF(N569="snížená",J569,0)</f>
        <v>0</v>
      </c>
      <c r="BG569" s="144">
        <f>IF(N569="zákl. přenesená",J569,0)</f>
        <v>0</v>
      </c>
      <c r="BH569" s="144">
        <f>IF(N569="sníž. přenesená",J569,0)</f>
        <v>0</v>
      </c>
      <c r="BI569" s="144">
        <f>IF(N569="nulová",J569,0)</f>
        <v>0</v>
      </c>
      <c r="BJ569" s="18" t="s">
        <v>78</v>
      </c>
      <c r="BK569" s="144">
        <f>ROUND(I569*H569,2)</f>
        <v>0</v>
      </c>
      <c r="BL569" s="18" t="s">
        <v>133</v>
      </c>
      <c r="BM569" s="143" t="s">
        <v>532</v>
      </c>
    </row>
    <row r="570" spans="2:65" s="1" customFormat="1" ht="10.199999999999999">
      <c r="B570" s="33"/>
      <c r="D570" s="145" t="s">
        <v>135</v>
      </c>
      <c r="F570" s="146" t="s">
        <v>533</v>
      </c>
      <c r="I570" s="147"/>
      <c r="L570" s="33"/>
      <c r="M570" s="148"/>
      <c r="T570" s="54"/>
      <c r="AT570" s="18" t="s">
        <v>135</v>
      </c>
      <c r="AU570" s="18" t="s">
        <v>80</v>
      </c>
    </row>
    <row r="571" spans="2:65" s="12" customFormat="1" ht="20.399999999999999">
      <c r="B571" s="149"/>
      <c r="D571" s="150" t="s">
        <v>137</v>
      </c>
      <c r="E571" s="151" t="s">
        <v>18</v>
      </c>
      <c r="F571" s="152" t="s">
        <v>502</v>
      </c>
      <c r="H571" s="151" t="s">
        <v>18</v>
      </c>
      <c r="I571" s="153"/>
      <c r="L571" s="149"/>
      <c r="M571" s="154"/>
      <c r="T571" s="155"/>
      <c r="AT571" s="151" t="s">
        <v>137</v>
      </c>
      <c r="AU571" s="151" t="s">
        <v>80</v>
      </c>
      <c r="AV571" s="12" t="s">
        <v>78</v>
      </c>
      <c r="AW571" s="12" t="s">
        <v>32</v>
      </c>
      <c r="AX571" s="12" t="s">
        <v>71</v>
      </c>
      <c r="AY571" s="151" t="s">
        <v>126</v>
      </c>
    </row>
    <row r="572" spans="2:65" s="13" customFormat="1" ht="10.199999999999999">
      <c r="B572" s="156"/>
      <c r="D572" s="150" t="s">
        <v>137</v>
      </c>
      <c r="E572" s="157" t="s">
        <v>18</v>
      </c>
      <c r="F572" s="158" t="s">
        <v>534</v>
      </c>
      <c r="H572" s="159">
        <v>2.052</v>
      </c>
      <c r="I572" s="160"/>
      <c r="L572" s="156"/>
      <c r="M572" s="161"/>
      <c r="T572" s="162"/>
      <c r="AT572" s="157" t="s">
        <v>137</v>
      </c>
      <c r="AU572" s="157" t="s">
        <v>80</v>
      </c>
      <c r="AV572" s="13" t="s">
        <v>80</v>
      </c>
      <c r="AW572" s="13" t="s">
        <v>32</v>
      </c>
      <c r="AX572" s="13" t="s">
        <v>71</v>
      </c>
      <c r="AY572" s="157" t="s">
        <v>126</v>
      </c>
    </row>
    <row r="573" spans="2:65" s="13" customFormat="1" ht="10.199999999999999">
      <c r="B573" s="156"/>
      <c r="D573" s="150" t="s">
        <v>137</v>
      </c>
      <c r="E573" s="157" t="s">
        <v>18</v>
      </c>
      <c r="F573" s="158" t="s">
        <v>535</v>
      </c>
      <c r="H573" s="159">
        <v>1.9</v>
      </c>
      <c r="I573" s="160"/>
      <c r="L573" s="156"/>
      <c r="M573" s="161"/>
      <c r="T573" s="162"/>
      <c r="AT573" s="157" t="s">
        <v>137</v>
      </c>
      <c r="AU573" s="157" t="s">
        <v>80</v>
      </c>
      <c r="AV573" s="13" t="s">
        <v>80</v>
      </c>
      <c r="AW573" s="13" t="s">
        <v>32</v>
      </c>
      <c r="AX573" s="13" t="s">
        <v>71</v>
      </c>
      <c r="AY573" s="157" t="s">
        <v>126</v>
      </c>
    </row>
    <row r="574" spans="2:65" s="13" customFormat="1" ht="10.199999999999999">
      <c r="B574" s="156"/>
      <c r="D574" s="150" t="s">
        <v>137</v>
      </c>
      <c r="E574" s="157" t="s">
        <v>18</v>
      </c>
      <c r="F574" s="158" t="s">
        <v>536</v>
      </c>
      <c r="H574" s="159">
        <v>13.387</v>
      </c>
      <c r="I574" s="160"/>
      <c r="L574" s="156"/>
      <c r="M574" s="161"/>
      <c r="T574" s="162"/>
      <c r="AT574" s="157" t="s">
        <v>137</v>
      </c>
      <c r="AU574" s="157" t="s">
        <v>80</v>
      </c>
      <c r="AV574" s="13" t="s">
        <v>80</v>
      </c>
      <c r="AW574" s="13" t="s">
        <v>32</v>
      </c>
      <c r="AX574" s="13" t="s">
        <v>71</v>
      </c>
      <c r="AY574" s="157" t="s">
        <v>126</v>
      </c>
    </row>
    <row r="575" spans="2:65" s="13" customFormat="1" ht="10.199999999999999">
      <c r="B575" s="156"/>
      <c r="D575" s="150" t="s">
        <v>137</v>
      </c>
      <c r="E575" s="157" t="s">
        <v>18</v>
      </c>
      <c r="F575" s="158" t="s">
        <v>537</v>
      </c>
      <c r="H575" s="159">
        <v>0.76800000000000002</v>
      </c>
      <c r="I575" s="160"/>
      <c r="L575" s="156"/>
      <c r="M575" s="161"/>
      <c r="T575" s="162"/>
      <c r="AT575" s="157" t="s">
        <v>137</v>
      </c>
      <c r="AU575" s="157" t="s">
        <v>80</v>
      </c>
      <c r="AV575" s="13" t="s">
        <v>80</v>
      </c>
      <c r="AW575" s="13" t="s">
        <v>32</v>
      </c>
      <c r="AX575" s="13" t="s">
        <v>71</v>
      </c>
      <c r="AY575" s="157" t="s">
        <v>126</v>
      </c>
    </row>
    <row r="576" spans="2:65" s="14" customFormat="1" ht="10.199999999999999">
      <c r="B576" s="163"/>
      <c r="D576" s="150" t="s">
        <v>137</v>
      </c>
      <c r="E576" s="164" t="s">
        <v>18</v>
      </c>
      <c r="F576" s="165" t="s">
        <v>142</v>
      </c>
      <c r="H576" s="166">
        <v>18.106999999999999</v>
      </c>
      <c r="I576" s="167"/>
      <c r="L576" s="163"/>
      <c r="M576" s="168"/>
      <c r="T576" s="169"/>
      <c r="AT576" s="164" t="s">
        <v>137</v>
      </c>
      <c r="AU576" s="164" t="s">
        <v>80</v>
      </c>
      <c r="AV576" s="14" t="s">
        <v>133</v>
      </c>
      <c r="AW576" s="14" t="s">
        <v>32</v>
      </c>
      <c r="AX576" s="14" t="s">
        <v>78</v>
      </c>
      <c r="AY576" s="164" t="s">
        <v>126</v>
      </c>
    </row>
    <row r="577" spans="2:65" s="1" customFormat="1" ht="49.05" customHeight="1">
      <c r="B577" s="33"/>
      <c r="C577" s="132" t="s">
        <v>538</v>
      </c>
      <c r="D577" s="132" t="s">
        <v>128</v>
      </c>
      <c r="E577" s="133" t="s">
        <v>539</v>
      </c>
      <c r="F577" s="134" t="s">
        <v>540</v>
      </c>
      <c r="G577" s="135" t="s">
        <v>231</v>
      </c>
      <c r="H577" s="136">
        <v>162.96299999999999</v>
      </c>
      <c r="I577" s="137"/>
      <c r="J577" s="138">
        <f>ROUND(I577*H577,2)</f>
        <v>0</v>
      </c>
      <c r="K577" s="134" t="s">
        <v>132</v>
      </c>
      <c r="L577" s="33"/>
      <c r="M577" s="139" t="s">
        <v>18</v>
      </c>
      <c r="N577" s="140" t="s">
        <v>42</v>
      </c>
      <c r="P577" s="141">
        <f>O577*H577</f>
        <v>0</v>
      </c>
      <c r="Q577" s="141">
        <v>0</v>
      </c>
      <c r="R577" s="141">
        <f>Q577*H577</f>
        <v>0</v>
      </c>
      <c r="S577" s="141">
        <v>0</v>
      </c>
      <c r="T577" s="142">
        <f>S577*H577</f>
        <v>0</v>
      </c>
      <c r="AR577" s="143" t="s">
        <v>133</v>
      </c>
      <c r="AT577" s="143" t="s">
        <v>128</v>
      </c>
      <c r="AU577" s="143" t="s">
        <v>80</v>
      </c>
      <c r="AY577" s="18" t="s">
        <v>126</v>
      </c>
      <c r="BE577" s="144">
        <f>IF(N577="základní",J577,0)</f>
        <v>0</v>
      </c>
      <c r="BF577" s="144">
        <f>IF(N577="snížená",J577,0)</f>
        <v>0</v>
      </c>
      <c r="BG577" s="144">
        <f>IF(N577="zákl. přenesená",J577,0)</f>
        <v>0</v>
      </c>
      <c r="BH577" s="144">
        <f>IF(N577="sníž. přenesená",J577,0)</f>
        <v>0</v>
      </c>
      <c r="BI577" s="144">
        <f>IF(N577="nulová",J577,0)</f>
        <v>0</v>
      </c>
      <c r="BJ577" s="18" t="s">
        <v>78</v>
      </c>
      <c r="BK577" s="144">
        <f>ROUND(I577*H577,2)</f>
        <v>0</v>
      </c>
      <c r="BL577" s="18" t="s">
        <v>133</v>
      </c>
      <c r="BM577" s="143" t="s">
        <v>541</v>
      </c>
    </row>
    <row r="578" spans="2:65" s="1" customFormat="1" ht="10.199999999999999">
      <c r="B578" s="33"/>
      <c r="D578" s="145" t="s">
        <v>135</v>
      </c>
      <c r="F578" s="146" t="s">
        <v>542</v>
      </c>
      <c r="I578" s="147"/>
      <c r="L578" s="33"/>
      <c r="M578" s="148"/>
      <c r="T578" s="54"/>
      <c r="AT578" s="18" t="s">
        <v>135</v>
      </c>
      <c r="AU578" s="18" t="s">
        <v>80</v>
      </c>
    </row>
    <row r="579" spans="2:65" s="13" customFormat="1" ht="10.199999999999999">
      <c r="B579" s="156"/>
      <c r="D579" s="150" t="s">
        <v>137</v>
      </c>
      <c r="E579" s="157" t="s">
        <v>18</v>
      </c>
      <c r="F579" s="158" t="s">
        <v>543</v>
      </c>
      <c r="H579" s="159">
        <v>18.106999999999999</v>
      </c>
      <c r="I579" s="160"/>
      <c r="L579" s="156"/>
      <c r="M579" s="161"/>
      <c r="T579" s="162"/>
      <c r="AT579" s="157" t="s">
        <v>137</v>
      </c>
      <c r="AU579" s="157" t="s">
        <v>80</v>
      </c>
      <c r="AV579" s="13" t="s">
        <v>80</v>
      </c>
      <c r="AW579" s="13" t="s">
        <v>32</v>
      </c>
      <c r="AX579" s="13" t="s">
        <v>78</v>
      </c>
      <c r="AY579" s="157" t="s">
        <v>126</v>
      </c>
    </row>
    <row r="580" spans="2:65" s="13" customFormat="1" ht="10.199999999999999">
      <c r="B580" s="156"/>
      <c r="D580" s="150" t="s">
        <v>137</v>
      </c>
      <c r="F580" s="158" t="s">
        <v>544</v>
      </c>
      <c r="H580" s="159">
        <v>162.96299999999999</v>
      </c>
      <c r="I580" s="160"/>
      <c r="L580" s="156"/>
      <c r="M580" s="161"/>
      <c r="T580" s="162"/>
      <c r="AT580" s="157" t="s">
        <v>137</v>
      </c>
      <c r="AU580" s="157" t="s">
        <v>80</v>
      </c>
      <c r="AV580" s="13" t="s">
        <v>80</v>
      </c>
      <c r="AW580" s="13" t="s">
        <v>4</v>
      </c>
      <c r="AX580" s="13" t="s">
        <v>78</v>
      </c>
      <c r="AY580" s="157" t="s">
        <v>126</v>
      </c>
    </row>
    <row r="581" spans="2:65" s="1" customFormat="1" ht="24.15" customHeight="1">
      <c r="B581" s="33"/>
      <c r="C581" s="132" t="s">
        <v>545</v>
      </c>
      <c r="D581" s="132" t="s">
        <v>128</v>
      </c>
      <c r="E581" s="133" t="s">
        <v>546</v>
      </c>
      <c r="F581" s="134" t="s">
        <v>547</v>
      </c>
      <c r="G581" s="135" t="s">
        <v>231</v>
      </c>
      <c r="H581" s="136">
        <v>1251.617</v>
      </c>
      <c r="I581" s="137"/>
      <c r="J581" s="138">
        <f>ROUND(I581*H581,2)</f>
        <v>0</v>
      </c>
      <c r="K581" s="134" t="s">
        <v>132</v>
      </c>
      <c r="L581" s="33"/>
      <c r="M581" s="139" t="s">
        <v>18</v>
      </c>
      <c r="N581" s="140" t="s">
        <v>42</v>
      </c>
      <c r="P581" s="141">
        <f>O581*H581</f>
        <v>0</v>
      </c>
      <c r="Q581" s="141">
        <v>0</v>
      </c>
      <c r="R581" s="141">
        <f>Q581*H581</f>
        <v>0</v>
      </c>
      <c r="S581" s="141">
        <v>0</v>
      </c>
      <c r="T581" s="142">
        <f>S581*H581</f>
        <v>0</v>
      </c>
      <c r="AR581" s="143" t="s">
        <v>133</v>
      </c>
      <c r="AT581" s="143" t="s">
        <v>128</v>
      </c>
      <c r="AU581" s="143" t="s">
        <v>80</v>
      </c>
      <c r="AY581" s="18" t="s">
        <v>126</v>
      </c>
      <c r="BE581" s="144">
        <f>IF(N581="základní",J581,0)</f>
        <v>0</v>
      </c>
      <c r="BF581" s="144">
        <f>IF(N581="snížená",J581,0)</f>
        <v>0</v>
      </c>
      <c r="BG581" s="144">
        <f>IF(N581="zákl. přenesená",J581,0)</f>
        <v>0</v>
      </c>
      <c r="BH581" s="144">
        <f>IF(N581="sníž. přenesená",J581,0)</f>
        <v>0</v>
      </c>
      <c r="BI581" s="144">
        <f>IF(N581="nulová",J581,0)</f>
        <v>0</v>
      </c>
      <c r="BJ581" s="18" t="s">
        <v>78</v>
      </c>
      <c r="BK581" s="144">
        <f>ROUND(I581*H581,2)</f>
        <v>0</v>
      </c>
      <c r="BL581" s="18" t="s">
        <v>133</v>
      </c>
      <c r="BM581" s="143" t="s">
        <v>548</v>
      </c>
    </row>
    <row r="582" spans="2:65" s="1" customFormat="1" ht="10.199999999999999">
      <c r="B582" s="33"/>
      <c r="D582" s="145" t="s">
        <v>135</v>
      </c>
      <c r="F582" s="146" t="s">
        <v>549</v>
      </c>
      <c r="I582" s="147"/>
      <c r="L582" s="33"/>
      <c r="M582" s="148"/>
      <c r="T582" s="54"/>
      <c r="AT582" s="18" t="s">
        <v>135</v>
      </c>
      <c r="AU582" s="18" t="s">
        <v>80</v>
      </c>
    </row>
    <row r="583" spans="2:65" s="13" customFormat="1" ht="10.199999999999999">
      <c r="B583" s="156"/>
      <c r="D583" s="150" t="s">
        <v>137</v>
      </c>
      <c r="E583" s="157" t="s">
        <v>18</v>
      </c>
      <c r="F583" s="158" t="s">
        <v>503</v>
      </c>
      <c r="H583" s="159">
        <v>809.09900000000005</v>
      </c>
      <c r="I583" s="160"/>
      <c r="L583" s="156"/>
      <c r="M583" s="161"/>
      <c r="T583" s="162"/>
      <c r="AT583" s="157" t="s">
        <v>137</v>
      </c>
      <c r="AU583" s="157" t="s">
        <v>80</v>
      </c>
      <c r="AV583" s="13" t="s">
        <v>80</v>
      </c>
      <c r="AW583" s="13" t="s">
        <v>32</v>
      </c>
      <c r="AX583" s="13" t="s">
        <v>71</v>
      </c>
      <c r="AY583" s="157" t="s">
        <v>126</v>
      </c>
    </row>
    <row r="584" spans="2:65" s="13" customFormat="1" ht="10.199999999999999">
      <c r="B584" s="156"/>
      <c r="D584" s="150" t="s">
        <v>137</v>
      </c>
      <c r="E584" s="157" t="s">
        <v>18</v>
      </c>
      <c r="F584" s="158" t="s">
        <v>504</v>
      </c>
      <c r="H584" s="159">
        <v>220.667</v>
      </c>
      <c r="I584" s="160"/>
      <c r="L584" s="156"/>
      <c r="M584" s="161"/>
      <c r="T584" s="162"/>
      <c r="AT584" s="157" t="s">
        <v>137</v>
      </c>
      <c r="AU584" s="157" t="s">
        <v>80</v>
      </c>
      <c r="AV584" s="13" t="s">
        <v>80</v>
      </c>
      <c r="AW584" s="13" t="s">
        <v>32</v>
      </c>
      <c r="AX584" s="13" t="s">
        <v>71</v>
      </c>
      <c r="AY584" s="157" t="s">
        <v>126</v>
      </c>
    </row>
    <row r="585" spans="2:65" s="13" customFormat="1" ht="10.199999999999999">
      <c r="B585" s="156"/>
      <c r="D585" s="150" t="s">
        <v>137</v>
      </c>
      <c r="E585" s="157" t="s">
        <v>18</v>
      </c>
      <c r="F585" s="158" t="s">
        <v>517</v>
      </c>
      <c r="H585" s="159">
        <v>2.5579999999999998</v>
      </c>
      <c r="I585" s="160"/>
      <c r="L585" s="156"/>
      <c r="M585" s="161"/>
      <c r="T585" s="162"/>
      <c r="AT585" s="157" t="s">
        <v>137</v>
      </c>
      <c r="AU585" s="157" t="s">
        <v>80</v>
      </c>
      <c r="AV585" s="13" t="s">
        <v>80</v>
      </c>
      <c r="AW585" s="13" t="s">
        <v>32</v>
      </c>
      <c r="AX585" s="13" t="s">
        <v>71</v>
      </c>
      <c r="AY585" s="157" t="s">
        <v>126</v>
      </c>
    </row>
    <row r="586" spans="2:65" s="13" customFormat="1" ht="10.199999999999999">
      <c r="B586" s="156"/>
      <c r="D586" s="150" t="s">
        <v>137</v>
      </c>
      <c r="E586" s="157" t="s">
        <v>18</v>
      </c>
      <c r="F586" s="158" t="s">
        <v>518</v>
      </c>
      <c r="H586" s="159">
        <v>0.93600000000000005</v>
      </c>
      <c r="I586" s="160"/>
      <c r="L586" s="156"/>
      <c r="M586" s="161"/>
      <c r="T586" s="162"/>
      <c r="AT586" s="157" t="s">
        <v>137</v>
      </c>
      <c r="AU586" s="157" t="s">
        <v>80</v>
      </c>
      <c r="AV586" s="13" t="s">
        <v>80</v>
      </c>
      <c r="AW586" s="13" t="s">
        <v>32</v>
      </c>
      <c r="AX586" s="13" t="s">
        <v>71</v>
      </c>
      <c r="AY586" s="157" t="s">
        <v>126</v>
      </c>
    </row>
    <row r="587" spans="2:65" s="13" customFormat="1" ht="10.199999999999999">
      <c r="B587" s="156"/>
      <c r="D587" s="150" t="s">
        <v>137</v>
      </c>
      <c r="E587" s="157" t="s">
        <v>18</v>
      </c>
      <c r="F587" s="158" t="s">
        <v>520</v>
      </c>
      <c r="H587" s="159">
        <v>218.357</v>
      </c>
      <c r="I587" s="160"/>
      <c r="L587" s="156"/>
      <c r="M587" s="161"/>
      <c r="T587" s="162"/>
      <c r="AT587" s="157" t="s">
        <v>137</v>
      </c>
      <c r="AU587" s="157" t="s">
        <v>80</v>
      </c>
      <c r="AV587" s="13" t="s">
        <v>80</v>
      </c>
      <c r="AW587" s="13" t="s">
        <v>32</v>
      </c>
      <c r="AX587" s="13" t="s">
        <v>71</v>
      </c>
      <c r="AY587" s="157" t="s">
        <v>126</v>
      </c>
    </row>
    <row r="588" spans="2:65" s="14" customFormat="1" ht="10.199999999999999">
      <c r="B588" s="163"/>
      <c r="D588" s="150" t="s">
        <v>137</v>
      </c>
      <c r="E588" s="164" t="s">
        <v>18</v>
      </c>
      <c r="F588" s="165" t="s">
        <v>142</v>
      </c>
      <c r="H588" s="166">
        <v>1251.617</v>
      </c>
      <c r="I588" s="167"/>
      <c r="L588" s="163"/>
      <c r="M588" s="168"/>
      <c r="T588" s="169"/>
      <c r="AT588" s="164" t="s">
        <v>137</v>
      </c>
      <c r="AU588" s="164" t="s">
        <v>80</v>
      </c>
      <c r="AV588" s="14" t="s">
        <v>133</v>
      </c>
      <c r="AW588" s="14" t="s">
        <v>32</v>
      </c>
      <c r="AX588" s="14" t="s">
        <v>78</v>
      </c>
      <c r="AY588" s="164" t="s">
        <v>126</v>
      </c>
    </row>
    <row r="589" spans="2:65" s="1" customFormat="1" ht="24.15" customHeight="1">
      <c r="B589" s="33"/>
      <c r="C589" s="132" t="s">
        <v>550</v>
      </c>
      <c r="D589" s="132" t="s">
        <v>128</v>
      </c>
      <c r="E589" s="133" t="s">
        <v>551</v>
      </c>
      <c r="F589" s="134" t="s">
        <v>552</v>
      </c>
      <c r="G589" s="135" t="s">
        <v>231</v>
      </c>
      <c r="H589" s="136">
        <v>18.106999999999999</v>
      </c>
      <c r="I589" s="137"/>
      <c r="J589" s="138">
        <f>ROUND(I589*H589,2)</f>
        <v>0</v>
      </c>
      <c r="K589" s="134" t="s">
        <v>132</v>
      </c>
      <c r="L589" s="33"/>
      <c r="M589" s="139" t="s">
        <v>18</v>
      </c>
      <c r="N589" s="140" t="s">
        <v>42</v>
      </c>
      <c r="P589" s="141">
        <f>O589*H589</f>
        <v>0</v>
      </c>
      <c r="Q589" s="141">
        <v>0</v>
      </c>
      <c r="R589" s="141">
        <f>Q589*H589</f>
        <v>0</v>
      </c>
      <c r="S589" s="141">
        <v>0</v>
      </c>
      <c r="T589" s="142">
        <f>S589*H589</f>
        <v>0</v>
      </c>
      <c r="AR589" s="143" t="s">
        <v>133</v>
      </c>
      <c r="AT589" s="143" t="s">
        <v>128</v>
      </c>
      <c r="AU589" s="143" t="s">
        <v>80</v>
      </c>
      <c r="AY589" s="18" t="s">
        <v>126</v>
      </c>
      <c r="BE589" s="144">
        <f>IF(N589="základní",J589,0)</f>
        <v>0</v>
      </c>
      <c r="BF589" s="144">
        <f>IF(N589="snížená",J589,0)</f>
        <v>0</v>
      </c>
      <c r="BG589" s="144">
        <f>IF(N589="zákl. přenesená",J589,0)</f>
        <v>0</v>
      </c>
      <c r="BH589" s="144">
        <f>IF(N589="sníž. přenesená",J589,0)</f>
        <v>0</v>
      </c>
      <c r="BI589" s="144">
        <f>IF(N589="nulová",J589,0)</f>
        <v>0</v>
      </c>
      <c r="BJ589" s="18" t="s">
        <v>78</v>
      </c>
      <c r="BK589" s="144">
        <f>ROUND(I589*H589,2)</f>
        <v>0</v>
      </c>
      <c r="BL589" s="18" t="s">
        <v>133</v>
      </c>
      <c r="BM589" s="143" t="s">
        <v>553</v>
      </c>
    </row>
    <row r="590" spans="2:65" s="1" customFormat="1" ht="10.199999999999999">
      <c r="B590" s="33"/>
      <c r="D590" s="145" t="s">
        <v>135</v>
      </c>
      <c r="F590" s="146" t="s">
        <v>554</v>
      </c>
      <c r="I590" s="147"/>
      <c r="L590" s="33"/>
      <c r="M590" s="148"/>
      <c r="T590" s="54"/>
      <c r="AT590" s="18" t="s">
        <v>135</v>
      </c>
      <c r="AU590" s="18" t="s">
        <v>80</v>
      </c>
    </row>
    <row r="591" spans="2:65" s="13" customFormat="1" ht="10.199999999999999">
      <c r="B591" s="156"/>
      <c r="D591" s="150" t="s">
        <v>137</v>
      </c>
      <c r="E591" s="157" t="s">
        <v>18</v>
      </c>
      <c r="F591" s="158" t="s">
        <v>534</v>
      </c>
      <c r="H591" s="159">
        <v>2.052</v>
      </c>
      <c r="I591" s="160"/>
      <c r="L591" s="156"/>
      <c r="M591" s="161"/>
      <c r="T591" s="162"/>
      <c r="AT591" s="157" t="s">
        <v>137</v>
      </c>
      <c r="AU591" s="157" t="s">
        <v>80</v>
      </c>
      <c r="AV591" s="13" t="s">
        <v>80</v>
      </c>
      <c r="AW591" s="13" t="s">
        <v>32</v>
      </c>
      <c r="AX591" s="13" t="s">
        <v>71</v>
      </c>
      <c r="AY591" s="157" t="s">
        <v>126</v>
      </c>
    </row>
    <row r="592" spans="2:65" s="13" customFormat="1" ht="10.199999999999999">
      <c r="B592" s="156"/>
      <c r="D592" s="150" t="s">
        <v>137</v>
      </c>
      <c r="E592" s="157" t="s">
        <v>18</v>
      </c>
      <c r="F592" s="158" t="s">
        <v>535</v>
      </c>
      <c r="H592" s="159">
        <v>1.9</v>
      </c>
      <c r="I592" s="160"/>
      <c r="L592" s="156"/>
      <c r="M592" s="161"/>
      <c r="T592" s="162"/>
      <c r="AT592" s="157" t="s">
        <v>137</v>
      </c>
      <c r="AU592" s="157" t="s">
        <v>80</v>
      </c>
      <c r="AV592" s="13" t="s">
        <v>80</v>
      </c>
      <c r="AW592" s="13" t="s">
        <v>32</v>
      </c>
      <c r="AX592" s="13" t="s">
        <v>71</v>
      </c>
      <c r="AY592" s="157" t="s">
        <v>126</v>
      </c>
    </row>
    <row r="593" spans="2:65" s="13" customFormat="1" ht="10.199999999999999">
      <c r="B593" s="156"/>
      <c r="D593" s="150" t="s">
        <v>137</v>
      </c>
      <c r="E593" s="157" t="s">
        <v>18</v>
      </c>
      <c r="F593" s="158" t="s">
        <v>536</v>
      </c>
      <c r="H593" s="159">
        <v>13.387</v>
      </c>
      <c r="I593" s="160"/>
      <c r="L593" s="156"/>
      <c r="M593" s="161"/>
      <c r="T593" s="162"/>
      <c r="AT593" s="157" t="s">
        <v>137</v>
      </c>
      <c r="AU593" s="157" t="s">
        <v>80</v>
      </c>
      <c r="AV593" s="13" t="s">
        <v>80</v>
      </c>
      <c r="AW593" s="13" t="s">
        <v>32</v>
      </c>
      <c r="AX593" s="13" t="s">
        <v>71</v>
      </c>
      <c r="AY593" s="157" t="s">
        <v>126</v>
      </c>
    </row>
    <row r="594" spans="2:65" s="13" customFormat="1" ht="10.199999999999999">
      <c r="B594" s="156"/>
      <c r="D594" s="150" t="s">
        <v>137</v>
      </c>
      <c r="E594" s="157" t="s">
        <v>18</v>
      </c>
      <c r="F594" s="158" t="s">
        <v>537</v>
      </c>
      <c r="H594" s="159">
        <v>0.76800000000000002</v>
      </c>
      <c r="I594" s="160"/>
      <c r="L594" s="156"/>
      <c r="M594" s="161"/>
      <c r="T594" s="162"/>
      <c r="AT594" s="157" t="s">
        <v>137</v>
      </c>
      <c r="AU594" s="157" t="s">
        <v>80</v>
      </c>
      <c r="AV594" s="13" t="s">
        <v>80</v>
      </c>
      <c r="AW594" s="13" t="s">
        <v>32</v>
      </c>
      <c r="AX594" s="13" t="s">
        <v>71</v>
      </c>
      <c r="AY594" s="157" t="s">
        <v>126</v>
      </c>
    </row>
    <row r="595" spans="2:65" s="14" customFormat="1" ht="10.199999999999999">
      <c r="B595" s="163"/>
      <c r="D595" s="150" t="s">
        <v>137</v>
      </c>
      <c r="E595" s="164" t="s">
        <v>18</v>
      </c>
      <c r="F595" s="165" t="s">
        <v>142</v>
      </c>
      <c r="H595" s="166">
        <v>18.106999999999999</v>
      </c>
      <c r="I595" s="167"/>
      <c r="L595" s="163"/>
      <c r="M595" s="168"/>
      <c r="T595" s="169"/>
      <c r="AT595" s="164" t="s">
        <v>137</v>
      </c>
      <c r="AU595" s="164" t="s">
        <v>80</v>
      </c>
      <c r="AV595" s="14" t="s">
        <v>133</v>
      </c>
      <c r="AW595" s="14" t="s">
        <v>32</v>
      </c>
      <c r="AX595" s="14" t="s">
        <v>78</v>
      </c>
      <c r="AY595" s="164" t="s">
        <v>126</v>
      </c>
    </row>
    <row r="596" spans="2:65" s="1" customFormat="1" ht="44.25" customHeight="1">
      <c r="B596" s="33"/>
      <c r="C596" s="132" t="s">
        <v>555</v>
      </c>
      <c r="D596" s="132" t="s">
        <v>128</v>
      </c>
      <c r="E596" s="133" t="s">
        <v>556</v>
      </c>
      <c r="F596" s="134" t="s">
        <v>557</v>
      </c>
      <c r="G596" s="135" t="s">
        <v>231</v>
      </c>
      <c r="H596" s="136">
        <v>218.357</v>
      </c>
      <c r="I596" s="137"/>
      <c r="J596" s="138">
        <f>ROUND(I596*H596,2)</f>
        <v>0</v>
      </c>
      <c r="K596" s="134" t="s">
        <v>132</v>
      </c>
      <c r="L596" s="33"/>
      <c r="M596" s="139" t="s">
        <v>18</v>
      </c>
      <c r="N596" s="140" t="s">
        <v>42</v>
      </c>
      <c r="P596" s="141">
        <f>O596*H596</f>
        <v>0</v>
      </c>
      <c r="Q596" s="141">
        <v>0</v>
      </c>
      <c r="R596" s="141">
        <f>Q596*H596</f>
        <v>0</v>
      </c>
      <c r="S596" s="141">
        <v>0</v>
      </c>
      <c r="T596" s="142">
        <f>S596*H596</f>
        <v>0</v>
      </c>
      <c r="AR596" s="143" t="s">
        <v>133</v>
      </c>
      <c r="AT596" s="143" t="s">
        <v>128</v>
      </c>
      <c r="AU596" s="143" t="s">
        <v>80</v>
      </c>
      <c r="AY596" s="18" t="s">
        <v>126</v>
      </c>
      <c r="BE596" s="144">
        <f>IF(N596="základní",J596,0)</f>
        <v>0</v>
      </c>
      <c r="BF596" s="144">
        <f>IF(N596="snížená",J596,0)</f>
        <v>0</v>
      </c>
      <c r="BG596" s="144">
        <f>IF(N596="zákl. přenesená",J596,0)</f>
        <v>0</v>
      </c>
      <c r="BH596" s="144">
        <f>IF(N596="sníž. přenesená",J596,0)</f>
        <v>0</v>
      </c>
      <c r="BI596" s="144">
        <f>IF(N596="nulová",J596,0)</f>
        <v>0</v>
      </c>
      <c r="BJ596" s="18" t="s">
        <v>78</v>
      </c>
      <c r="BK596" s="144">
        <f>ROUND(I596*H596,2)</f>
        <v>0</v>
      </c>
      <c r="BL596" s="18" t="s">
        <v>133</v>
      </c>
      <c r="BM596" s="143" t="s">
        <v>558</v>
      </c>
    </row>
    <row r="597" spans="2:65" s="1" customFormat="1" ht="10.199999999999999">
      <c r="B597" s="33"/>
      <c r="D597" s="145" t="s">
        <v>135</v>
      </c>
      <c r="F597" s="146" t="s">
        <v>559</v>
      </c>
      <c r="I597" s="147"/>
      <c r="L597" s="33"/>
      <c r="M597" s="148"/>
      <c r="T597" s="54"/>
      <c r="AT597" s="18" t="s">
        <v>135</v>
      </c>
      <c r="AU597" s="18" t="s">
        <v>80</v>
      </c>
    </row>
    <row r="598" spans="2:65" s="13" customFormat="1" ht="10.199999999999999">
      <c r="B598" s="156"/>
      <c r="D598" s="150" t="s">
        <v>137</v>
      </c>
      <c r="E598" s="157" t="s">
        <v>18</v>
      </c>
      <c r="F598" s="158" t="s">
        <v>520</v>
      </c>
      <c r="H598" s="159">
        <v>218.357</v>
      </c>
      <c r="I598" s="160"/>
      <c r="L598" s="156"/>
      <c r="M598" s="161"/>
      <c r="T598" s="162"/>
      <c r="AT598" s="157" t="s">
        <v>137</v>
      </c>
      <c r="AU598" s="157" t="s">
        <v>80</v>
      </c>
      <c r="AV598" s="13" t="s">
        <v>80</v>
      </c>
      <c r="AW598" s="13" t="s">
        <v>32</v>
      </c>
      <c r="AX598" s="13" t="s">
        <v>78</v>
      </c>
      <c r="AY598" s="157" t="s">
        <v>126</v>
      </c>
    </row>
    <row r="599" spans="2:65" s="1" customFormat="1" ht="44.25" customHeight="1">
      <c r="B599" s="33"/>
      <c r="C599" s="132" t="s">
        <v>560</v>
      </c>
      <c r="D599" s="132" t="s">
        <v>128</v>
      </c>
      <c r="E599" s="133" t="s">
        <v>561</v>
      </c>
      <c r="F599" s="134" t="s">
        <v>562</v>
      </c>
      <c r="G599" s="135" t="s">
        <v>231</v>
      </c>
      <c r="H599" s="136">
        <v>18.274999999999999</v>
      </c>
      <c r="I599" s="137"/>
      <c r="J599" s="138">
        <f>ROUND(I599*H599,2)</f>
        <v>0</v>
      </c>
      <c r="K599" s="134" t="s">
        <v>132</v>
      </c>
      <c r="L599" s="33"/>
      <c r="M599" s="139" t="s">
        <v>18</v>
      </c>
      <c r="N599" s="140" t="s">
        <v>42</v>
      </c>
      <c r="P599" s="141">
        <f>O599*H599</f>
        <v>0</v>
      </c>
      <c r="Q599" s="141">
        <v>0</v>
      </c>
      <c r="R599" s="141">
        <f>Q599*H599</f>
        <v>0</v>
      </c>
      <c r="S599" s="141">
        <v>0</v>
      </c>
      <c r="T599" s="142">
        <f>S599*H599</f>
        <v>0</v>
      </c>
      <c r="AR599" s="143" t="s">
        <v>133</v>
      </c>
      <c r="AT599" s="143" t="s">
        <v>128</v>
      </c>
      <c r="AU599" s="143" t="s">
        <v>80</v>
      </c>
      <c r="AY599" s="18" t="s">
        <v>126</v>
      </c>
      <c r="BE599" s="144">
        <f>IF(N599="základní",J599,0)</f>
        <v>0</v>
      </c>
      <c r="BF599" s="144">
        <f>IF(N599="snížená",J599,0)</f>
        <v>0</v>
      </c>
      <c r="BG599" s="144">
        <f>IF(N599="zákl. přenesená",J599,0)</f>
        <v>0</v>
      </c>
      <c r="BH599" s="144">
        <f>IF(N599="sníž. přenesená",J599,0)</f>
        <v>0</v>
      </c>
      <c r="BI599" s="144">
        <f>IF(N599="nulová",J599,0)</f>
        <v>0</v>
      </c>
      <c r="BJ599" s="18" t="s">
        <v>78</v>
      </c>
      <c r="BK599" s="144">
        <f>ROUND(I599*H599,2)</f>
        <v>0</v>
      </c>
      <c r="BL599" s="18" t="s">
        <v>133</v>
      </c>
      <c r="BM599" s="143" t="s">
        <v>563</v>
      </c>
    </row>
    <row r="600" spans="2:65" s="1" customFormat="1" ht="10.199999999999999">
      <c r="B600" s="33"/>
      <c r="D600" s="145" t="s">
        <v>135</v>
      </c>
      <c r="F600" s="146" t="s">
        <v>564</v>
      </c>
      <c r="I600" s="147"/>
      <c r="L600" s="33"/>
      <c r="M600" s="148"/>
      <c r="T600" s="54"/>
      <c r="AT600" s="18" t="s">
        <v>135</v>
      </c>
      <c r="AU600" s="18" t="s">
        <v>80</v>
      </c>
    </row>
    <row r="601" spans="2:65" s="13" customFormat="1" ht="10.199999999999999">
      <c r="B601" s="156"/>
      <c r="D601" s="150" t="s">
        <v>137</v>
      </c>
      <c r="E601" s="157" t="s">
        <v>18</v>
      </c>
      <c r="F601" s="158" t="s">
        <v>518</v>
      </c>
      <c r="H601" s="159">
        <v>0.93600000000000005</v>
      </c>
      <c r="I601" s="160"/>
      <c r="L601" s="156"/>
      <c r="M601" s="161"/>
      <c r="T601" s="162"/>
      <c r="AT601" s="157" t="s">
        <v>137</v>
      </c>
      <c r="AU601" s="157" t="s">
        <v>80</v>
      </c>
      <c r="AV601" s="13" t="s">
        <v>80</v>
      </c>
      <c r="AW601" s="13" t="s">
        <v>32</v>
      </c>
      <c r="AX601" s="13" t="s">
        <v>71</v>
      </c>
      <c r="AY601" s="157" t="s">
        <v>126</v>
      </c>
    </row>
    <row r="602" spans="2:65" s="13" customFormat="1" ht="10.199999999999999">
      <c r="B602" s="156"/>
      <c r="D602" s="150" t="s">
        <v>137</v>
      </c>
      <c r="E602" s="157" t="s">
        <v>18</v>
      </c>
      <c r="F602" s="158" t="s">
        <v>534</v>
      </c>
      <c r="H602" s="159">
        <v>2.052</v>
      </c>
      <c r="I602" s="160"/>
      <c r="L602" s="156"/>
      <c r="M602" s="161"/>
      <c r="T602" s="162"/>
      <c r="AT602" s="157" t="s">
        <v>137</v>
      </c>
      <c r="AU602" s="157" t="s">
        <v>80</v>
      </c>
      <c r="AV602" s="13" t="s">
        <v>80</v>
      </c>
      <c r="AW602" s="13" t="s">
        <v>32</v>
      </c>
      <c r="AX602" s="13" t="s">
        <v>71</v>
      </c>
      <c r="AY602" s="157" t="s">
        <v>126</v>
      </c>
    </row>
    <row r="603" spans="2:65" s="13" customFormat="1" ht="10.199999999999999">
      <c r="B603" s="156"/>
      <c r="D603" s="150" t="s">
        <v>137</v>
      </c>
      <c r="E603" s="157" t="s">
        <v>18</v>
      </c>
      <c r="F603" s="158" t="s">
        <v>535</v>
      </c>
      <c r="H603" s="159">
        <v>1.9</v>
      </c>
      <c r="I603" s="160"/>
      <c r="L603" s="156"/>
      <c r="M603" s="161"/>
      <c r="T603" s="162"/>
      <c r="AT603" s="157" t="s">
        <v>137</v>
      </c>
      <c r="AU603" s="157" t="s">
        <v>80</v>
      </c>
      <c r="AV603" s="13" t="s">
        <v>80</v>
      </c>
      <c r="AW603" s="13" t="s">
        <v>32</v>
      </c>
      <c r="AX603" s="13" t="s">
        <v>71</v>
      </c>
      <c r="AY603" s="157" t="s">
        <v>126</v>
      </c>
    </row>
    <row r="604" spans="2:65" s="13" customFormat="1" ht="10.199999999999999">
      <c r="B604" s="156"/>
      <c r="D604" s="150" t="s">
        <v>137</v>
      </c>
      <c r="E604" s="157" t="s">
        <v>18</v>
      </c>
      <c r="F604" s="158" t="s">
        <v>536</v>
      </c>
      <c r="H604" s="159">
        <v>13.387</v>
      </c>
      <c r="I604" s="160"/>
      <c r="L604" s="156"/>
      <c r="M604" s="161"/>
      <c r="T604" s="162"/>
      <c r="AT604" s="157" t="s">
        <v>137</v>
      </c>
      <c r="AU604" s="157" t="s">
        <v>80</v>
      </c>
      <c r="AV604" s="13" t="s">
        <v>80</v>
      </c>
      <c r="AW604" s="13" t="s">
        <v>32</v>
      </c>
      <c r="AX604" s="13" t="s">
        <v>71</v>
      </c>
      <c r="AY604" s="157" t="s">
        <v>126</v>
      </c>
    </row>
    <row r="605" spans="2:65" s="14" customFormat="1" ht="10.199999999999999">
      <c r="B605" s="163"/>
      <c r="D605" s="150" t="s">
        <v>137</v>
      </c>
      <c r="E605" s="164" t="s">
        <v>18</v>
      </c>
      <c r="F605" s="165" t="s">
        <v>142</v>
      </c>
      <c r="H605" s="166">
        <v>18.274999999999999</v>
      </c>
      <c r="I605" s="167"/>
      <c r="L605" s="163"/>
      <c r="M605" s="168"/>
      <c r="T605" s="169"/>
      <c r="AT605" s="164" t="s">
        <v>137</v>
      </c>
      <c r="AU605" s="164" t="s">
        <v>80</v>
      </c>
      <c r="AV605" s="14" t="s">
        <v>133</v>
      </c>
      <c r="AW605" s="14" t="s">
        <v>32</v>
      </c>
      <c r="AX605" s="14" t="s">
        <v>78</v>
      </c>
      <c r="AY605" s="164" t="s">
        <v>126</v>
      </c>
    </row>
    <row r="606" spans="2:65" s="1" customFormat="1" ht="44.25" customHeight="1">
      <c r="B606" s="33"/>
      <c r="C606" s="132" t="s">
        <v>565</v>
      </c>
      <c r="D606" s="132" t="s">
        <v>128</v>
      </c>
      <c r="E606" s="133" t="s">
        <v>566</v>
      </c>
      <c r="F606" s="134" t="s">
        <v>230</v>
      </c>
      <c r="G606" s="135" t="s">
        <v>231</v>
      </c>
      <c r="H606" s="136">
        <v>814.65700000000004</v>
      </c>
      <c r="I606" s="137"/>
      <c r="J606" s="138">
        <f>ROUND(I606*H606,2)</f>
        <v>0</v>
      </c>
      <c r="K606" s="134" t="s">
        <v>132</v>
      </c>
      <c r="L606" s="33"/>
      <c r="M606" s="139" t="s">
        <v>18</v>
      </c>
      <c r="N606" s="140" t="s">
        <v>42</v>
      </c>
      <c r="P606" s="141">
        <f>O606*H606</f>
        <v>0</v>
      </c>
      <c r="Q606" s="141">
        <v>0</v>
      </c>
      <c r="R606" s="141">
        <f>Q606*H606</f>
        <v>0</v>
      </c>
      <c r="S606" s="141">
        <v>0</v>
      </c>
      <c r="T606" s="142">
        <f>S606*H606</f>
        <v>0</v>
      </c>
      <c r="AR606" s="143" t="s">
        <v>133</v>
      </c>
      <c r="AT606" s="143" t="s">
        <v>128</v>
      </c>
      <c r="AU606" s="143" t="s">
        <v>80</v>
      </c>
      <c r="AY606" s="18" t="s">
        <v>126</v>
      </c>
      <c r="BE606" s="144">
        <f>IF(N606="základní",J606,0)</f>
        <v>0</v>
      </c>
      <c r="BF606" s="144">
        <f>IF(N606="snížená",J606,0)</f>
        <v>0</v>
      </c>
      <c r="BG606" s="144">
        <f>IF(N606="zákl. přenesená",J606,0)</f>
        <v>0</v>
      </c>
      <c r="BH606" s="144">
        <f>IF(N606="sníž. přenesená",J606,0)</f>
        <v>0</v>
      </c>
      <c r="BI606" s="144">
        <f>IF(N606="nulová",J606,0)</f>
        <v>0</v>
      </c>
      <c r="BJ606" s="18" t="s">
        <v>78</v>
      </c>
      <c r="BK606" s="144">
        <f>ROUND(I606*H606,2)</f>
        <v>0</v>
      </c>
      <c r="BL606" s="18" t="s">
        <v>133</v>
      </c>
      <c r="BM606" s="143" t="s">
        <v>567</v>
      </c>
    </row>
    <row r="607" spans="2:65" s="1" customFormat="1" ht="10.199999999999999">
      <c r="B607" s="33"/>
      <c r="D607" s="145" t="s">
        <v>135</v>
      </c>
      <c r="F607" s="146" t="s">
        <v>568</v>
      </c>
      <c r="I607" s="147"/>
      <c r="L607" s="33"/>
      <c r="M607" s="148"/>
      <c r="T607" s="54"/>
      <c r="AT607" s="18" t="s">
        <v>135</v>
      </c>
      <c r="AU607" s="18" t="s">
        <v>80</v>
      </c>
    </row>
    <row r="608" spans="2:65" s="13" customFormat="1" ht="10.199999999999999">
      <c r="B608" s="156"/>
      <c r="D608" s="150" t="s">
        <v>137</v>
      </c>
      <c r="E608" s="157" t="s">
        <v>18</v>
      </c>
      <c r="F608" s="158" t="s">
        <v>569</v>
      </c>
      <c r="H608" s="159">
        <v>812.09900000000005</v>
      </c>
      <c r="I608" s="160"/>
      <c r="L608" s="156"/>
      <c r="M608" s="161"/>
      <c r="T608" s="162"/>
      <c r="AT608" s="157" t="s">
        <v>137</v>
      </c>
      <c r="AU608" s="157" t="s">
        <v>80</v>
      </c>
      <c r="AV608" s="13" t="s">
        <v>80</v>
      </c>
      <c r="AW608" s="13" t="s">
        <v>32</v>
      </c>
      <c r="AX608" s="13" t="s">
        <v>71</v>
      </c>
      <c r="AY608" s="157" t="s">
        <v>126</v>
      </c>
    </row>
    <row r="609" spans="2:65" s="13" customFormat="1" ht="10.199999999999999">
      <c r="B609" s="156"/>
      <c r="D609" s="150" t="s">
        <v>137</v>
      </c>
      <c r="E609" s="157" t="s">
        <v>18</v>
      </c>
      <c r="F609" s="158" t="s">
        <v>517</v>
      </c>
      <c r="H609" s="159">
        <v>2.5579999999999998</v>
      </c>
      <c r="I609" s="160"/>
      <c r="L609" s="156"/>
      <c r="M609" s="161"/>
      <c r="T609" s="162"/>
      <c r="AT609" s="157" t="s">
        <v>137</v>
      </c>
      <c r="AU609" s="157" t="s">
        <v>80</v>
      </c>
      <c r="AV609" s="13" t="s">
        <v>80</v>
      </c>
      <c r="AW609" s="13" t="s">
        <v>32</v>
      </c>
      <c r="AX609" s="13" t="s">
        <v>71</v>
      </c>
      <c r="AY609" s="157" t="s">
        <v>126</v>
      </c>
    </row>
    <row r="610" spans="2:65" s="14" customFormat="1" ht="10.199999999999999">
      <c r="B610" s="163"/>
      <c r="D610" s="150" t="s">
        <v>137</v>
      </c>
      <c r="E610" s="164" t="s">
        <v>18</v>
      </c>
      <c r="F610" s="165" t="s">
        <v>142</v>
      </c>
      <c r="H610" s="166">
        <v>814.65700000000004</v>
      </c>
      <c r="I610" s="167"/>
      <c r="L610" s="163"/>
      <c r="M610" s="168"/>
      <c r="T610" s="169"/>
      <c r="AT610" s="164" t="s">
        <v>137</v>
      </c>
      <c r="AU610" s="164" t="s">
        <v>80</v>
      </c>
      <c r="AV610" s="14" t="s">
        <v>133</v>
      </c>
      <c r="AW610" s="14" t="s">
        <v>32</v>
      </c>
      <c r="AX610" s="14" t="s">
        <v>78</v>
      </c>
      <c r="AY610" s="164" t="s">
        <v>126</v>
      </c>
    </row>
    <row r="611" spans="2:65" s="1" customFormat="1" ht="44.25" customHeight="1">
      <c r="B611" s="33"/>
      <c r="C611" s="132" t="s">
        <v>570</v>
      </c>
      <c r="D611" s="132" t="s">
        <v>128</v>
      </c>
      <c r="E611" s="133" t="s">
        <v>571</v>
      </c>
      <c r="F611" s="134" t="s">
        <v>572</v>
      </c>
      <c r="G611" s="135" t="s">
        <v>231</v>
      </c>
      <c r="H611" s="136">
        <v>220.667</v>
      </c>
      <c r="I611" s="137"/>
      <c r="J611" s="138">
        <f>ROUND(I611*H611,2)</f>
        <v>0</v>
      </c>
      <c r="K611" s="134" t="s">
        <v>132</v>
      </c>
      <c r="L611" s="33"/>
      <c r="M611" s="139" t="s">
        <v>18</v>
      </c>
      <c r="N611" s="140" t="s">
        <v>42</v>
      </c>
      <c r="P611" s="141">
        <f>O611*H611</f>
        <v>0</v>
      </c>
      <c r="Q611" s="141">
        <v>0</v>
      </c>
      <c r="R611" s="141">
        <f>Q611*H611</f>
        <v>0</v>
      </c>
      <c r="S611" s="141">
        <v>0</v>
      </c>
      <c r="T611" s="142">
        <f>S611*H611</f>
        <v>0</v>
      </c>
      <c r="AR611" s="143" t="s">
        <v>133</v>
      </c>
      <c r="AT611" s="143" t="s">
        <v>128</v>
      </c>
      <c r="AU611" s="143" t="s">
        <v>80</v>
      </c>
      <c r="AY611" s="18" t="s">
        <v>126</v>
      </c>
      <c r="BE611" s="144">
        <f>IF(N611="základní",J611,0)</f>
        <v>0</v>
      </c>
      <c r="BF611" s="144">
        <f>IF(N611="snížená",J611,0)</f>
        <v>0</v>
      </c>
      <c r="BG611" s="144">
        <f>IF(N611="zákl. přenesená",J611,0)</f>
        <v>0</v>
      </c>
      <c r="BH611" s="144">
        <f>IF(N611="sníž. přenesená",J611,0)</f>
        <v>0</v>
      </c>
      <c r="BI611" s="144">
        <f>IF(N611="nulová",J611,0)</f>
        <v>0</v>
      </c>
      <c r="BJ611" s="18" t="s">
        <v>78</v>
      </c>
      <c r="BK611" s="144">
        <f>ROUND(I611*H611,2)</f>
        <v>0</v>
      </c>
      <c r="BL611" s="18" t="s">
        <v>133</v>
      </c>
      <c r="BM611" s="143" t="s">
        <v>573</v>
      </c>
    </row>
    <row r="612" spans="2:65" s="1" customFormat="1" ht="10.199999999999999">
      <c r="B612" s="33"/>
      <c r="D612" s="145" t="s">
        <v>135</v>
      </c>
      <c r="F612" s="146" t="s">
        <v>574</v>
      </c>
      <c r="I612" s="147"/>
      <c r="L612" s="33"/>
      <c r="M612" s="148"/>
      <c r="T612" s="54"/>
      <c r="AT612" s="18" t="s">
        <v>135</v>
      </c>
      <c r="AU612" s="18" t="s">
        <v>80</v>
      </c>
    </row>
    <row r="613" spans="2:65" s="13" customFormat="1" ht="10.199999999999999">
      <c r="B613" s="156"/>
      <c r="D613" s="150" t="s">
        <v>137</v>
      </c>
      <c r="E613" s="157" t="s">
        <v>18</v>
      </c>
      <c r="F613" s="158" t="s">
        <v>504</v>
      </c>
      <c r="H613" s="159">
        <v>220.667</v>
      </c>
      <c r="I613" s="160"/>
      <c r="L613" s="156"/>
      <c r="M613" s="161"/>
      <c r="T613" s="162"/>
      <c r="AT613" s="157" t="s">
        <v>137</v>
      </c>
      <c r="AU613" s="157" t="s">
        <v>80</v>
      </c>
      <c r="AV613" s="13" t="s">
        <v>80</v>
      </c>
      <c r="AW613" s="13" t="s">
        <v>32</v>
      </c>
      <c r="AX613" s="13" t="s">
        <v>78</v>
      </c>
      <c r="AY613" s="157" t="s">
        <v>126</v>
      </c>
    </row>
    <row r="614" spans="2:65" s="11" customFormat="1" ht="22.8" customHeight="1">
      <c r="B614" s="120"/>
      <c r="D614" s="121" t="s">
        <v>70</v>
      </c>
      <c r="E614" s="130" t="s">
        <v>575</v>
      </c>
      <c r="F614" s="130" t="s">
        <v>576</v>
      </c>
      <c r="I614" s="123"/>
      <c r="J614" s="131">
        <f>BK614</f>
        <v>0</v>
      </c>
      <c r="L614" s="120"/>
      <c r="M614" s="125"/>
      <c r="P614" s="126">
        <f>SUM(P615:P616)</f>
        <v>0</v>
      </c>
      <c r="R614" s="126">
        <f>SUM(R615:R616)</f>
        <v>0</v>
      </c>
      <c r="T614" s="127">
        <f>SUM(T615:T616)</f>
        <v>0</v>
      </c>
      <c r="AR614" s="121" t="s">
        <v>78</v>
      </c>
      <c r="AT614" s="128" t="s">
        <v>70</v>
      </c>
      <c r="AU614" s="128" t="s">
        <v>78</v>
      </c>
      <c r="AY614" s="121" t="s">
        <v>126</v>
      </c>
      <c r="BK614" s="129">
        <f>SUM(BK615:BK616)</f>
        <v>0</v>
      </c>
    </row>
    <row r="615" spans="2:65" s="1" customFormat="1" ht="44.25" customHeight="1">
      <c r="B615" s="33"/>
      <c r="C615" s="132" t="s">
        <v>577</v>
      </c>
      <c r="D615" s="132" t="s">
        <v>128</v>
      </c>
      <c r="E615" s="133" t="s">
        <v>578</v>
      </c>
      <c r="F615" s="134" t="s">
        <v>579</v>
      </c>
      <c r="G615" s="135" t="s">
        <v>231</v>
      </c>
      <c r="H615" s="136">
        <v>498.34699999999998</v>
      </c>
      <c r="I615" s="137"/>
      <c r="J615" s="138">
        <f>ROUND(I615*H615,2)</f>
        <v>0</v>
      </c>
      <c r="K615" s="134" t="s">
        <v>132</v>
      </c>
      <c r="L615" s="33"/>
      <c r="M615" s="139" t="s">
        <v>18</v>
      </c>
      <c r="N615" s="140" t="s">
        <v>42</v>
      </c>
      <c r="P615" s="141">
        <f>O615*H615</f>
        <v>0</v>
      </c>
      <c r="Q615" s="141">
        <v>0</v>
      </c>
      <c r="R615" s="141">
        <f>Q615*H615</f>
        <v>0</v>
      </c>
      <c r="S615" s="141">
        <v>0</v>
      </c>
      <c r="T615" s="142">
        <f>S615*H615</f>
        <v>0</v>
      </c>
      <c r="AR615" s="143" t="s">
        <v>133</v>
      </c>
      <c r="AT615" s="143" t="s">
        <v>128</v>
      </c>
      <c r="AU615" s="143" t="s">
        <v>80</v>
      </c>
      <c r="AY615" s="18" t="s">
        <v>126</v>
      </c>
      <c r="BE615" s="144">
        <f>IF(N615="základní",J615,0)</f>
        <v>0</v>
      </c>
      <c r="BF615" s="144">
        <f>IF(N615="snížená",J615,0)</f>
        <v>0</v>
      </c>
      <c r="BG615" s="144">
        <f>IF(N615="zákl. přenesená",J615,0)</f>
        <v>0</v>
      </c>
      <c r="BH615" s="144">
        <f>IF(N615="sníž. přenesená",J615,0)</f>
        <v>0</v>
      </c>
      <c r="BI615" s="144">
        <f>IF(N615="nulová",J615,0)</f>
        <v>0</v>
      </c>
      <c r="BJ615" s="18" t="s">
        <v>78</v>
      </c>
      <c r="BK615" s="144">
        <f>ROUND(I615*H615,2)</f>
        <v>0</v>
      </c>
      <c r="BL615" s="18" t="s">
        <v>133</v>
      </c>
      <c r="BM615" s="143" t="s">
        <v>580</v>
      </c>
    </row>
    <row r="616" spans="2:65" s="1" customFormat="1" ht="10.199999999999999">
      <c r="B616" s="33"/>
      <c r="D616" s="145" t="s">
        <v>135</v>
      </c>
      <c r="F616" s="146" t="s">
        <v>581</v>
      </c>
      <c r="I616" s="147"/>
      <c r="L616" s="33"/>
      <c r="M616" s="189"/>
      <c r="N616" s="190"/>
      <c r="O616" s="190"/>
      <c r="P616" s="190"/>
      <c r="Q616" s="190"/>
      <c r="R616" s="190"/>
      <c r="S616" s="190"/>
      <c r="T616" s="191"/>
      <c r="AT616" s="18" t="s">
        <v>135</v>
      </c>
      <c r="AU616" s="18" t="s">
        <v>80</v>
      </c>
    </row>
    <row r="617" spans="2:65" s="1" customFormat="1" ht="6.9" customHeight="1">
      <c r="B617" s="42"/>
      <c r="C617" s="43"/>
      <c r="D617" s="43"/>
      <c r="E617" s="43"/>
      <c r="F617" s="43"/>
      <c r="G617" s="43"/>
      <c r="H617" s="43"/>
      <c r="I617" s="43"/>
      <c r="J617" s="43"/>
      <c r="K617" s="43"/>
      <c r="L617" s="33"/>
    </row>
  </sheetData>
  <sheetProtection algorithmName="SHA-512" hashValue="fUBfnLBRhp/qfVaeUj2XEKHbdFvaXQMSyDkVV7hhO/ri10Itbtae/ZwAKK50uYB6jUsobBo9kmq0ExlojIKSCQ==" saltValue="/dt5AS5Qqx3NjrJRuWr7xxbGN8RHZCAq8wrbh3gMaIQE5y65uFexeU0nBBZPrJCsTTnN9EaZTNQTbbSrHAqBfQ==" spinCount="100000" sheet="1" objects="1" scenarios="1" formatColumns="0" formatRows="0" autoFilter="0"/>
  <autoFilter ref="C91:K616" xr:uid="{00000000-0009-0000-0000-000001000000}"/>
  <mergeCells count="12">
    <mergeCell ref="E84:H84"/>
    <mergeCell ref="L2:V2"/>
    <mergeCell ref="E50:H50"/>
    <mergeCell ref="E52:H52"/>
    <mergeCell ref="E54:H54"/>
    <mergeCell ref="E80:H80"/>
    <mergeCell ref="E82:H82"/>
    <mergeCell ref="E7:H7"/>
    <mergeCell ref="E9:H9"/>
    <mergeCell ref="E11:H11"/>
    <mergeCell ref="E20:H20"/>
    <mergeCell ref="E29:H29"/>
  </mergeCells>
  <hyperlinks>
    <hyperlink ref="F96" r:id="rId1" xr:uid="{00000000-0004-0000-0100-000000000000}"/>
    <hyperlink ref="F103" r:id="rId2" xr:uid="{00000000-0004-0000-0100-000001000000}"/>
    <hyperlink ref="F108" r:id="rId3" xr:uid="{00000000-0004-0000-0100-000002000000}"/>
    <hyperlink ref="F115" r:id="rId4" xr:uid="{00000000-0004-0000-0100-000003000000}"/>
    <hyperlink ref="F124" r:id="rId5" xr:uid="{00000000-0004-0000-0100-000004000000}"/>
    <hyperlink ref="F131" r:id="rId6" xr:uid="{00000000-0004-0000-0100-000005000000}"/>
    <hyperlink ref="F138" r:id="rId7" xr:uid="{00000000-0004-0000-0100-000006000000}"/>
    <hyperlink ref="F156" r:id="rId8" xr:uid="{00000000-0004-0000-0100-000007000000}"/>
    <hyperlink ref="F163" r:id="rId9" xr:uid="{00000000-0004-0000-0100-000008000000}"/>
    <hyperlink ref="F167" r:id="rId10" xr:uid="{00000000-0004-0000-0100-000009000000}"/>
    <hyperlink ref="F178" r:id="rId11" xr:uid="{00000000-0004-0000-0100-00000A000000}"/>
    <hyperlink ref="F184" r:id="rId12" xr:uid="{00000000-0004-0000-0100-00000B000000}"/>
    <hyperlink ref="F190" r:id="rId13" xr:uid="{00000000-0004-0000-0100-00000C000000}"/>
    <hyperlink ref="F200" r:id="rId14" xr:uid="{00000000-0004-0000-0100-00000D000000}"/>
    <hyperlink ref="F220" r:id="rId15" xr:uid="{00000000-0004-0000-0100-00000E000000}"/>
    <hyperlink ref="F230" r:id="rId16" xr:uid="{00000000-0004-0000-0100-00000F000000}"/>
    <hyperlink ref="F239" r:id="rId17" xr:uid="{00000000-0004-0000-0100-000010000000}"/>
    <hyperlink ref="F248" r:id="rId18" xr:uid="{00000000-0004-0000-0100-000011000000}"/>
    <hyperlink ref="F270" r:id="rId19" xr:uid="{00000000-0004-0000-0100-000012000000}"/>
    <hyperlink ref="F279" r:id="rId20" xr:uid="{00000000-0004-0000-0100-000013000000}"/>
    <hyperlink ref="F294" r:id="rId21" xr:uid="{00000000-0004-0000-0100-000014000000}"/>
    <hyperlink ref="F309" r:id="rId22" xr:uid="{00000000-0004-0000-0100-000015000000}"/>
    <hyperlink ref="F318" r:id="rId23" xr:uid="{00000000-0004-0000-0100-000016000000}"/>
    <hyperlink ref="F339" r:id="rId24" xr:uid="{00000000-0004-0000-0100-000017000000}"/>
    <hyperlink ref="F354" r:id="rId25" xr:uid="{00000000-0004-0000-0100-000018000000}"/>
    <hyperlink ref="F369" r:id="rId26" xr:uid="{00000000-0004-0000-0100-000019000000}"/>
    <hyperlink ref="F384" r:id="rId27" xr:uid="{00000000-0004-0000-0100-00001A000000}"/>
    <hyperlink ref="F393" r:id="rId28" xr:uid="{00000000-0004-0000-0100-00001B000000}"/>
    <hyperlink ref="F402" r:id="rId29" xr:uid="{00000000-0004-0000-0100-00001C000000}"/>
    <hyperlink ref="F412" r:id="rId30" xr:uid="{00000000-0004-0000-0100-00001D000000}"/>
    <hyperlink ref="F423" r:id="rId31" xr:uid="{00000000-0004-0000-0100-00001E000000}"/>
    <hyperlink ref="F426" r:id="rId32" xr:uid="{00000000-0004-0000-0100-00001F000000}"/>
    <hyperlink ref="F438" r:id="rId33" xr:uid="{00000000-0004-0000-0100-000020000000}"/>
    <hyperlink ref="F445" r:id="rId34" xr:uid="{00000000-0004-0000-0100-000021000000}"/>
    <hyperlink ref="F469" r:id="rId35" xr:uid="{00000000-0004-0000-0100-000022000000}"/>
    <hyperlink ref="F481" r:id="rId36" xr:uid="{00000000-0004-0000-0100-000023000000}"/>
    <hyperlink ref="F489" r:id="rId37" xr:uid="{00000000-0004-0000-0100-000024000000}"/>
    <hyperlink ref="F492" r:id="rId38" xr:uid="{00000000-0004-0000-0100-000025000000}"/>
    <hyperlink ref="F495" r:id="rId39" xr:uid="{00000000-0004-0000-0100-000026000000}"/>
    <hyperlink ref="F498" r:id="rId40" xr:uid="{00000000-0004-0000-0100-000027000000}"/>
    <hyperlink ref="F509" r:id="rId41" xr:uid="{00000000-0004-0000-0100-000028000000}"/>
    <hyperlink ref="F518" r:id="rId42" xr:uid="{00000000-0004-0000-0100-000029000000}"/>
    <hyperlink ref="F529" r:id="rId43" xr:uid="{00000000-0004-0000-0100-00002A000000}"/>
    <hyperlink ref="F539" r:id="rId44" xr:uid="{00000000-0004-0000-0100-00002B000000}"/>
    <hyperlink ref="F545" r:id="rId45" xr:uid="{00000000-0004-0000-0100-00002C000000}"/>
    <hyperlink ref="F549" r:id="rId46" xr:uid="{00000000-0004-0000-0100-00002D000000}"/>
    <hyperlink ref="F557" r:id="rId47" xr:uid="{00000000-0004-0000-0100-00002E000000}"/>
    <hyperlink ref="F564" r:id="rId48" xr:uid="{00000000-0004-0000-0100-00002F000000}"/>
    <hyperlink ref="F570" r:id="rId49" xr:uid="{00000000-0004-0000-0100-000030000000}"/>
    <hyperlink ref="F578" r:id="rId50" xr:uid="{00000000-0004-0000-0100-000031000000}"/>
    <hyperlink ref="F582" r:id="rId51" xr:uid="{00000000-0004-0000-0100-000032000000}"/>
    <hyperlink ref="F590" r:id="rId52" xr:uid="{00000000-0004-0000-0100-000033000000}"/>
    <hyperlink ref="F597" r:id="rId53" xr:uid="{00000000-0004-0000-0100-000034000000}"/>
    <hyperlink ref="F600" r:id="rId54" xr:uid="{00000000-0004-0000-0100-000035000000}"/>
    <hyperlink ref="F607" r:id="rId55" xr:uid="{00000000-0004-0000-0100-000036000000}"/>
    <hyperlink ref="F612" r:id="rId56" xr:uid="{00000000-0004-0000-0100-000037000000}"/>
    <hyperlink ref="F616" r:id="rId57" xr:uid="{00000000-0004-0000-0100-000038000000}"/>
  </hyperlinks>
  <pageMargins left="0.39374999999999999" right="0.39374999999999999" top="0.39374999999999999" bottom="0.39374999999999999" header="0" footer="0"/>
  <pageSetup paperSize="9" scale="76" fitToHeight="100" orientation="portrait" blackAndWhite="1" r:id="rId58"/>
  <headerFooter>
    <oddFooter>&amp;CStrana &amp;P z &amp;N</oddFooter>
  </headerFooter>
  <drawing r:id="rId59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73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97"/>
      <c r="M2" s="297"/>
      <c r="N2" s="297"/>
      <c r="O2" s="297"/>
      <c r="P2" s="297"/>
      <c r="Q2" s="297"/>
      <c r="R2" s="297"/>
      <c r="S2" s="297"/>
      <c r="T2" s="297"/>
      <c r="U2" s="297"/>
      <c r="V2" s="297"/>
      <c r="AT2" s="18" t="s">
        <v>88</v>
      </c>
    </row>
    <row r="3" spans="2:46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80</v>
      </c>
    </row>
    <row r="4" spans="2:46" ht="24.9" customHeight="1">
      <c r="B4" s="21"/>
      <c r="D4" s="22" t="s">
        <v>95</v>
      </c>
      <c r="L4" s="21"/>
      <c r="M4" s="91" t="s">
        <v>10</v>
      </c>
      <c r="AT4" s="18" t="s">
        <v>4</v>
      </c>
    </row>
    <row r="5" spans="2:46" ht="6.9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26.25" customHeight="1">
      <c r="B7" s="21"/>
      <c r="E7" s="312" t="str">
        <f>'Rekapitulace stavby'!K6</f>
        <v>Město Dobříš - Rekonstukce ul. Husova_(B)_uznatelné náklady_rev.02</v>
      </c>
      <c r="F7" s="313"/>
      <c r="G7" s="313"/>
      <c r="H7" s="313"/>
      <c r="L7" s="21"/>
    </row>
    <row r="8" spans="2:46" ht="12" customHeight="1">
      <c r="B8" s="21"/>
      <c r="D8" s="28" t="s">
        <v>96</v>
      </c>
      <c r="L8" s="21"/>
    </row>
    <row r="9" spans="2:46" s="1" customFormat="1" ht="16.5" customHeight="1">
      <c r="B9" s="33"/>
      <c r="E9" s="312" t="s">
        <v>97</v>
      </c>
      <c r="F9" s="314"/>
      <c r="G9" s="314"/>
      <c r="H9" s="314"/>
      <c r="L9" s="33"/>
    </row>
    <row r="10" spans="2:46" s="1" customFormat="1" ht="12" customHeight="1">
      <c r="B10" s="33"/>
      <c r="D10" s="28" t="s">
        <v>98</v>
      </c>
      <c r="L10" s="33"/>
    </row>
    <row r="11" spans="2:46" s="1" customFormat="1" ht="16.5" customHeight="1">
      <c r="B11" s="33"/>
      <c r="E11" s="271" t="s">
        <v>582</v>
      </c>
      <c r="F11" s="314"/>
      <c r="G11" s="314"/>
      <c r="H11" s="314"/>
      <c r="L11" s="33"/>
    </row>
    <row r="12" spans="2:46" s="1" customFormat="1" ht="10.199999999999999">
      <c r="B12" s="33"/>
      <c r="L12" s="33"/>
    </row>
    <row r="13" spans="2:46" s="1" customFormat="1" ht="12" customHeight="1">
      <c r="B13" s="33"/>
      <c r="D13" s="28" t="s">
        <v>17</v>
      </c>
      <c r="F13" s="26" t="s">
        <v>18</v>
      </c>
      <c r="I13" s="28" t="s">
        <v>19</v>
      </c>
      <c r="J13" s="26" t="s">
        <v>18</v>
      </c>
      <c r="L13" s="33"/>
    </row>
    <row r="14" spans="2:46" s="1" customFormat="1" ht="12" customHeight="1">
      <c r="B14" s="33"/>
      <c r="D14" s="28" t="s">
        <v>20</v>
      </c>
      <c r="F14" s="26" t="s">
        <v>21</v>
      </c>
      <c r="I14" s="28" t="s">
        <v>22</v>
      </c>
      <c r="J14" s="50" t="str">
        <f>'Rekapitulace stavby'!AN8</f>
        <v>12. 6. 2023</v>
      </c>
      <c r="L14" s="33"/>
    </row>
    <row r="15" spans="2:46" s="1" customFormat="1" ht="10.8" customHeight="1">
      <c r="B15" s="33"/>
      <c r="L15" s="33"/>
    </row>
    <row r="16" spans="2:46" s="1" customFormat="1" ht="12" customHeight="1">
      <c r="B16" s="33"/>
      <c r="D16" s="28" t="s">
        <v>24</v>
      </c>
      <c r="I16" s="28" t="s">
        <v>25</v>
      </c>
      <c r="J16" s="26" t="s">
        <v>18</v>
      </c>
      <c r="L16" s="33"/>
    </row>
    <row r="17" spans="2:12" s="1" customFormat="1" ht="18" customHeight="1">
      <c r="B17" s="33"/>
      <c r="E17" s="26" t="s">
        <v>26</v>
      </c>
      <c r="I17" s="28" t="s">
        <v>27</v>
      </c>
      <c r="J17" s="26" t="s">
        <v>18</v>
      </c>
      <c r="L17" s="33"/>
    </row>
    <row r="18" spans="2:12" s="1" customFormat="1" ht="6.9" customHeight="1">
      <c r="B18" s="33"/>
      <c r="L18" s="33"/>
    </row>
    <row r="19" spans="2:12" s="1" customFormat="1" ht="12" customHeight="1">
      <c r="B19" s="33"/>
      <c r="D19" s="28" t="s">
        <v>28</v>
      </c>
      <c r="I19" s="28" t="s">
        <v>25</v>
      </c>
      <c r="J19" s="29" t="str">
        <f>'Rekapitulace stavby'!AN13</f>
        <v>Vyplň údaj</v>
      </c>
      <c r="L19" s="33"/>
    </row>
    <row r="20" spans="2:12" s="1" customFormat="1" ht="18" customHeight="1">
      <c r="B20" s="33"/>
      <c r="E20" s="315" t="str">
        <f>'Rekapitulace stavby'!E14</f>
        <v>Vyplň údaj</v>
      </c>
      <c r="F20" s="296"/>
      <c r="G20" s="296"/>
      <c r="H20" s="296"/>
      <c r="I20" s="28" t="s">
        <v>27</v>
      </c>
      <c r="J20" s="29" t="str">
        <f>'Rekapitulace stavby'!AN14</f>
        <v>Vyplň údaj</v>
      </c>
      <c r="L20" s="33"/>
    </row>
    <row r="21" spans="2:12" s="1" customFormat="1" ht="6.9" customHeight="1">
      <c r="B21" s="33"/>
      <c r="L21" s="33"/>
    </row>
    <row r="22" spans="2:12" s="1" customFormat="1" ht="12" customHeight="1">
      <c r="B22" s="33"/>
      <c r="D22" s="28" t="s">
        <v>30</v>
      </c>
      <c r="I22" s="28" t="s">
        <v>25</v>
      </c>
      <c r="J22" s="26" t="s">
        <v>18</v>
      </c>
      <c r="L22" s="33"/>
    </row>
    <row r="23" spans="2:12" s="1" customFormat="1" ht="18" customHeight="1">
      <c r="B23" s="33"/>
      <c r="E23" s="26" t="s">
        <v>31</v>
      </c>
      <c r="I23" s="28" t="s">
        <v>27</v>
      </c>
      <c r="J23" s="26" t="s">
        <v>18</v>
      </c>
      <c r="L23" s="33"/>
    </row>
    <row r="24" spans="2:12" s="1" customFormat="1" ht="6.9" customHeight="1">
      <c r="B24" s="33"/>
      <c r="L24" s="33"/>
    </row>
    <row r="25" spans="2:12" s="1" customFormat="1" ht="12" customHeight="1">
      <c r="B25" s="33"/>
      <c r="D25" s="28" t="s">
        <v>33</v>
      </c>
      <c r="I25" s="28" t="s">
        <v>25</v>
      </c>
      <c r="J25" s="26" t="s">
        <v>18</v>
      </c>
      <c r="L25" s="33"/>
    </row>
    <row r="26" spans="2:12" s="1" customFormat="1" ht="18" customHeight="1">
      <c r="B26" s="33"/>
      <c r="E26" s="26" t="s">
        <v>34</v>
      </c>
      <c r="I26" s="28" t="s">
        <v>27</v>
      </c>
      <c r="J26" s="26" t="s">
        <v>18</v>
      </c>
      <c r="L26" s="33"/>
    </row>
    <row r="27" spans="2:12" s="1" customFormat="1" ht="6.9" customHeight="1">
      <c r="B27" s="33"/>
      <c r="L27" s="33"/>
    </row>
    <row r="28" spans="2:12" s="1" customFormat="1" ht="12" customHeight="1">
      <c r="B28" s="33"/>
      <c r="D28" s="28" t="s">
        <v>35</v>
      </c>
      <c r="L28" s="33"/>
    </row>
    <row r="29" spans="2:12" s="7" customFormat="1" ht="71.25" customHeight="1">
      <c r="B29" s="92"/>
      <c r="E29" s="301" t="s">
        <v>36</v>
      </c>
      <c r="F29" s="301"/>
      <c r="G29" s="301"/>
      <c r="H29" s="301"/>
      <c r="L29" s="92"/>
    </row>
    <row r="30" spans="2:12" s="1" customFormat="1" ht="6.9" customHeight="1">
      <c r="B30" s="33"/>
      <c r="L30" s="33"/>
    </row>
    <row r="31" spans="2:12" s="1" customFormat="1" ht="6.9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37</v>
      </c>
      <c r="J32" s="64">
        <f>ROUND(J89, 2)</f>
        <v>0</v>
      </c>
      <c r="L32" s="33"/>
    </row>
    <row r="33" spans="2:12" s="1" customFormat="1" ht="6.9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" customHeight="1">
      <c r="B34" s="33"/>
      <c r="F34" s="36" t="s">
        <v>39</v>
      </c>
      <c r="I34" s="36" t="s">
        <v>38</v>
      </c>
      <c r="J34" s="36" t="s">
        <v>40</v>
      </c>
      <c r="L34" s="33"/>
    </row>
    <row r="35" spans="2:12" s="1" customFormat="1" ht="14.4" customHeight="1">
      <c r="B35" s="33"/>
      <c r="D35" s="53" t="s">
        <v>41</v>
      </c>
      <c r="E35" s="28" t="s">
        <v>42</v>
      </c>
      <c r="F35" s="84">
        <f>ROUND((SUM(BE89:BE172)),  2)</f>
        <v>0</v>
      </c>
      <c r="I35" s="94">
        <v>0.21</v>
      </c>
      <c r="J35" s="84">
        <f>ROUND(((SUM(BE89:BE172))*I35),  2)</f>
        <v>0</v>
      </c>
      <c r="L35" s="33"/>
    </row>
    <row r="36" spans="2:12" s="1" customFormat="1" ht="14.4" customHeight="1">
      <c r="B36" s="33"/>
      <c r="E36" s="28" t="s">
        <v>43</v>
      </c>
      <c r="F36" s="84">
        <f>ROUND((SUM(BF89:BF172)),  2)</f>
        <v>0</v>
      </c>
      <c r="I36" s="94">
        <v>0.15</v>
      </c>
      <c r="J36" s="84">
        <f>ROUND(((SUM(BF89:BF172))*I36),  2)</f>
        <v>0</v>
      </c>
      <c r="L36" s="33"/>
    </row>
    <row r="37" spans="2:12" s="1" customFormat="1" ht="14.4" hidden="1" customHeight="1">
      <c r="B37" s="33"/>
      <c r="E37" s="28" t="s">
        <v>44</v>
      </c>
      <c r="F37" s="84">
        <f>ROUND((SUM(BG89:BG172)),  2)</f>
        <v>0</v>
      </c>
      <c r="I37" s="94">
        <v>0.21</v>
      </c>
      <c r="J37" s="84">
        <f>0</f>
        <v>0</v>
      </c>
      <c r="L37" s="33"/>
    </row>
    <row r="38" spans="2:12" s="1" customFormat="1" ht="14.4" hidden="1" customHeight="1">
      <c r="B38" s="33"/>
      <c r="E38" s="28" t="s">
        <v>45</v>
      </c>
      <c r="F38" s="84">
        <f>ROUND((SUM(BH89:BH172)),  2)</f>
        <v>0</v>
      </c>
      <c r="I38" s="94">
        <v>0.15</v>
      </c>
      <c r="J38" s="84">
        <f>0</f>
        <v>0</v>
      </c>
      <c r="L38" s="33"/>
    </row>
    <row r="39" spans="2:12" s="1" customFormat="1" ht="14.4" hidden="1" customHeight="1">
      <c r="B39" s="33"/>
      <c r="E39" s="28" t="s">
        <v>46</v>
      </c>
      <c r="F39" s="84">
        <f>ROUND((SUM(BI89:BI172)),  2)</f>
        <v>0</v>
      </c>
      <c r="I39" s="94">
        <v>0</v>
      </c>
      <c r="J39" s="84">
        <f>0</f>
        <v>0</v>
      </c>
      <c r="L39" s="33"/>
    </row>
    <row r="40" spans="2:12" s="1" customFormat="1" ht="6.9" customHeight="1">
      <c r="B40" s="33"/>
      <c r="L40" s="33"/>
    </row>
    <row r="41" spans="2:12" s="1" customFormat="1" ht="25.35" customHeight="1">
      <c r="B41" s="33"/>
      <c r="C41" s="95"/>
      <c r="D41" s="96" t="s">
        <v>47</v>
      </c>
      <c r="E41" s="55"/>
      <c r="F41" s="55"/>
      <c r="G41" s="97" t="s">
        <v>48</v>
      </c>
      <c r="H41" s="98" t="s">
        <v>49</v>
      </c>
      <c r="I41" s="55"/>
      <c r="J41" s="99">
        <f>SUM(J32:J39)</f>
        <v>0</v>
      </c>
      <c r="K41" s="100"/>
      <c r="L41" s="33"/>
    </row>
    <row r="42" spans="2:12" s="1" customFormat="1" ht="14.4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" customHeight="1">
      <c r="B47" s="33"/>
      <c r="C47" s="22" t="s">
        <v>100</v>
      </c>
      <c r="L47" s="33"/>
    </row>
    <row r="48" spans="2:12" s="1" customFormat="1" ht="6.9" customHeight="1">
      <c r="B48" s="33"/>
      <c r="L48" s="33"/>
    </row>
    <row r="49" spans="2:47" s="1" customFormat="1" ht="12" customHeight="1">
      <c r="B49" s="33"/>
      <c r="C49" s="28" t="s">
        <v>16</v>
      </c>
      <c r="L49" s="33"/>
    </row>
    <row r="50" spans="2:47" s="1" customFormat="1" ht="26.25" customHeight="1">
      <c r="B50" s="33"/>
      <c r="E50" s="312" t="str">
        <f>E7</f>
        <v>Město Dobříš - Rekonstukce ul. Husova_(B)_uznatelné náklady_rev.02</v>
      </c>
      <c r="F50" s="313"/>
      <c r="G50" s="313"/>
      <c r="H50" s="313"/>
      <c r="L50" s="33"/>
    </row>
    <row r="51" spans="2:47" ht="12" customHeight="1">
      <c r="B51" s="21"/>
      <c r="C51" s="28" t="s">
        <v>96</v>
      </c>
      <c r="L51" s="21"/>
    </row>
    <row r="52" spans="2:47" s="1" customFormat="1" ht="16.5" customHeight="1">
      <c r="B52" s="33"/>
      <c r="E52" s="312" t="s">
        <v>97</v>
      </c>
      <c r="F52" s="314"/>
      <c r="G52" s="314"/>
      <c r="H52" s="314"/>
      <c r="L52" s="33"/>
    </row>
    <row r="53" spans="2:47" s="1" customFormat="1" ht="12" customHeight="1">
      <c r="B53" s="33"/>
      <c r="C53" s="28" t="s">
        <v>98</v>
      </c>
      <c r="L53" s="33"/>
    </row>
    <row r="54" spans="2:47" s="1" customFormat="1" ht="16.5" customHeight="1">
      <c r="B54" s="33"/>
      <c r="E54" s="271" t="str">
        <f>E11</f>
        <v>101.03 - Parkovací stání</v>
      </c>
      <c r="F54" s="314"/>
      <c r="G54" s="314"/>
      <c r="H54" s="314"/>
      <c r="L54" s="33"/>
    </row>
    <row r="55" spans="2:47" s="1" customFormat="1" ht="6.9" customHeight="1">
      <c r="B55" s="33"/>
      <c r="L55" s="33"/>
    </row>
    <row r="56" spans="2:47" s="1" customFormat="1" ht="12" customHeight="1">
      <c r="B56" s="33"/>
      <c r="C56" s="28" t="s">
        <v>20</v>
      </c>
      <c r="F56" s="26" t="str">
        <f>F14</f>
        <v>Dobříš</v>
      </c>
      <c r="I56" s="28" t="s">
        <v>22</v>
      </c>
      <c r="J56" s="50" t="str">
        <f>IF(J14="","",J14)</f>
        <v>12. 6. 2023</v>
      </c>
      <c r="L56" s="33"/>
    </row>
    <row r="57" spans="2:47" s="1" customFormat="1" ht="6.9" customHeight="1">
      <c r="B57" s="33"/>
      <c r="L57" s="33"/>
    </row>
    <row r="58" spans="2:47" s="1" customFormat="1" ht="15.15" customHeight="1">
      <c r="B58" s="33"/>
      <c r="C58" s="28" t="s">
        <v>24</v>
      </c>
      <c r="F58" s="26" t="str">
        <f>E17</f>
        <v>Město Dobříš</v>
      </c>
      <c r="I58" s="28" t="s">
        <v>30</v>
      </c>
      <c r="J58" s="31" t="str">
        <f>E23</f>
        <v>DOPAS s.r.o.</v>
      </c>
      <c r="L58" s="33"/>
    </row>
    <row r="59" spans="2:47" s="1" customFormat="1" ht="15.15" customHeight="1">
      <c r="B59" s="33"/>
      <c r="C59" s="28" t="s">
        <v>28</v>
      </c>
      <c r="F59" s="26" t="str">
        <f>IF(E20="","",E20)</f>
        <v>Vyplň údaj</v>
      </c>
      <c r="I59" s="28" t="s">
        <v>33</v>
      </c>
      <c r="J59" s="31" t="str">
        <f>E26</f>
        <v>L. Štuller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101</v>
      </c>
      <c r="D61" s="95"/>
      <c r="E61" s="95"/>
      <c r="F61" s="95"/>
      <c r="G61" s="95"/>
      <c r="H61" s="95"/>
      <c r="I61" s="95"/>
      <c r="J61" s="102" t="s">
        <v>102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8" customHeight="1">
      <c r="B63" s="33"/>
      <c r="C63" s="103" t="s">
        <v>69</v>
      </c>
      <c r="J63" s="64">
        <f>J89</f>
        <v>0</v>
      </c>
      <c r="L63" s="33"/>
      <c r="AU63" s="18" t="s">
        <v>103</v>
      </c>
    </row>
    <row r="64" spans="2:47" s="8" customFormat="1" ht="24.9" customHeight="1">
      <c r="B64" s="104"/>
      <c r="D64" s="105" t="s">
        <v>104</v>
      </c>
      <c r="E64" s="106"/>
      <c r="F64" s="106"/>
      <c r="G64" s="106"/>
      <c r="H64" s="106"/>
      <c r="I64" s="106"/>
      <c r="J64" s="107">
        <f>J90</f>
        <v>0</v>
      </c>
      <c r="L64" s="104"/>
    </row>
    <row r="65" spans="2:12" s="9" customFormat="1" ht="19.95" customHeight="1">
      <c r="B65" s="108"/>
      <c r="D65" s="109" t="s">
        <v>107</v>
      </c>
      <c r="E65" s="110"/>
      <c r="F65" s="110"/>
      <c r="G65" s="110"/>
      <c r="H65" s="110"/>
      <c r="I65" s="110"/>
      <c r="J65" s="111">
        <f>J91</f>
        <v>0</v>
      </c>
      <c r="L65" s="108"/>
    </row>
    <row r="66" spans="2:12" s="9" customFormat="1" ht="19.95" customHeight="1">
      <c r="B66" s="108"/>
      <c r="D66" s="109" t="s">
        <v>108</v>
      </c>
      <c r="E66" s="110"/>
      <c r="F66" s="110"/>
      <c r="G66" s="110"/>
      <c r="H66" s="110"/>
      <c r="I66" s="110"/>
      <c r="J66" s="111">
        <f>J156</f>
        <v>0</v>
      </c>
      <c r="L66" s="108"/>
    </row>
    <row r="67" spans="2:12" s="9" customFormat="1" ht="19.95" customHeight="1">
      <c r="B67" s="108"/>
      <c r="D67" s="109" t="s">
        <v>110</v>
      </c>
      <c r="E67" s="110"/>
      <c r="F67" s="110"/>
      <c r="G67" s="110"/>
      <c r="H67" s="110"/>
      <c r="I67" s="110"/>
      <c r="J67" s="111">
        <f>J170</f>
        <v>0</v>
      </c>
      <c r="L67" s="108"/>
    </row>
    <row r="68" spans="2:12" s="1" customFormat="1" ht="21.75" customHeight="1">
      <c r="B68" s="33"/>
      <c r="L68" s="33"/>
    </row>
    <row r="69" spans="2:12" s="1" customFormat="1" ht="6.9" customHeight="1"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33"/>
    </row>
    <row r="73" spans="2:12" s="1" customFormat="1" ht="6.9" customHeight="1">
      <c r="B73" s="44"/>
      <c r="C73" s="45"/>
      <c r="D73" s="45"/>
      <c r="E73" s="45"/>
      <c r="F73" s="45"/>
      <c r="G73" s="45"/>
      <c r="H73" s="45"/>
      <c r="I73" s="45"/>
      <c r="J73" s="45"/>
      <c r="K73" s="45"/>
      <c r="L73" s="33"/>
    </row>
    <row r="74" spans="2:12" s="1" customFormat="1" ht="24.9" customHeight="1">
      <c r="B74" s="33"/>
      <c r="C74" s="22" t="s">
        <v>111</v>
      </c>
      <c r="L74" s="33"/>
    </row>
    <row r="75" spans="2:12" s="1" customFormat="1" ht="6.9" customHeight="1">
      <c r="B75" s="33"/>
      <c r="L75" s="33"/>
    </row>
    <row r="76" spans="2:12" s="1" customFormat="1" ht="12" customHeight="1">
      <c r="B76" s="33"/>
      <c r="C76" s="28" t="s">
        <v>16</v>
      </c>
      <c r="L76" s="33"/>
    </row>
    <row r="77" spans="2:12" s="1" customFormat="1" ht="26.25" customHeight="1">
      <c r="B77" s="33"/>
      <c r="E77" s="312" t="str">
        <f>E7</f>
        <v>Město Dobříš - Rekonstukce ul. Husova_(B)_uznatelné náklady_rev.02</v>
      </c>
      <c r="F77" s="313"/>
      <c r="G77" s="313"/>
      <c r="H77" s="313"/>
      <c r="L77" s="33"/>
    </row>
    <row r="78" spans="2:12" ht="12" customHeight="1">
      <c r="B78" s="21"/>
      <c r="C78" s="28" t="s">
        <v>96</v>
      </c>
      <c r="L78" s="21"/>
    </row>
    <row r="79" spans="2:12" s="1" customFormat="1" ht="16.5" customHeight="1">
      <c r="B79" s="33"/>
      <c r="E79" s="312" t="s">
        <v>97</v>
      </c>
      <c r="F79" s="314"/>
      <c r="G79" s="314"/>
      <c r="H79" s="314"/>
      <c r="L79" s="33"/>
    </row>
    <row r="80" spans="2:12" s="1" customFormat="1" ht="12" customHeight="1">
      <c r="B80" s="33"/>
      <c r="C80" s="28" t="s">
        <v>98</v>
      </c>
      <c r="L80" s="33"/>
    </row>
    <row r="81" spans="2:65" s="1" customFormat="1" ht="16.5" customHeight="1">
      <c r="B81" s="33"/>
      <c r="E81" s="271" t="str">
        <f>E11</f>
        <v>101.03 - Parkovací stání</v>
      </c>
      <c r="F81" s="314"/>
      <c r="G81" s="314"/>
      <c r="H81" s="314"/>
      <c r="L81" s="33"/>
    </row>
    <row r="82" spans="2:65" s="1" customFormat="1" ht="6.9" customHeight="1">
      <c r="B82" s="33"/>
      <c r="L82" s="33"/>
    </row>
    <row r="83" spans="2:65" s="1" customFormat="1" ht="12" customHeight="1">
      <c r="B83" s="33"/>
      <c r="C83" s="28" t="s">
        <v>20</v>
      </c>
      <c r="F83" s="26" t="str">
        <f>F14</f>
        <v>Dobříš</v>
      </c>
      <c r="I83" s="28" t="s">
        <v>22</v>
      </c>
      <c r="J83" s="50" t="str">
        <f>IF(J14="","",J14)</f>
        <v>12. 6. 2023</v>
      </c>
      <c r="L83" s="33"/>
    </row>
    <row r="84" spans="2:65" s="1" customFormat="1" ht="6.9" customHeight="1">
      <c r="B84" s="33"/>
      <c r="L84" s="33"/>
    </row>
    <row r="85" spans="2:65" s="1" customFormat="1" ht="15.15" customHeight="1">
      <c r="B85" s="33"/>
      <c r="C85" s="28" t="s">
        <v>24</v>
      </c>
      <c r="F85" s="26" t="str">
        <f>E17</f>
        <v>Město Dobříš</v>
      </c>
      <c r="I85" s="28" t="s">
        <v>30</v>
      </c>
      <c r="J85" s="31" t="str">
        <f>E23</f>
        <v>DOPAS s.r.o.</v>
      </c>
      <c r="L85" s="33"/>
    </row>
    <row r="86" spans="2:65" s="1" customFormat="1" ht="15.15" customHeight="1">
      <c r="B86" s="33"/>
      <c r="C86" s="28" t="s">
        <v>28</v>
      </c>
      <c r="F86" s="26" t="str">
        <f>IF(E20="","",E20)</f>
        <v>Vyplň údaj</v>
      </c>
      <c r="I86" s="28" t="s">
        <v>33</v>
      </c>
      <c r="J86" s="31" t="str">
        <f>E26</f>
        <v>L. Štuller</v>
      </c>
      <c r="L86" s="33"/>
    </row>
    <row r="87" spans="2:65" s="1" customFormat="1" ht="10.35" customHeight="1">
      <c r="B87" s="33"/>
      <c r="L87" s="33"/>
    </row>
    <row r="88" spans="2:65" s="10" customFormat="1" ht="29.25" customHeight="1">
      <c r="B88" s="112"/>
      <c r="C88" s="113" t="s">
        <v>112</v>
      </c>
      <c r="D88" s="114" t="s">
        <v>56</v>
      </c>
      <c r="E88" s="114" t="s">
        <v>52</v>
      </c>
      <c r="F88" s="114" t="s">
        <v>53</v>
      </c>
      <c r="G88" s="114" t="s">
        <v>113</v>
      </c>
      <c r="H88" s="114" t="s">
        <v>114</v>
      </c>
      <c r="I88" s="114" t="s">
        <v>115</v>
      </c>
      <c r="J88" s="114" t="s">
        <v>102</v>
      </c>
      <c r="K88" s="115" t="s">
        <v>116</v>
      </c>
      <c r="L88" s="112"/>
      <c r="M88" s="57" t="s">
        <v>18</v>
      </c>
      <c r="N88" s="58" t="s">
        <v>41</v>
      </c>
      <c r="O88" s="58" t="s">
        <v>117</v>
      </c>
      <c r="P88" s="58" t="s">
        <v>118</v>
      </c>
      <c r="Q88" s="58" t="s">
        <v>119</v>
      </c>
      <c r="R88" s="58" t="s">
        <v>120</v>
      </c>
      <c r="S88" s="58" t="s">
        <v>121</v>
      </c>
      <c r="T88" s="59" t="s">
        <v>122</v>
      </c>
    </row>
    <row r="89" spans="2:65" s="1" customFormat="1" ht="22.8" customHeight="1">
      <c r="B89" s="33"/>
      <c r="C89" s="62" t="s">
        <v>123</v>
      </c>
      <c r="J89" s="116">
        <f>BK89</f>
        <v>0</v>
      </c>
      <c r="L89" s="33"/>
      <c r="M89" s="60"/>
      <c r="N89" s="51"/>
      <c r="O89" s="51"/>
      <c r="P89" s="117">
        <f>P90</f>
        <v>0</v>
      </c>
      <c r="Q89" s="51"/>
      <c r="R89" s="117">
        <f>R90</f>
        <v>86.748894000000007</v>
      </c>
      <c r="S89" s="51"/>
      <c r="T89" s="118">
        <f>T90</f>
        <v>0</v>
      </c>
      <c r="AT89" s="18" t="s">
        <v>70</v>
      </c>
      <c r="AU89" s="18" t="s">
        <v>103</v>
      </c>
      <c r="BK89" s="119">
        <f>BK90</f>
        <v>0</v>
      </c>
    </row>
    <row r="90" spans="2:65" s="11" customFormat="1" ht="25.95" customHeight="1">
      <c r="B90" s="120"/>
      <c r="D90" s="121" t="s">
        <v>70</v>
      </c>
      <c r="E90" s="122" t="s">
        <v>124</v>
      </c>
      <c r="F90" s="122" t="s">
        <v>125</v>
      </c>
      <c r="I90" s="123"/>
      <c r="J90" s="124">
        <f>BK90</f>
        <v>0</v>
      </c>
      <c r="L90" s="120"/>
      <c r="M90" s="125"/>
      <c r="P90" s="126">
        <f>P91+P156+P170</f>
        <v>0</v>
      </c>
      <c r="R90" s="126">
        <f>R91+R156+R170</f>
        <v>86.748894000000007</v>
      </c>
      <c r="T90" s="127">
        <f>T91+T156+T170</f>
        <v>0</v>
      </c>
      <c r="AR90" s="121" t="s">
        <v>78</v>
      </c>
      <c r="AT90" s="128" t="s">
        <v>70</v>
      </c>
      <c r="AU90" s="128" t="s">
        <v>71</v>
      </c>
      <c r="AY90" s="121" t="s">
        <v>126</v>
      </c>
      <c r="BK90" s="129">
        <f>BK91+BK156+BK170</f>
        <v>0</v>
      </c>
    </row>
    <row r="91" spans="2:65" s="11" customFormat="1" ht="22.8" customHeight="1">
      <c r="B91" s="120"/>
      <c r="D91" s="121" t="s">
        <v>70</v>
      </c>
      <c r="E91" s="130" t="s">
        <v>164</v>
      </c>
      <c r="F91" s="130" t="s">
        <v>273</v>
      </c>
      <c r="I91" s="123"/>
      <c r="J91" s="131">
        <f>BK91</f>
        <v>0</v>
      </c>
      <c r="L91" s="120"/>
      <c r="M91" s="125"/>
      <c r="P91" s="126">
        <f>SUM(P92:P155)</f>
        <v>0</v>
      </c>
      <c r="R91" s="126">
        <f>SUM(R92:R155)</f>
        <v>86.530095000000003</v>
      </c>
      <c r="T91" s="127">
        <f>SUM(T92:T155)</f>
        <v>0</v>
      </c>
      <c r="AR91" s="121" t="s">
        <v>78</v>
      </c>
      <c r="AT91" s="128" t="s">
        <v>70</v>
      </c>
      <c r="AU91" s="128" t="s">
        <v>78</v>
      </c>
      <c r="AY91" s="121" t="s">
        <v>126</v>
      </c>
      <c r="BK91" s="129">
        <f>SUM(BK92:BK155)</f>
        <v>0</v>
      </c>
    </row>
    <row r="92" spans="2:65" s="1" customFormat="1" ht="33" customHeight="1">
      <c r="B92" s="33"/>
      <c r="C92" s="132" t="s">
        <v>78</v>
      </c>
      <c r="D92" s="132" t="s">
        <v>128</v>
      </c>
      <c r="E92" s="133" t="s">
        <v>285</v>
      </c>
      <c r="F92" s="134" t="s">
        <v>286</v>
      </c>
      <c r="G92" s="135" t="s">
        <v>131</v>
      </c>
      <c r="H92" s="136">
        <v>531.20000000000005</v>
      </c>
      <c r="I92" s="137"/>
      <c r="J92" s="138">
        <f>ROUND(I92*H92,2)</f>
        <v>0</v>
      </c>
      <c r="K92" s="134" t="s">
        <v>132</v>
      </c>
      <c r="L92" s="33"/>
      <c r="M92" s="139" t="s">
        <v>18</v>
      </c>
      <c r="N92" s="140" t="s">
        <v>42</v>
      </c>
      <c r="P92" s="141">
        <f>O92*H92</f>
        <v>0</v>
      </c>
      <c r="Q92" s="141">
        <v>0</v>
      </c>
      <c r="R92" s="141">
        <f>Q92*H92</f>
        <v>0</v>
      </c>
      <c r="S92" s="141">
        <v>0</v>
      </c>
      <c r="T92" s="142">
        <f>S92*H92</f>
        <v>0</v>
      </c>
      <c r="AR92" s="143" t="s">
        <v>133</v>
      </c>
      <c r="AT92" s="143" t="s">
        <v>128</v>
      </c>
      <c r="AU92" s="143" t="s">
        <v>80</v>
      </c>
      <c r="AY92" s="18" t="s">
        <v>126</v>
      </c>
      <c r="BE92" s="144">
        <f>IF(N92="základní",J92,0)</f>
        <v>0</v>
      </c>
      <c r="BF92" s="144">
        <f>IF(N92="snížená",J92,0)</f>
        <v>0</v>
      </c>
      <c r="BG92" s="144">
        <f>IF(N92="zákl. přenesená",J92,0)</f>
        <v>0</v>
      </c>
      <c r="BH92" s="144">
        <f>IF(N92="sníž. přenesená",J92,0)</f>
        <v>0</v>
      </c>
      <c r="BI92" s="144">
        <f>IF(N92="nulová",J92,0)</f>
        <v>0</v>
      </c>
      <c r="BJ92" s="18" t="s">
        <v>78</v>
      </c>
      <c r="BK92" s="144">
        <f>ROUND(I92*H92,2)</f>
        <v>0</v>
      </c>
      <c r="BL92" s="18" t="s">
        <v>133</v>
      </c>
      <c r="BM92" s="143" t="s">
        <v>583</v>
      </c>
    </row>
    <row r="93" spans="2:65" s="1" customFormat="1" ht="10.199999999999999">
      <c r="B93" s="33"/>
      <c r="D93" s="145" t="s">
        <v>135</v>
      </c>
      <c r="F93" s="146" t="s">
        <v>288</v>
      </c>
      <c r="I93" s="147"/>
      <c r="L93" s="33"/>
      <c r="M93" s="148"/>
      <c r="T93" s="54"/>
      <c r="AT93" s="18" t="s">
        <v>135</v>
      </c>
      <c r="AU93" s="18" t="s">
        <v>80</v>
      </c>
    </row>
    <row r="94" spans="2:65" s="12" customFormat="1" ht="10.199999999999999">
      <c r="B94" s="149"/>
      <c r="D94" s="150" t="s">
        <v>137</v>
      </c>
      <c r="E94" s="151" t="s">
        <v>18</v>
      </c>
      <c r="F94" s="152" t="s">
        <v>170</v>
      </c>
      <c r="H94" s="151" t="s">
        <v>18</v>
      </c>
      <c r="I94" s="153"/>
      <c r="L94" s="149"/>
      <c r="M94" s="154"/>
      <c r="T94" s="155"/>
      <c r="AT94" s="151" t="s">
        <v>137</v>
      </c>
      <c r="AU94" s="151" t="s">
        <v>80</v>
      </c>
      <c r="AV94" s="12" t="s">
        <v>78</v>
      </c>
      <c r="AW94" s="12" t="s">
        <v>32</v>
      </c>
      <c r="AX94" s="12" t="s">
        <v>71</v>
      </c>
      <c r="AY94" s="151" t="s">
        <v>126</v>
      </c>
    </row>
    <row r="95" spans="2:65" s="12" customFormat="1" ht="10.199999999999999">
      <c r="B95" s="149"/>
      <c r="D95" s="150" t="s">
        <v>137</v>
      </c>
      <c r="E95" s="151" t="s">
        <v>18</v>
      </c>
      <c r="F95" s="152" t="s">
        <v>138</v>
      </c>
      <c r="H95" s="151" t="s">
        <v>18</v>
      </c>
      <c r="I95" s="153"/>
      <c r="L95" s="149"/>
      <c r="M95" s="154"/>
      <c r="T95" s="155"/>
      <c r="AT95" s="151" t="s">
        <v>137</v>
      </c>
      <c r="AU95" s="151" t="s">
        <v>80</v>
      </c>
      <c r="AV95" s="12" t="s">
        <v>78</v>
      </c>
      <c r="AW95" s="12" t="s">
        <v>32</v>
      </c>
      <c r="AX95" s="12" t="s">
        <v>71</v>
      </c>
      <c r="AY95" s="151" t="s">
        <v>126</v>
      </c>
    </row>
    <row r="96" spans="2:65" s="12" customFormat="1" ht="10.199999999999999">
      <c r="B96" s="149"/>
      <c r="D96" s="150" t="s">
        <v>137</v>
      </c>
      <c r="E96" s="151" t="s">
        <v>18</v>
      </c>
      <c r="F96" s="152" t="s">
        <v>289</v>
      </c>
      <c r="H96" s="151" t="s">
        <v>18</v>
      </c>
      <c r="I96" s="153"/>
      <c r="L96" s="149"/>
      <c r="M96" s="154"/>
      <c r="T96" s="155"/>
      <c r="AT96" s="151" t="s">
        <v>137</v>
      </c>
      <c r="AU96" s="151" t="s">
        <v>80</v>
      </c>
      <c r="AV96" s="12" t="s">
        <v>78</v>
      </c>
      <c r="AW96" s="12" t="s">
        <v>32</v>
      </c>
      <c r="AX96" s="12" t="s">
        <v>71</v>
      </c>
      <c r="AY96" s="151" t="s">
        <v>126</v>
      </c>
    </row>
    <row r="97" spans="2:65" s="12" customFormat="1" ht="10.199999999999999">
      <c r="B97" s="149"/>
      <c r="D97" s="150" t="s">
        <v>137</v>
      </c>
      <c r="E97" s="151" t="s">
        <v>18</v>
      </c>
      <c r="F97" s="152" t="s">
        <v>584</v>
      </c>
      <c r="H97" s="151" t="s">
        <v>18</v>
      </c>
      <c r="I97" s="153"/>
      <c r="L97" s="149"/>
      <c r="M97" s="154"/>
      <c r="T97" s="155"/>
      <c r="AT97" s="151" t="s">
        <v>137</v>
      </c>
      <c r="AU97" s="151" t="s">
        <v>80</v>
      </c>
      <c r="AV97" s="12" t="s">
        <v>78</v>
      </c>
      <c r="AW97" s="12" t="s">
        <v>32</v>
      </c>
      <c r="AX97" s="12" t="s">
        <v>71</v>
      </c>
      <c r="AY97" s="151" t="s">
        <v>126</v>
      </c>
    </row>
    <row r="98" spans="2:65" s="12" customFormat="1" ht="10.199999999999999">
      <c r="B98" s="149"/>
      <c r="D98" s="150" t="s">
        <v>137</v>
      </c>
      <c r="E98" s="151" t="s">
        <v>18</v>
      </c>
      <c r="F98" s="152" t="s">
        <v>585</v>
      </c>
      <c r="H98" s="151" t="s">
        <v>18</v>
      </c>
      <c r="I98" s="153"/>
      <c r="L98" s="149"/>
      <c r="M98" s="154"/>
      <c r="T98" s="155"/>
      <c r="AT98" s="151" t="s">
        <v>137</v>
      </c>
      <c r="AU98" s="151" t="s">
        <v>80</v>
      </c>
      <c r="AV98" s="12" t="s">
        <v>78</v>
      </c>
      <c r="AW98" s="12" t="s">
        <v>32</v>
      </c>
      <c r="AX98" s="12" t="s">
        <v>71</v>
      </c>
      <c r="AY98" s="151" t="s">
        <v>126</v>
      </c>
    </row>
    <row r="99" spans="2:65" s="13" customFormat="1" ht="10.199999999999999">
      <c r="B99" s="156"/>
      <c r="D99" s="150" t="s">
        <v>137</v>
      </c>
      <c r="E99" s="157" t="s">
        <v>18</v>
      </c>
      <c r="F99" s="158" t="s">
        <v>586</v>
      </c>
      <c r="H99" s="159">
        <v>103</v>
      </c>
      <c r="I99" s="160"/>
      <c r="L99" s="156"/>
      <c r="M99" s="161"/>
      <c r="T99" s="162"/>
      <c r="AT99" s="157" t="s">
        <v>137</v>
      </c>
      <c r="AU99" s="157" t="s">
        <v>80</v>
      </c>
      <c r="AV99" s="13" t="s">
        <v>80</v>
      </c>
      <c r="AW99" s="13" t="s">
        <v>32</v>
      </c>
      <c r="AX99" s="13" t="s">
        <v>71</v>
      </c>
      <c r="AY99" s="157" t="s">
        <v>126</v>
      </c>
    </row>
    <row r="100" spans="2:65" s="15" customFormat="1" ht="10.199999999999999">
      <c r="B100" s="171"/>
      <c r="D100" s="150" t="s">
        <v>137</v>
      </c>
      <c r="E100" s="172" t="s">
        <v>18</v>
      </c>
      <c r="F100" s="173" t="s">
        <v>587</v>
      </c>
      <c r="H100" s="174">
        <v>103</v>
      </c>
      <c r="I100" s="175"/>
      <c r="L100" s="171"/>
      <c r="M100" s="176"/>
      <c r="T100" s="177"/>
      <c r="AT100" s="172" t="s">
        <v>137</v>
      </c>
      <c r="AU100" s="172" t="s">
        <v>80</v>
      </c>
      <c r="AV100" s="15" t="s">
        <v>148</v>
      </c>
      <c r="AW100" s="15" t="s">
        <v>32</v>
      </c>
      <c r="AX100" s="15" t="s">
        <v>71</v>
      </c>
      <c r="AY100" s="172" t="s">
        <v>126</v>
      </c>
    </row>
    <row r="101" spans="2:65" s="12" customFormat="1" ht="10.199999999999999">
      <c r="B101" s="149"/>
      <c r="D101" s="150" t="s">
        <v>137</v>
      </c>
      <c r="E101" s="151" t="s">
        <v>18</v>
      </c>
      <c r="F101" s="152" t="s">
        <v>588</v>
      </c>
      <c r="H101" s="151" t="s">
        <v>18</v>
      </c>
      <c r="I101" s="153"/>
      <c r="L101" s="149"/>
      <c r="M101" s="154"/>
      <c r="T101" s="155"/>
      <c r="AT101" s="151" t="s">
        <v>137</v>
      </c>
      <c r="AU101" s="151" t="s">
        <v>80</v>
      </c>
      <c r="AV101" s="12" t="s">
        <v>78</v>
      </c>
      <c r="AW101" s="12" t="s">
        <v>32</v>
      </c>
      <c r="AX101" s="12" t="s">
        <v>71</v>
      </c>
      <c r="AY101" s="151" t="s">
        <v>126</v>
      </c>
    </row>
    <row r="102" spans="2:65" s="13" customFormat="1" ht="30.6">
      <c r="B102" s="156"/>
      <c r="D102" s="150" t="s">
        <v>137</v>
      </c>
      <c r="E102" s="157" t="s">
        <v>18</v>
      </c>
      <c r="F102" s="158" t="s">
        <v>589</v>
      </c>
      <c r="H102" s="159">
        <v>214.1</v>
      </c>
      <c r="I102" s="160"/>
      <c r="L102" s="156"/>
      <c r="M102" s="161"/>
      <c r="T102" s="162"/>
      <c r="AT102" s="157" t="s">
        <v>137</v>
      </c>
      <c r="AU102" s="157" t="s">
        <v>80</v>
      </c>
      <c r="AV102" s="13" t="s">
        <v>80</v>
      </c>
      <c r="AW102" s="13" t="s">
        <v>32</v>
      </c>
      <c r="AX102" s="13" t="s">
        <v>71</v>
      </c>
      <c r="AY102" s="157" t="s">
        <v>126</v>
      </c>
    </row>
    <row r="103" spans="2:65" s="13" customFormat="1" ht="30.6">
      <c r="B103" s="156"/>
      <c r="D103" s="150" t="s">
        <v>137</v>
      </c>
      <c r="E103" s="157" t="s">
        <v>18</v>
      </c>
      <c r="F103" s="158" t="s">
        <v>590</v>
      </c>
      <c r="H103" s="159">
        <v>214.1</v>
      </c>
      <c r="I103" s="160"/>
      <c r="L103" s="156"/>
      <c r="M103" s="161"/>
      <c r="T103" s="162"/>
      <c r="AT103" s="157" t="s">
        <v>137</v>
      </c>
      <c r="AU103" s="157" t="s">
        <v>80</v>
      </c>
      <c r="AV103" s="13" t="s">
        <v>80</v>
      </c>
      <c r="AW103" s="13" t="s">
        <v>32</v>
      </c>
      <c r="AX103" s="13" t="s">
        <v>71</v>
      </c>
      <c r="AY103" s="157" t="s">
        <v>126</v>
      </c>
    </row>
    <row r="104" spans="2:65" s="15" customFormat="1" ht="10.199999999999999">
      <c r="B104" s="171"/>
      <c r="D104" s="150" t="s">
        <v>137</v>
      </c>
      <c r="E104" s="172" t="s">
        <v>18</v>
      </c>
      <c r="F104" s="173" t="s">
        <v>591</v>
      </c>
      <c r="H104" s="174">
        <v>428.2</v>
      </c>
      <c r="I104" s="175"/>
      <c r="L104" s="171"/>
      <c r="M104" s="176"/>
      <c r="T104" s="177"/>
      <c r="AT104" s="172" t="s">
        <v>137</v>
      </c>
      <c r="AU104" s="172" t="s">
        <v>80</v>
      </c>
      <c r="AV104" s="15" t="s">
        <v>148</v>
      </c>
      <c r="AW104" s="15" t="s">
        <v>32</v>
      </c>
      <c r="AX104" s="15" t="s">
        <v>71</v>
      </c>
      <c r="AY104" s="172" t="s">
        <v>126</v>
      </c>
    </row>
    <row r="105" spans="2:65" s="14" customFormat="1" ht="10.199999999999999">
      <c r="B105" s="163"/>
      <c r="D105" s="150" t="s">
        <v>137</v>
      </c>
      <c r="E105" s="164" t="s">
        <v>18</v>
      </c>
      <c r="F105" s="165" t="s">
        <v>142</v>
      </c>
      <c r="H105" s="166">
        <v>531.20000000000005</v>
      </c>
      <c r="I105" s="167"/>
      <c r="L105" s="163"/>
      <c r="M105" s="168"/>
      <c r="T105" s="169"/>
      <c r="AT105" s="164" t="s">
        <v>137</v>
      </c>
      <c r="AU105" s="164" t="s">
        <v>80</v>
      </c>
      <c r="AV105" s="14" t="s">
        <v>133</v>
      </c>
      <c r="AW105" s="14" t="s">
        <v>32</v>
      </c>
      <c r="AX105" s="14" t="s">
        <v>78</v>
      </c>
      <c r="AY105" s="164" t="s">
        <v>126</v>
      </c>
    </row>
    <row r="106" spans="2:65" s="1" customFormat="1" ht="37.799999999999997" customHeight="1">
      <c r="B106" s="33"/>
      <c r="C106" s="132" t="s">
        <v>80</v>
      </c>
      <c r="D106" s="132" t="s">
        <v>128</v>
      </c>
      <c r="E106" s="133" t="s">
        <v>345</v>
      </c>
      <c r="F106" s="134" t="s">
        <v>346</v>
      </c>
      <c r="G106" s="135" t="s">
        <v>131</v>
      </c>
      <c r="H106" s="136">
        <v>103</v>
      </c>
      <c r="I106" s="137"/>
      <c r="J106" s="138">
        <f>ROUND(I106*H106,2)</f>
        <v>0</v>
      </c>
      <c r="K106" s="134" t="s">
        <v>132</v>
      </c>
      <c r="L106" s="33"/>
      <c r="M106" s="139" t="s">
        <v>18</v>
      </c>
      <c r="N106" s="140" t="s">
        <v>42</v>
      </c>
      <c r="P106" s="141">
        <f>O106*H106</f>
        <v>0</v>
      </c>
      <c r="Q106" s="141">
        <v>0</v>
      </c>
      <c r="R106" s="141">
        <f>Q106*H106</f>
        <v>0</v>
      </c>
      <c r="S106" s="141">
        <v>0</v>
      </c>
      <c r="T106" s="142">
        <f>S106*H106</f>
        <v>0</v>
      </c>
      <c r="AR106" s="143" t="s">
        <v>133</v>
      </c>
      <c r="AT106" s="143" t="s">
        <v>128</v>
      </c>
      <c r="AU106" s="143" t="s">
        <v>80</v>
      </c>
      <c r="AY106" s="18" t="s">
        <v>126</v>
      </c>
      <c r="BE106" s="144">
        <f>IF(N106="základní",J106,0)</f>
        <v>0</v>
      </c>
      <c r="BF106" s="144">
        <f>IF(N106="snížená",J106,0)</f>
        <v>0</v>
      </c>
      <c r="BG106" s="144">
        <f>IF(N106="zákl. přenesená",J106,0)</f>
        <v>0</v>
      </c>
      <c r="BH106" s="144">
        <f>IF(N106="sníž. přenesená",J106,0)</f>
        <v>0</v>
      </c>
      <c r="BI106" s="144">
        <f>IF(N106="nulová",J106,0)</f>
        <v>0</v>
      </c>
      <c r="BJ106" s="18" t="s">
        <v>78</v>
      </c>
      <c r="BK106" s="144">
        <f>ROUND(I106*H106,2)</f>
        <v>0</v>
      </c>
      <c r="BL106" s="18" t="s">
        <v>133</v>
      </c>
      <c r="BM106" s="143" t="s">
        <v>592</v>
      </c>
    </row>
    <row r="107" spans="2:65" s="1" customFormat="1" ht="10.199999999999999">
      <c r="B107" s="33"/>
      <c r="D107" s="145" t="s">
        <v>135</v>
      </c>
      <c r="F107" s="146" t="s">
        <v>348</v>
      </c>
      <c r="I107" s="147"/>
      <c r="L107" s="33"/>
      <c r="M107" s="148"/>
      <c r="T107" s="54"/>
      <c r="AT107" s="18" t="s">
        <v>135</v>
      </c>
      <c r="AU107" s="18" t="s">
        <v>80</v>
      </c>
    </row>
    <row r="108" spans="2:65" s="12" customFormat="1" ht="10.199999999999999">
      <c r="B108" s="149"/>
      <c r="D108" s="150" t="s">
        <v>137</v>
      </c>
      <c r="E108" s="151" t="s">
        <v>18</v>
      </c>
      <c r="F108" s="152" t="s">
        <v>170</v>
      </c>
      <c r="H108" s="151" t="s">
        <v>18</v>
      </c>
      <c r="I108" s="153"/>
      <c r="L108" s="149"/>
      <c r="M108" s="154"/>
      <c r="T108" s="155"/>
      <c r="AT108" s="151" t="s">
        <v>137</v>
      </c>
      <c r="AU108" s="151" t="s">
        <v>80</v>
      </c>
      <c r="AV108" s="12" t="s">
        <v>78</v>
      </c>
      <c r="AW108" s="12" t="s">
        <v>32</v>
      </c>
      <c r="AX108" s="12" t="s">
        <v>71</v>
      </c>
      <c r="AY108" s="151" t="s">
        <v>126</v>
      </c>
    </row>
    <row r="109" spans="2:65" s="12" customFormat="1" ht="10.199999999999999">
      <c r="B109" s="149"/>
      <c r="D109" s="150" t="s">
        <v>137</v>
      </c>
      <c r="E109" s="151" t="s">
        <v>18</v>
      </c>
      <c r="F109" s="152" t="s">
        <v>138</v>
      </c>
      <c r="H109" s="151" t="s">
        <v>18</v>
      </c>
      <c r="I109" s="153"/>
      <c r="L109" s="149"/>
      <c r="M109" s="154"/>
      <c r="T109" s="155"/>
      <c r="AT109" s="151" t="s">
        <v>137</v>
      </c>
      <c r="AU109" s="151" t="s">
        <v>80</v>
      </c>
      <c r="AV109" s="12" t="s">
        <v>78</v>
      </c>
      <c r="AW109" s="12" t="s">
        <v>32</v>
      </c>
      <c r="AX109" s="12" t="s">
        <v>71</v>
      </c>
      <c r="AY109" s="151" t="s">
        <v>126</v>
      </c>
    </row>
    <row r="110" spans="2:65" s="12" customFormat="1" ht="10.199999999999999">
      <c r="B110" s="149"/>
      <c r="D110" s="150" t="s">
        <v>137</v>
      </c>
      <c r="E110" s="151" t="s">
        <v>18</v>
      </c>
      <c r="F110" s="152" t="s">
        <v>289</v>
      </c>
      <c r="H110" s="151" t="s">
        <v>18</v>
      </c>
      <c r="I110" s="153"/>
      <c r="L110" s="149"/>
      <c r="M110" s="154"/>
      <c r="T110" s="155"/>
      <c r="AT110" s="151" t="s">
        <v>137</v>
      </c>
      <c r="AU110" s="151" t="s">
        <v>80</v>
      </c>
      <c r="AV110" s="12" t="s">
        <v>78</v>
      </c>
      <c r="AW110" s="12" t="s">
        <v>32</v>
      </c>
      <c r="AX110" s="12" t="s">
        <v>71</v>
      </c>
      <c r="AY110" s="151" t="s">
        <v>126</v>
      </c>
    </row>
    <row r="111" spans="2:65" s="12" customFormat="1" ht="10.199999999999999">
      <c r="B111" s="149"/>
      <c r="D111" s="150" t="s">
        <v>137</v>
      </c>
      <c r="E111" s="151" t="s">
        <v>18</v>
      </c>
      <c r="F111" s="152" t="s">
        <v>584</v>
      </c>
      <c r="H111" s="151" t="s">
        <v>18</v>
      </c>
      <c r="I111" s="153"/>
      <c r="L111" s="149"/>
      <c r="M111" s="154"/>
      <c r="T111" s="155"/>
      <c r="AT111" s="151" t="s">
        <v>137</v>
      </c>
      <c r="AU111" s="151" t="s">
        <v>80</v>
      </c>
      <c r="AV111" s="12" t="s">
        <v>78</v>
      </c>
      <c r="AW111" s="12" t="s">
        <v>32</v>
      </c>
      <c r="AX111" s="12" t="s">
        <v>71</v>
      </c>
      <c r="AY111" s="151" t="s">
        <v>126</v>
      </c>
    </row>
    <row r="112" spans="2:65" s="12" customFormat="1" ht="10.199999999999999">
      <c r="B112" s="149"/>
      <c r="D112" s="150" t="s">
        <v>137</v>
      </c>
      <c r="E112" s="151" t="s">
        <v>18</v>
      </c>
      <c r="F112" s="152" t="s">
        <v>585</v>
      </c>
      <c r="H112" s="151" t="s">
        <v>18</v>
      </c>
      <c r="I112" s="153"/>
      <c r="L112" s="149"/>
      <c r="M112" s="154"/>
      <c r="T112" s="155"/>
      <c r="AT112" s="151" t="s">
        <v>137</v>
      </c>
      <c r="AU112" s="151" t="s">
        <v>80</v>
      </c>
      <c r="AV112" s="12" t="s">
        <v>78</v>
      </c>
      <c r="AW112" s="12" t="s">
        <v>32</v>
      </c>
      <c r="AX112" s="12" t="s">
        <v>71</v>
      </c>
      <c r="AY112" s="151" t="s">
        <v>126</v>
      </c>
    </row>
    <row r="113" spans="2:65" s="13" customFormat="1" ht="10.199999999999999">
      <c r="B113" s="156"/>
      <c r="D113" s="150" t="s">
        <v>137</v>
      </c>
      <c r="E113" s="157" t="s">
        <v>18</v>
      </c>
      <c r="F113" s="158" t="s">
        <v>593</v>
      </c>
      <c r="H113" s="159">
        <v>103</v>
      </c>
      <c r="I113" s="160"/>
      <c r="L113" s="156"/>
      <c r="M113" s="161"/>
      <c r="T113" s="162"/>
      <c r="AT113" s="157" t="s">
        <v>137</v>
      </c>
      <c r="AU113" s="157" t="s">
        <v>80</v>
      </c>
      <c r="AV113" s="13" t="s">
        <v>80</v>
      </c>
      <c r="AW113" s="13" t="s">
        <v>32</v>
      </c>
      <c r="AX113" s="13" t="s">
        <v>71</v>
      </c>
      <c r="AY113" s="157" t="s">
        <v>126</v>
      </c>
    </row>
    <row r="114" spans="2:65" s="15" customFormat="1" ht="10.199999999999999">
      <c r="B114" s="171"/>
      <c r="D114" s="150" t="s">
        <v>137</v>
      </c>
      <c r="E114" s="172" t="s">
        <v>18</v>
      </c>
      <c r="F114" s="173" t="s">
        <v>587</v>
      </c>
      <c r="H114" s="174">
        <v>103</v>
      </c>
      <c r="I114" s="175"/>
      <c r="L114" s="171"/>
      <c r="M114" s="176"/>
      <c r="T114" s="177"/>
      <c r="AT114" s="172" t="s">
        <v>137</v>
      </c>
      <c r="AU114" s="172" t="s">
        <v>80</v>
      </c>
      <c r="AV114" s="15" t="s">
        <v>148</v>
      </c>
      <c r="AW114" s="15" t="s">
        <v>32</v>
      </c>
      <c r="AX114" s="15" t="s">
        <v>71</v>
      </c>
      <c r="AY114" s="172" t="s">
        <v>126</v>
      </c>
    </row>
    <row r="115" spans="2:65" s="14" customFormat="1" ht="10.199999999999999">
      <c r="B115" s="163"/>
      <c r="D115" s="150" t="s">
        <v>137</v>
      </c>
      <c r="E115" s="164" t="s">
        <v>18</v>
      </c>
      <c r="F115" s="165" t="s">
        <v>142</v>
      </c>
      <c r="H115" s="166">
        <v>103</v>
      </c>
      <c r="I115" s="167"/>
      <c r="L115" s="163"/>
      <c r="M115" s="168"/>
      <c r="T115" s="169"/>
      <c r="AT115" s="164" t="s">
        <v>137</v>
      </c>
      <c r="AU115" s="164" t="s">
        <v>80</v>
      </c>
      <c r="AV115" s="14" t="s">
        <v>133</v>
      </c>
      <c r="AW115" s="14" t="s">
        <v>32</v>
      </c>
      <c r="AX115" s="14" t="s">
        <v>78</v>
      </c>
      <c r="AY115" s="164" t="s">
        <v>126</v>
      </c>
    </row>
    <row r="116" spans="2:65" s="1" customFormat="1" ht="78" customHeight="1">
      <c r="B116" s="33"/>
      <c r="C116" s="132" t="s">
        <v>148</v>
      </c>
      <c r="D116" s="132" t="s">
        <v>128</v>
      </c>
      <c r="E116" s="133" t="s">
        <v>372</v>
      </c>
      <c r="F116" s="134" t="s">
        <v>373</v>
      </c>
      <c r="G116" s="135" t="s">
        <v>131</v>
      </c>
      <c r="H116" s="136">
        <v>103</v>
      </c>
      <c r="I116" s="137"/>
      <c r="J116" s="138">
        <f>ROUND(I116*H116,2)</f>
        <v>0</v>
      </c>
      <c r="K116" s="134" t="s">
        <v>132</v>
      </c>
      <c r="L116" s="33"/>
      <c r="M116" s="139" t="s">
        <v>18</v>
      </c>
      <c r="N116" s="140" t="s">
        <v>42</v>
      </c>
      <c r="P116" s="141">
        <f>O116*H116</f>
        <v>0</v>
      </c>
      <c r="Q116" s="141">
        <v>0.11162</v>
      </c>
      <c r="R116" s="141">
        <f>Q116*H116</f>
        <v>11.49686</v>
      </c>
      <c r="S116" s="141">
        <v>0</v>
      </c>
      <c r="T116" s="142">
        <f>S116*H116</f>
        <v>0</v>
      </c>
      <c r="AR116" s="143" t="s">
        <v>133</v>
      </c>
      <c r="AT116" s="143" t="s">
        <v>128</v>
      </c>
      <c r="AU116" s="143" t="s">
        <v>80</v>
      </c>
      <c r="AY116" s="18" t="s">
        <v>126</v>
      </c>
      <c r="BE116" s="144">
        <f>IF(N116="základní",J116,0)</f>
        <v>0</v>
      </c>
      <c r="BF116" s="144">
        <f>IF(N116="snížená",J116,0)</f>
        <v>0</v>
      </c>
      <c r="BG116" s="144">
        <f>IF(N116="zákl. přenesená",J116,0)</f>
        <v>0</v>
      </c>
      <c r="BH116" s="144">
        <f>IF(N116="sníž. přenesená",J116,0)</f>
        <v>0</v>
      </c>
      <c r="BI116" s="144">
        <f>IF(N116="nulová",J116,0)</f>
        <v>0</v>
      </c>
      <c r="BJ116" s="18" t="s">
        <v>78</v>
      </c>
      <c r="BK116" s="144">
        <f>ROUND(I116*H116,2)</f>
        <v>0</v>
      </c>
      <c r="BL116" s="18" t="s">
        <v>133</v>
      </c>
      <c r="BM116" s="143" t="s">
        <v>594</v>
      </c>
    </row>
    <row r="117" spans="2:65" s="1" customFormat="1" ht="10.199999999999999">
      <c r="B117" s="33"/>
      <c r="D117" s="145" t="s">
        <v>135</v>
      </c>
      <c r="F117" s="146" t="s">
        <v>375</v>
      </c>
      <c r="I117" s="147"/>
      <c r="L117" s="33"/>
      <c r="M117" s="148"/>
      <c r="T117" s="54"/>
      <c r="AT117" s="18" t="s">
        <v>135</v>
      </c>
      <c r="AU117" s="18" t="s">
        <v>80</v>
      </c>
    </row>
    <row r="118" spans="2:65" s="12" customFormat="1" ht="10.199999999999999">
      <c r="B118" s="149"/>
      <c r="D118" s="150" t="s">
        <v>137</v>
      </c>
      <c r="E118" s="151" t="s">
        <v>18</v>
      </c>
      <c r="F118" s="152" t="s">
        <v>170</v>
      </c>
      <c r="H118" s="151" t="s">
        <v>18</v>
      </c>
      <c r="I118" s="153"/>
      <c r="L118" s="149"/>
      <c r="M118" s="154"/>
      <c r="T118" s="155"/>
      <c r="AT118" s="151" t="s">
        <v>137</v>
      </c>
      <c r="AU118" s="151" t="s">
        <v>80</v>
      </c>
      <c r="AV118" s="12" t="s">
        <v>78</v>
      </c>
      <c r="AW118" s="12" t="s">
        <v>32</v>
      </c>
      <c r="AX118" s="12" t="s">
        <v>71</v>
      </c>
      <c r="AY118" s="151" t="s">
        <v>126</v>
      </c>
    </row>
    <row r="119" spans="2:65" s="12" customFormat="1" ht="10.199999999999999">
      <c r="B119" s="149"/>
      <c r="D119" s="150" t="s">
        <v>137</v>
      </c>
      <c r="E119" s="151" t="s">
        <v>18</v>
      </c>
      <c r="F119" s="152" t="s">
        <v>138</v>
      </c>
      <c r="H119" s="151" t="s">
        <v>18</v>
      </c>
      <c r="I119" s="153"/>
      <c r="L119" s="149"/>
      <c r="M119" s="154"/>
      <c r="T119" s="155"/>
      <c r="AT119" s="151" t="s">
        <v>137</v>
      </c>
      <c r="AU119" s="151" t="s">
        <v>80</v>
      </c>
      <c r="AV119" s="12" t="s">
        <v>78</v>
      </c>
      <c r="AW119" s="12" t="s">
        <v>32</v>
      </c>
      <c r="AX119" s="12" t="s">
        <v>71</v>
      </c>
      <c r="AY119" s="151" t="s">
        <v>126</v>
      </c>
    </row>
    <row r="120" spans="2:65" s="12" customFormat="1" ht="10.199999999999999">
      <c r="B120" s="149"/>
      <c r="D120" s="150" t="s">
        <v>137</v>
      </c>
      <c r="E120" s="151" t="s">
        <v>18</v>
      </c>
      <c r="F120" s="152" t="s">
        <v>289</v>
      </c>
      <c r="H120" s="151" t="s">
        <v>18</v>
      </c>
      <c r="I120" s="153"/>
      <c r="L120" s="149"/>
      <c r="M120" s="154"/>
      <c r="T120" s="155"/>
      <c r="AT120" s="151" t="s">
        <v>137</v>
      </c>
      <c r="AU120" s="151" t="s">
        <v>80</v>
      </c>
      <c r="AV120" s="12" t="s">
        <v>78</v>
      </c>
      <c r="AW120" s="12" t="s">
        <v>32</v>
      </c>
      <c r="AX120" s="12" t="s">
        <v>71</v>
      </c>
      <c r="AY120" s="151" t="s">
        <v>126</v>
      </c>
    </row>
    <row r="121" spans="2:65" s="12" customFormat="1" ht="10.199999999999999">
      <c r="B121" s="149"/>
      <c r="D121" s="150" t="s">
        <v>137</v>
      </c>
      <c r="E121" s="151" t="s">
        <v>18</v>
      </c>
      <c r="F121" s="152" t="s">
        <v>584</v>
      </c>
      <c r="H121" s="151" t="s">
        <v>18</v>
      </c>
      <c r="I121" s="153"/>
      <c r="L121" s="149"/>
      <c r="M121" s="154"/>
      <c r="T121" s="155"/>
      <c r="AT121" s="151" t="s">
        <v>137</v>
      </c>
      <c r="AU121" s="151" t="s">
        <v>80</v>
      </c>
      <c r="AV121" s="12" t="s">
        <v>78</v>
      </c>
      <c r="AW121" s="12" t="s">
        <v>32</v>
      </c>
      <c r="AX121" s="12" t="s">
        <v>71</v>
      </c>
      <c r="AY121" s="151" t="s">
        <v>126</v>
      </c>
    </row>
    <row r="122" spans="2:65" s="12" customFormat="1" ht="10.199999999999999">
      <c r="B122" s="149"/>
      <c r="D122" s="150" t="s">
        <v>137</v>
      </c>
      <c r="E122" s="151" t="s">
        <v>18</v>
      </c>
      <c r="F122" s="152" t="s">
        <v>585</v>
      </c>
      <c r="H122" s="151" t="s">
        <v>18</v>
      </c>
      <c r="I122" s="153"/>
      <c r="L122" s="149"/>
      <c r="M122" s="154"/>
      <c r="T122" s="155"/>
      <c r="AT122" s="151" t="s">
        <v>137</v>
      </c>
      <c r="AU122" s="151" t="s">
        <v>80</v>
      </c>
      <c r="AV122" s="12" t="s">
        <v>78</v>
      </c>
      <c r="AW122" s="12" t="s">
        <v>32</v>
      </c>
      <c r="AX122" s="12" t="s">
        <v>71</v>
      </c>
      <c r="AY122" s="151" t="s">
        <v>126</v>
      </c>
    </row>
    <row r="123" spans="2:65" s="13" customFormat="1" ht="10.199999999999999">
      <c r="B123" s="156"/>
      <c r="D123" s="150" t="s">
        <v>137</v>
      </c>
      <c r="E123" s="157" t="s">
        <v>18</v>
      </c>
      <c r="F123" s="158" t="s">
        <v>593</v>
      </c>
      <c r="H123" s="159">
        <v>103</v>
      </c>
      <c r="I123" s="160"/>
      <c r="L123" s="156"/>
      <c r="M123" s="161"/>
      <c r="T123" s="162"/>
      <c r="AT123" s="157" t="s">
        <v>137</v>
      </c>
      <c r="AU123" s="157" t="s">
        <v>80</v>
      </c>
      <c r="AV123" s="13" t="s">
        <v>80</v>
      </c>
      <c r="AW123" s="13" t="s">
        <v>32</v>
      </c>
      <c r="AX123" s="13" t="s">
        <v>71</v>
      </c>
      <c r="AY123" s="157" t="s">
        <v>126</v>
      </c>
    </row>
    <row r="124" spans="2:65" s="15" customFormat="1" ht="10.199999999999999">
      <c r="B124" s="171"/>
      <c r="D124" s="150" t="s">
        <v>137</v>
      </c>
      <c r="E124" s="172" t="s">
        <v>18</v>
      </c>
      <c r="F124" s="173" t="s">
        <v>587</v>
      </c>
      <c r="H124" s="174">
        <v>103</v>
      </c>
      <c r="I124" s="175"/>
      <c r="L124" s="171"/>
      <c r="M124" s="176"/>
      <c r="T124" s="177"/>
      <c r="AT124" s="172" t="s">
        <v>137</v>
      </c>
      <c r="AU124" s="172" t="s">
        <v>80</v>
      </c>
      <c r="AV124" s="15" t="s">
        <v>148</v>
      </c>
      <c r="AW124" s="15" t="s">
        <v>32</v>
      </c>
      <c r="AX124" s="15" t="s">
        <v>71</v>
      </c>
      <c r="AY124" s="172" t="s">
        <v>126</v>
      </c>
    </row>
    <row r="125" spans="2:65" s="14" customFormat="1" ht="10.199999999999999">
      <c r="B125" s="163"/>
      <c r="D125" s="150" t="s">
        <v>137</v>
      </c>
      <c r="E125" s="164" t="s">
        <v>18</v>
      </c>
      <c r="F125" s="165" t="s">
        <v>142</v>
      </c>
      <c r="H125" s="166">
        <v>103</v>
      </c>
      <c r="I125" s="167"/>
      <c r="L125" s="163"/>
      <c r="M125" s="168"/>
      <c r="T125" s="169"/>
      <c r="AT125" s="164" t="s">
        <v>137</v>
      </c>
      <c r="AU125" s="164" t="s">
        <v>80</v>
      </c>
      <c r="AV125" s="14" t="s">
        <v>133</v>
      </c>
      <c r="AW125" s="14" t="s">
        <v>32</v>
      </c>
      <c r="AX125" s="14" t="s">
        <v>78</v>
      </c>
      <c r="AY125" s="164" t="s">
        <v>126</v>
      </c>
    </row>
    <row r="126" spans="2:65" s="1" customFormat="1" ht="21.75" customHeight="1">
      <c r="B126" s="33"/>
      <c r="C126" s="178" t="s">
        <v>133</v>
      </c>
      <c r="D126" s="178" t="s">
        <v>261</v>
      </c>
      <c r="E126" s="179" t="s">
        <v>384</v>
      </c>
      <c r="F126" s="180" t="s">
        <v>595</v>
      </c>
      <c r="G126" s="181" t="s">
        <v>131</v>
      </c>
      <c r="H126" s="182">
        <v>106.09</v>
      </c>
      <c r="I126" s="183"/>
      <c r="J126" s="184">
        <f>ROUND(I126*H126,2)</f>
        <v>0</v>
      </c>
      <c r="K126" s="180" t="s">
        <v>132</v>
      </c>
      <c r="L126" s="185"/>
      <c r="M126" s="186" t="s">
        <v>18</v>
      </c>
      <c r="N126" s="187" t="s">
        <v>42</v>
      </c>
      <c r="P126" s="141">
        <f>O126*H126</f>
        <v>0</v>
      </c>
      <c r="Q126" s="141">
        <v>0.17599999999999999</v>
      </c>
      <c r="R126" s="141">
        <f>Q126*H126</f>
        <v>18.67184</v>
      </c>
      <c r="S126" s="141">
        <v>0</v>
      </c>
      <c r="T126" s="142">
        <f>S126*H126</f>
        <v>0</v>
      </c>
      <c r="AR126" s="143" t="s">
        <v>197</v>
      </c>
      <c r="AT126" s="143" t="s">
        <v>261</v>
      </c>
      <c r="AU126" s="143" t="s">
        <v>80</v>
      </c>
      <c r="AY126" s="18" t="s">
        <v>126</v>
      </c>
      <c r="BE126" s="144">
        <f>IF(N126="základní",J126,0)</f>
        <v>0</v>
      </c>
      <c r="BF126" s="144">
        <f>IF(N126="snížená",J126,0)</f>
        <v>0</v>
      </c>
      <c r="BG126" s="144">
        <f>IF(N126="zákl. přenesená",J126,0)</f>
        <v>0</v>
      </c>
      <c r="BH126" s="144">
        <f>IF(N126="sníž. přenesená",J126,0)</f>
        <v>0</v>
      </c>
      <c r="BI126" s="144">
        <f>IF(N126="nulová",J126,0)</f>
        <v>0</v>
      </c>
      <c r="BJ126" s="18" t="s">
        <v>78</v>
      </c>
      <c r="BK126" s="144">
        <f>ROUND(I126*H126,2)</f>
        <v>0</v>
      </c>
      <c r="BL126" s="18" t="s">
        <v>133</v>
      </c>
      <c r="BM126" s="143" t="s">
        <v>596</v>
      </c>
    </row>
    <row r="127" spans="2:65" s="13" customFormat="1" ht="10.199999999999999">
      <c r="B127" s="156"/>
      <c r="D127" s="150" t="s">
        <v>137</v>
      </c>
      <c r="F127" s="158" t="s">
        <v>597</v>
      </c>
      <c r="H127" s="159">
        <v>106.09</v>
      </c>
      <c r="I127" s="160"/>
      <c r="L127" s="156"/>
      <c r="M127" s="161"/>
      <c r="T127" s="162"/>
      <c r="AT127" s="157" t="s">
        <v>137</v>
      </c>
      <c r="AU127" s="157" t="s">
        <v>80</v>
      </c>
      <c r="AV127" s="13" t="s">
        <v>80</v>
      </c>
      <c r="AW127" s="13" t="s">
        <v>4</v>
      </c>
      <c r="AX127" s="13" t="s">
        <v>78</v>
      </c>
      <c r="AY127" s="157" t="s">
        <v>126</v>
      </c>
    </row>
    <row r="128" spans="2:65" s="1" customFormat="1" ht="62.7" customHeight="1">
      <c r="B128" s="33"/>
      <c r="C128" s="132" t="s">
        <v>164</v>
      </c>
      <c r="D128" s="132" t="s">
        <v>128</v>
      </c>
      <c r="E128" s="133" t="s">
        <v>395</v>
      </c>
      <c r="F128" s="134" t="s">
        <v>396</v>
      </c>
      <c r="G128" s="135" t="s">
        <v>131</v>
      </c>
      <c r="H128" s="136">
        <v>214.1</v>
      </c>
      <c r="I128" s="137"/>
      <c r="J128" s="138">
        <f>ROUND(I128*H128,2)</f>
        <v>0</v>
      </c>
      <c r="K128" s="134" t="s">
        <v>132</v>
      </c>
      <c r="L128" s="33"/>
      <c r="M128" s="139" t="s">
        <v>18</v>
      </c>
      <c r="N128" s="140" t="s">
        <v>42</v>
      </c>
      <c r="P128" s="141">
        <f>O128*H128</f>
        <v>0</v>
      </c>
      <c r="Q128" s="141">
        <v>9.8000000000000004E-2</v>
      </c>
      <c r="R128" s="141">
        <f>Q128*H128</f>
        <v>20.9818</v>
      </c>
      <c r="S128" s="141">
        <v>0</v>
      </c>
      <c r="T128" s="142">
        <f>S128*H128</f>
        <v>0</v>
      </c>
      <c r="AR128" s="143" t="s">
        <v>133</v>
      </c>
      <c r="AT128" s="143" t="s">
        <v>128</v>
      </c>
      <c r="AU128" s="143" t="s">
        <v>80</v>
      </c>
      <c r="AY128" s="18" t="s">
        <v>126</v>
      </c>
      <c r="BE128" s="144">
        <f>IF(N128="základní",J128,0)</f>
        <v>0</v>
      </c>
      <c r="BF128" s="144">
        <f>IF(N128="snížená",J128,0)</f>
        <v>0</v>
      </c>
      <c r="BG128" s="144">
        <f>IF(N128="zákl. přenesená",J128,0)</f>
        <v>0</v>
      </c>
      <c r="BH128" s="144">
        <f>IF(N128="sníž. přenesená",J128,0)</f>
        <v>0</v>
      </c>
      <c r="BI128" s="144">
        <f>IF(N128="nulová",J128,0)</f>
        <v>0</v>
      </c>
      <c r="BJ128" s="18" t="s">
        <v>78</v>
      </c>
      <c r="BK128" s="144">
        <f>ROUND(I128*H128,2)</f>
        <v>0</v>
      </c>
      <c r="BL128" s="18" t="s">
        <v>133</v>
      </c>
      <c r="BM128" s="143" t="s">
        <v>598</v>
      </c>
    </row>
    <row r="129" spans="2:65" s="1" customFormat="1" ht="10.199999999999999">
      <c r="B129" s="33"/>
      <c r="D129" s="145" t="s">
        <v>135</v>
      </c>
      <c r="F129" s="146" t="s">
        <v>398</v>
      </c>
      <c r="I129" s="147"/>
      <c r="L129" s="33"/>
      <c r="M129" s="148"/>
      <c r="T129" s="54"/>
      <c r="AT129" s="18" t="s">
        <v>135</v>
      </c>
      <c r="AU129" s="18" t="s">
        <v>80</v>
      </c>
    </row>
    <row r="130" spans="2:65" s="12" customFormat="1" ht="10.199999999999999">
      <c r="B130" s="149"/>
      <c r="D130" s="150" t="s">
        <v>137</v>
      </c>
      <c r="E130" s="151" t="s">
        <v>18</v>
      </c>
      <c r="F130" s="152" t="s">
        <v>170</v>
      </c>
      <c r="H130" s="151" t="s">
        <v>18</v>
      </c>
      <c r="I130" s="153"/>
      <c r="L130" s="149"/>
      <c r="M130" s="154"/>
      <c r="T130" s="155"/>
      <c r="AT130" s="151" t="s">
        <v>137</v>
      </c>
      <c r="AU130" s="151" t="s">
        <v>80</v>
      </c>
      <c r="AV130" s="12" t="s">
        <v>78</v>
      </c>
      <c r="AW130" s="12" t="s">
        <v>32</v>
      </c>
      <c r="AX130" s="12" t="s">
        <v>71</v>
      </c>
      <c r="AY130" s="151" t="s">
        <v>126</v>
      </c>
    </row>
    <row r="131" spans="2:65" s="12" customFormat="1" ht="10.199999999999999">
      <c r="B131" s="149"/>
      <c r="D131" s="150" t="s">
        <v>137</v>
      </c>
      <c r="E131" s="151" t="s">
        <v>18</v>
      </c>
      <c r="F131" s="152" t="s">
        <v>138</v>
      </c>
      <c r="H131" s="151" t="s">
        <v>18</v>
      </c>
      <c r="I131" s="153"/>
      <c r="L131" s="149"/>
      <c r="M131" s="154"/>
      <c r="T131" s="155"/>
      <c r="AT131" s="151" t="s">
        <v>137</v>
      </c>
      <c r="AU131" s="151" t="s">
        <v>80</v>
      </c>
      <c r="AV131" s="12" t="s">
        <v>78</v>
      </c>
      <c r="AW131" s="12" t="s">
        <v>32</v>
      </c>
      <c r="AX131" s="12" t="s">
        <v>71</v>
      </c>
      <c r="AY131" s="151" t="s">
        <v>126</v>
      </c>
    </row>
    <row r="132" spans="2:65" s="12" customFormat="1" ht="10.199999999999999">
      <c r="B132" s="149"/>
      <c r="D132" s="150" t="s">
        <v>137</v>
      </c>
      <c r="E132" s="151" t="s">
        <v>18</v>
      </c>
      <c r="F132" s="152" t="s">
        <v>289</v>
      </c>
      <c r="H132" s="151" t="s">
        <v>18</v>
      </c>
      <c r="I132" s="153"/>
      <c r="L132" s="149"/>
      <c r="M132" s="154"/>
      <c r="T132" s="155"/>
      <c r="AT132" s="151" t="s">
        <v>137</v>
      </c>
      <c r="AU132" s="151" t="s">
        <v>80</v>
      </c>
      <c r="AV132" s="12" t="s">
        <v>78</v>
      </c>
      <c r="AW132" s="12" t="s">
        <v>32</v>
      </c>
      <c r="AX132" s="12" t="s">
        <v>71</v>
      </c>
      <c r="AY132" s="151" t="s">
        <v>126</v>
      </c>
    </row>
    <row r="133" spans="2:65" s="12" customFormat="1" ht="10.199999999999999">
      <c r="B133" s="149"/>
      <c r="D133" s="150" t="s">
        <v>137</v>
      </c>
      <c r="E133" s="151" t="s">
        <v>18</v>
      </c>
      <c r="F133" s="152" t="s">
        <v>584</v>
      </c>
      <c r="H133" s="151" t="s">
        <v>18</v>
      </c>
      <c r="I133" s="153"/>
      <c r="L133" s="149"/>
      <c r="M133" s="154"/>
      <c r="T133" s="155"/>
      <c r="AT133" s="151" t="s">
        <v>137</v>
      </c>
      <c r="AU133" s="151" t="s">
        <v>80</v>
      </c>
      <c r="AV133" s="12" t="s">
        <v>78</v>
      </c>
      <c r="AW133" s="12" t="s">
        <v>32</v>
      </c>
      <c r="AX133" s="12" t="s">
        <v>71</v>
      </c>
      <c r="AY133" s="151" t="s">
        <v>126</v>
      </c>
    </row>
    <row r="134" spans="2:65" s="12" customFormat="1" ht="10.199999999999999">
      <c r="B134" s="149"/>
      <c r="D134" s="150" t="s">
        <v>137</v>
      </c>
      <c r="E134" s="151" t="s">
        <v>18</v>
      </c>
      <c r="F134" s="152" t="s">
        <v>588</v>
      </c>
      <c r="H134" s="151" t="s">
        <v>18</v>
      </c>
      <c r="I134" s="153"/>
      <c r="L134" s="149"/>
      <c r="M134" s="154"/>
      <c r="T134" s="155"/>
      <c r="AT134" s="151" t="s">
        <v>137</v>
      </c>
      <c r="AU134" s="151" t="s">
        <v>80</v>
      </c>
      <c r="AV134" s="12" t="s">
        <v>78</v>
      </c>
      <c r="AW134" s="12" t="s">
        <v>32</v>
      </c>
      <c r="AX134" s="12" t="s">
        <v>71</v>
      </c>
      <c r="AY134" s="151" t="s">
        <v>126</v>
      </c>
    </row>
    <row r="135" spans="2:65" s="13" customFormat="1" ht="20.399999999999999">
      <c r="B135" s="156"/>
      <c r="D135" s="150" t="s">
        <v>137</v>
      </c>
      <c r="E135" s="157" t="s">
        <v>18</v>
      </c>
      <c r="F135" s="158" t="s">
        <v>599</v>
      </c>
      <c r="H135" s="159">
        <v>214.1</v>
      </c>
      <c r="I135" s="160"/>
      <c r="L135" s="156"/>
      <c r="M135" s="161"/>
      <c r="T135" s="162"/>
      <c r="AT135" s="157" t="s">
        <v>137</v>
      </c>
      <c r="AU135" s="157" t="s">
        <v>80</v>
      </c>
      <c r="AV135" s="13" t="s">
        <v>80</v>
      </c>
      <c r="AW135" s="13" t="s">
        <v>32</v>
      </c>
      <c r="AX135" s="13" t="s">
        <v>71</v>
      </c>
      <c r="AY135" s="157" t="s">
        <v>126</v>
      </c>
    </row>
    <row r="136" spans="2:65" s="15" customFormat="1" ht="10.199999999999999">
      <c r="B136" s="171"/>
      <c r="D136" s="150" t="s">
        <v>137</v>
      </c>
      <c r="E136" s="172" t="s">
        <v>18</v>
      </c>
      <c r="F136" s="173" t="s">
        <v>591</v>
      </c>
      <c r="H136" s="174">
        <v>214.1</v>
      </c>
      <c r="I136" s="175"/>
      <c r="L136" s="171"/>
      <c r="M136" s="176"/>
      <c r="T136" s="177"/>
      <c r="AT136" s="172" t="s">
        <v>137</v>
      </c>
      <c r="AU136" s="172" t="s">
        <v>80</v>
      </c>
      <c r="AV136" s="15" t="s">
        <v>148</v>
      </c>
      <c r="AW136" s="15" t="s">
        <v>32</v>
      </c>
      <c r="AX136" s="15" t="s">
        <v>71</v>
      </c>
      <c r="AY136" s="172" t="s">
        <v>126</v>
      </c>
    </row>
    <row r="137" spans="2:65" s="14" customFormat="1" ht="10.199999999999999">
      <c r="B137" s="163"/>
      <c r="D137" s="150" t="s">
        <v>137</v>
      </c>
      <c r="E137" s="164" t="s">
        <v>18</v>
      </c>
      <c r="F137" s="165" t="s">
        <v>142</v>
      </c>
      <c r="H137" s="166">
        <v>214.1</v>
      </c>
      <c r="I137" s="167"/>
      <c r="L137" s="163"/>
      <c r="M137" s="168"/>
      <c r="T137" s="169"/>
      <c r="AT137" s="164" t="s">
        <v>137</v>
      </c>
      <c r="AU137" s="164" t="s">
        <v>80</v>
      </c>
      <c r="AV137" s="14" t="s">
        <v>133</v>
      </c>
      <c r="AW137" s="14" t="s">
        <v>32</v>
      </c>
      <c r="AX137" s="14" t="s">
        <v>78</v>
      </c>
      <c r="AY137" s="164" t="s">
        <v>126</v>
      </c>
    </row>
    <row r="138" spans="2:65" s="1" customFormat="1" ht="24.15" customHeight="1">
      <c r="B138" s="33"/>
      <c r="C138" s="178" t="s">
        <v>173</v>
      </c>
      <c r="D138" s="178" t="s">
        <v>261</v>
      </c>
      <c r="E138" s="179" t="s">
        <v>401</v>
      </c>
      <c r="F138" s="180" t="s">
        <v>402</v>
      </c>
      <c r="G138" s="181" t="s">
        <v>131</v>
      </c>
      <c r="H138" s="182">
        <v>220.523</v>
      </c>
      <c r="I138" s="183"/>
      <c r="J138" s="184">
        <f>ROUND(I138*H138,2)</f>
        <v>0</v>
      </c>
      <c r="K138" s="180" t="s">
        <v>132</v>
      </c>
      <c r="L138" s="185"/>
      <c r="M138" s="186" t="s">
        <v>18</v>
      </c>
      <c r="N138" s="187" t="s">
        <v>42</v>
      </c>
      <c r="P138" s="141">
        <f>O138*H138</f>
        <v>0</v>
      </c>
      <c r="Q138" s="141">
        <v>0.14499999999999999</v>
      </c>
      <c r="R138" s="141">
        <f>Q138*H138</f>
        <v>31.975834999999996</v>
      </c>
      <c r="S138" s="141">
        <v>0</v>
      </c>
      <c r="T138" s="142">
        <f>S138*H138</f>
        <v>0</v>
      </c>
      <c r="AR138" s="143" t="s">
        <v>197</v>
      </c>
      <c r="AT138" s="143" t="s">
        <v>261</v>
      </c>
      <c r="AU138" s="143" t="s">
        <v>80</v>
      </c>
      <c r="AY138" s="18" t="s">
        <v>126</v>
      </c>
      <c r="BE138" s="144">
        <f>IF(N138="základní",J138,0)</f>
        <v>0</v>
      </c>
      <c r="BF138" s="144">
        <f>IF(N138="snížená",J138,0)</f>
        <v>0</v>
      </c>
      <c r="BG138" s="144">
        <f>IF(N138="zákl. přenesená",J138,0)</f>
        <v>0</v>
      </c>
      <c r="BH138" s="144">
        <f>IF(N138="sníž. přenesená",J138,0)</f>
        <v>0</v>
      </c>
      <c r="BI138" s="144">
        <f>IF(N138="nulová",J138,0)</f>
        <v>0</v>
      </c>
      <c r="BJ138" s="18" t="s">
        <v>78</v>
      </c>
      <c r="BK138" s="144">
        <f>ROUND(I138*H138,2)</f>
        <v>0</v>
      </c>
      <c r="BL138" s="18" t="s">
        <v>133</v>
      </c>
      <c r="BM138" s="143" t="s">
        <v>600</v>
      </c>
    </row>
    <row r="139" spans="2:65" s="13" customFormat="1" ht="10.199999999999999">
      <c r="B139" s="156"/>
      <c r="D139" s="150" t="s">
        <v>137</v>
      </c>
      <c r="F139" s="158" t="s">
        <v>601</v>
      </c>
      <c r="H139" s="159">
        <v>220.523</v>
      </c>
      <c r="I139" s="160"/>
      <c r="L139" s="156"/>
      <c r="M139" s="161"/>
      <c r="T139" s="162"/>
      <c r="AT139" s="157" t="s">
        <v>137</v>
      </c>
      <c r="AU139" s="157" t="s">
        <v>80</v>
      </c>
      <c r="AV139" s="13" t="s">
        <v>80</v>
      </c>
      <c r="AW139" s="13" t="s">
        <v>4</v>
      </c>
      <c r="AX139" s="13" t="s">
        <v>78</v>
      </c>
      <c r="AY139" s="157" t="s">
        <v>126</v>
      </c>
    </row>
    <row r="140" spans="2:65" s="1" customFormat="1" ht="33" customHeight="1">
      <c r="B140" s="33"/>
      <c r="C140" s="132" t="s">
        <v>179</v>
      </c>
      <c r="D140" s="132" t="s">
        <v>128</v>
      </c>
      <c r="E140" s="133" t="s">
        <v>602</v>
      </c>
      <c r="F140" s="134" t="s">
        <v>603</v>
      </c>
      <c r="G140" s="135" t="s">
        <v>156</v>
      </c>
      <c r="H140" s="136">
        <v>14.7</v>
      </c>
      <c r="I140" s="137"/>
      <c r="J140" s="138">
        <f>ROUND(I140*H140,2)</f>
        <v>0</v>
      </c>
      <c r="K140" s="134" t="s">
        <v>132</v>
      </c>
      <c r="L140" s="33"/>
      <c r="M140" s="139" t="s">
        <v>18</v>
      </c>
      <c r="N140" s="140" t="s">
        <v>42</v>
      </c>
      <c r="P140" s="141">
        <f>O140*H140</f>
        <v>0</v>
      </c>
      <c r="Q140" s="141">
        <v>1.0000000000000001E-5</v>
      </c>
      <c r="R140" s="141">
        <f>Q140*H140</f>
        <v>1.47E-4</v>
      </c>
      <c r="S140" s="141">
        <v>0</v>
      </c>
      <c r="T140" s="142">
        <f>S140*H140</f>
        <v>0</v>
      </c>
      <c r="AR140" s="143" t="s">
        <v>133</v>
      </c>
      <c r="AT140" s="143" t="s">
        <v>128</v>
      </c>
      <c r="AU140" s="143" t="s">
        <v>80</v>
      </c>
      <c r="AY140" s="18" t="s">
        <v>126</v>
      </c>
      <c r="BE140" s="144">
        <f>IF(N140="základní",J140,0)</f>
        <v>0</v>
      </c>
      <c r="BF140" s="144">
        <f>IF(N140="snížená",J140,0)</f>
        <v>0</v>
      </c>
      <c r="BG140" s="144">
        <f>IF(N140="zákl. přenesená",J140,0)</f>
        <v>0</v>
      </c>
      <c r="BH140" s="144">
        <f>IF(N140="sníž. přenesená",J140,0)</f>
        <v>0</v>
      </c>
      <c r="BI140" s="144">
        <f>IF(N140="nulová",J140,0)</f>
        <v>0</v>
      </c>
      <c r="BJ140" s="18" t="s">
        <v>78</v>
      </c>
      <c r="BK140" s="144">
        <f>ROUND(I140*H140,2)</f>
        <v>0</v>
      </c>
      <c r="BL140" s="18" t="s">
        <v>133</v>
      </c>
      <c r="BM140" s="143" t="s">
        <v>604</v>
      </c>
    </row>
    <row r="141" spans="2:65" s="1" customFormat="1" ht="10.199999999999999">
      <c r="B141" s="33"/>
      <c r="D141" s="145" t="s">
        <v>135</v>
      </c>
      <c r="F141" s="146" t="s">
        <v>605</v>
      </c>
      <c r="I141" s="147"/>
      <c r="L141" s="33"/>
      <c r="M141" s="148"/>
      <c r="T141" s="54"/>
      <c r="AT141" s="18" t="s">
        <v>135</v>
      </c>
      <c r="AU141" s="18" t="s">
        <v>80</v>
      </c>
    </row>
    <row r="142" spans="2:65" s="12" customFormat="1" ht="10.199999999999999">
      <c r="B142" s="149"/>
      <c r="D142" s="150" t="s">
        <v>137</v>
      </c>
      <c r="E142" s="151" t="s">
        <v>18</v>
      </c>
      <c r="F142" s="152" t="s">
        <v>170</v>
      </c>
      <c r="H142" s="151" t="s">
        <v>18</v>
      </c>
      <c r="I142" s="153"/>
      <c r="L142" s="149"/>
      <c r="M142" s="154"/>
      <c r="T142" s="155"/>
      <c r="AT142" s="151" t="s">
        <v>137</v>
      </c>
      <c r="AU142" s="151" t="s">
        <v>80</v>
      </c>
      <c r="AV142" s="12" t="s">
        <v>78</v>
      </c>
      <c r="AW142" s="12" t="s">
        <v>32</v>
      </c>
      <c r="AX142" s="12" t="s">
        <v>71</v>
      </c>
      <c r="AY142" s="151" t="s">
        <v>126</v>
      </c>
    </row>
    <row r="143" spans="2:65" s="12" customFormat="1" ht="10.199999999999999">
      <c r="B143" s="149"/>
      <c r="D143" s="150" t="s">
        <v>137</v>
      </c>
      <c r="E143" s="151" t="s">
        <v>18</v>
      </c>
      <c r="F143" s="152" t="s">
        <v>138</v>
      </c>
      <c r="H143" s="151" t="s">
        <v>18</v>
      </c>
      <c r="I143" s="153"/>
      <c r="L143" s="149"/>
      <c r="M143" s="154"/>
      <c r="T143" s="155"/>
      <c r="AT143" s="151" t="s">
        <v>137</v>
      </c>
      <c r="AU143" s="151" t="s">
        <v>80</v>
      </c>
      <c r="AV143" s="12" t="s">
        <v>78</v>
      </c>
      <c r="AW143" s="12" t="s">
        <v>32</v>
      </c>
      <c r="AX143" s="12" t="s">
        <v>71</v>
      </c>
      <c r="AY143" s="151" t="s">
        <v>126</v>
      </c>
    </row>
    <row r="144" spans="2:65" s="12" customFormat="1" ht="10.199999999999999">
      <c r="B144" s="149"/>
      <c r="D144" s="150" t="s">
        <v>137</v>
      </c>
      <c r="E144" s="151" t="s">
        <v>18</v>
      </c>
      <c r="F144" s="152" t="s">
        <v>584</v>
      </c>
      <c r="H144" s="151" t="s">
        <v>18</v>
      </c>
      <c r="I144" s="153"/>
      <c r="L144" s="149"/>
      <c r="M144" s="154"/>
      <c r="T144" s="155"/>
      <c r="AT144" s="151" t="s">
        <v>137</v>
      </c>
      <c r="AU144" s="151" t="s">
        <v>80</v>
      </c>
      <c r="AV144" s="12" t="s">
        <v>78</v>
      </c>
      <c r="AW144" s="12" t="s">
        <v>32</v>
      </c>
      <c r="AX144" s="12" t="s">
        <v>71</v>
      </c>
      <c r="AY144" s="151" t="s">
        <v>126</v>
      </c>
    </row>
    <row r="145" spans="2:65" s="12" customFormat="1" ht="10.199999999999999">
      <c r="B145" s="149"/>
      <c r="D145" s="150" t="s">
        <v>137</v>
      </c>
      <c r="E145" s="151" t="s">
        <v>18</v>
      </c>
      <c r="F145" s="152" t="s">
        <v>588</v>
      </c>
      <c r="H145" s="151" t="s">
        <v>18</v>
      </c>
      <c r="I145" s="153"/>
      <c r="L145" s="149"/>
      <c r="M145" s="154"/>
      <c r="T145" s="155"/>
      <c r="AT145" s="151" t="s">
        <v>137</v>
      </c>
      <c r="AU145" s="151" t="s">
        <v>80</v>
      </c>
      <c r="AV145" s="12" t="s">
        <v>78</v>
      </c>
      <c r="AW145" s="12" t="s">
        <v>32</v>
      </c>
      <c r="AX145" s="12" t="s">
        <v>71</v>
      </c>
      <c r="AY145" s="151" t="s">
        <v>126</v>
      </c>
    </row>
    <row r="146" spans="2:65" s="13" customFormat="1" ht="10.199999999999999">
      <c r="B146" s="156"/>
      <c r="D146" s="150" t="s">
        <v>137</v>
      </c>
      <c r="E146" s="157" t="s">
        <v>18</v>
      </c>
      <c r="F146" s="158" t="s">
        <v>606</v>
      </c>
      <c r="H146" s="159">
        <v>14.7</v>
      </c>
      <c r="I146" s="160"/>
      <c r="L146" s="156"/>
      <c r="M146" s="161"/>
      <c r="T146" s="162"/>
      <c r="AT146" s="157" t="s">
        <v>137</v>
      </c>
      <c r="AU146" s="157" t="s">
        <v>80</v>
      </c>
      <c r="AV146" s="13" t="s">
        <v>80</v>
      </c>
      <c r="AW146" s="13" t="s">
        <v>32</v>
      </c>
      <c r="AX146" s="13" t="s">
        <v>71</v>
      </c>
      <c r="AY146" s="157" t="s">
        <v>126</v>
      </c>
    </row>
    <row r="147" spans="2:65" s="14" customFormat="1" ht="10.199999999999999">
      <c r="B147" s="163"/>
      <c r="D147" s="150" t="s">
        <v>137</v>
      </c>
      <c r="E147" s="164" t="s">
        <v>18</v>
      </c>
      <c r="F147" s="165" t="s">
        <v>142</v>
      </c>
      <c r="H147" s="166">
        <v>14.7</v>
      </c>
      <c r="I147" s="167"/>
      <c r="L147" s="163"/>
      <c r="M147" s="168"/>
      <c r="T147" s="169"/>
      <c r="AT147" s="164" t="s">
        <v>137</v>
      </c>
      <c r="AU147" s="164" t="s">
        <v>80</v>
      </c>
      <c r="AV147" s="14" t="s">
        <v>133</v>
      </c>
      <c r="AW147" s="14" t="s">
        <v>32</v>
      </c>
      <c r="AX147" s="14" t="s">
        <v>78</v>
      </c>
      <c r="AY147" s="164" t="s">
        <v>126</v>
      </c>
    </row>
    <row r="148" spans="2:65" s="1" customFormat="1" ht="24.15" customHeight="1">
      <c r="B148" s="33"/>
      <c r="C148" s="132" t="s">
        <v>197</v>
      </c>
      <c r="D148" s="132" t="s">
        <v>128</v>
      </c>
      <c r="E148" s="133" t="s">
        <v>607</v>
      </c>
      <c r="F148" s="134" t="s">
        <v>608</v>
      </c>
      <c r="G148" s="135" t="s">
        <v>156</v>
      </c>
      <c r="H148" s="136">
        <v>22.8</v>
      </c>
      <c r="I148" s="137"/>
      <c r="J148" s="138">
        <f>ROUND(I148*H148,2)</f>
        <v>0</v>
      </c>
      <c r="K148" s="134" t="s">
        <v>609</v>
      </c>
      <c r="L148" s="33"/>
      <c r="M148" s="139" t="s">
        <v>18</v>
      </c>
      <c r="N148" s="140" t="s">
        <v>42</v>
      </c>
      <c r="P148" s="141">
        <f>O148*H148</f>
        <v>0</v>
      </c>
      <c r="Q148" s="141">
        <v>0.11941</v>
      </c>
      <c r="R148" s="141">
        <f>Q148*H148</f>
        <v>2.7225480000000002</v>
      </c>
      <c r="S148" s="141">
        <v>0</v>
      </c>
      <c r="T148" s="142">
        <f>S148*H148</f>
        <v>0</v>
      </c>
      <c r="AR148" s="143" t="s">
        <v>133</v>
      </c>
      <c r="AT148" s="143" t="s">
        <v>128</v>
      </c>
      <c r="AU148" s="143" t="s">
        <v>80</v>
      </c>
      <c r="AY148" s="18" t="s">
        <v>126</v>
      </c>
      <c r="BE148" s="144">
        <f>IF(N148="základní",J148,0)</f>
        <v>0</v>
      </c>
      <c r="BF148" s="144">
        <f>IF(N148="snížená",J148,0)</f>
        <v>0</v>
      </c>
      <c r="BG148" s="144">
        <f>IF(N148="zákl. přenesená",J148,0)</f>
        <v>0</v>
      </c>
      <c r="BH148" s="144">
        <f>IF(N148="sníž. přenesená",J148,0)</f>
        <v>0</v>
      </c>
      <c r="BI148" s="144">
        <f>IF(N148="nulová",J148,0)</f>
        <v>0</v>
      </c>
      <c r="BJ148" s="18" t="s">
        <v>78</v>
      </c>
      <c r="BK148" s="144">
        <f>ROUND(I148*H148,2)</f>
        <v>0</v>
      </c>
      <c r="BL148" s="18" t="s">
        <v>133</v>
      </c>
      <c r="BM148" s="143" t="s">
        <v>610</v>
      </c>
    </row>
    <row r="149" spans="2:65" s="12" customFormat="1" ht="10.199999999999999">
      <c r="B149" s="149"/>
      <c r="D149" s="150" t="s">
        <v>137</v>
      </c>
      <c r="E149" s="151" t="s">
        <v>18</v>
      </c>
      <c r="F149" s="152" t="s">
        <v>611</v>
      </c>
      <c r="H149" s="151" t="s">
        <v>18</v>
      </c>
      <c r="I149" s="153"/>
      <c r="L149" s="149"/>
      <c r="M149" s="154"/>
      <c r="T149" s="155"/>
      <c r="AT149" s="151" t="s">
        <v>137</v>
      </c>
      <c r="AU149" s="151" t="s">
        <v>80</v>
      </c>
      <c r="AV149" s="12" t="s">
        <v>78</v>
      </c>
      <c r="AW149" s="12" t="s">
        <v>32</v>
      </c>
      <c r="AX149" s="12" t="s">
        <v>71</v>
      </c>
      <c r="AY149" s="151" t="s">
        <v>126</v>
      </c>
    </row>
    <row r="150" spans="2:65" s="12" customFormat="1" ht="10.199999999999999">
      <c r="B150" s="149"/>
      <c r="D150" s="150" t="s">
        <v>137</v>
      </c>
      <c r="E150" s="151" t="s">
        <v>18</v>
      </c>
      <c r="F150" s="152" t="s">
        <v>612</v>
      </c>
      <c r="H150" s="151" t="s">
        <v>18</v>
      </c>
      <c r="I150" s="153"/>
      <c r="L150" s="149"/>
      <c r="M150" s="154"/>
      <c r="T150" s="155"/>
      <c r="AT150" s="151" t="s">
        <v>137</v>
      </c>
      <c r="AU150" s="151" t="s">
        <v>80</v>
      </c>
      <c r="AV150" s="12" t="s">
        <v>78</v>
      </c>
      <c r="AW150" s="12" t="s">
        <v>32</v>
      </c>
      <c r="AX150" s="12" t="s">
        <v>71</v>
      </c>
      <c r="AY150" s="151" t="s">
        <v>126</v>
      </c>
    </row>
    <row r="151" spans="2:65" s="12" customFormat="1" ht="10.199999999999999">
      <c r="B151" s="149"/>
      <c r="D151" s="150" t="s">
        <v>137</v>
      </c>
      <c r="E151" s="151" t="s">
        <v>18</v>
      </c>
      <c r="F151" s="152" t="s">
        <v>588</v>
      </c>
      <c r="H151" s="151" t="s">
        <v>18</v>
      </c>
      <c r="I151" s="153"/>
      <c r="L151" s="149"/>
      <c r="M151" s="154"/>
      <c r="T151" s="155"/>
      <c r="AT151" s="151" t="s">
        <v>137</v>
      </c>
      <c r="AU151" s="151" t="s">
        <v>80</v>
      </c>
      <c r="AV151" s="12" t="s">
        <v>78</v>
      </c>
      <c r="AW151" s="12" t="s">
        <v>32</v>
      </c>
      <c r="AX151" s="12" t="s">
        <v>71</v>
      </c>
      <c r="AY151" s="151" t="s">
        <v>126</v>
      </c>
    </row>
    <row r="152" spans="2:65" s="13" customFormat="1" ht="10.199999999999999">
      <c r="B152" s="156"/>
      <c r="D152" s="150" t="s">
        <v>137</v>
      </c>
      <c r="E152" s="157" t="s">
        <v>18</v>
      </c>
      <c r="F152" s="158" t="s">
        <v>613</v>
      </c>
      <c r="H152" s="159">
        <v>22.8</v>
      </c>
      <c r="I152" s="160"/>
      <c r="L152" s="156"/>
      <c r="M152" s="161"/>
      <c r="T152" s="162"/>
      <c r="AT152" s="157" t="s">
        <v>137</v>
      </c>
      <c r="AU152" s="157" t="s">
        <v>80</v>
      </c>
      <c r="AV152" s="13" t="s">
        <v>80</v>
      </c>
      <c r="AW152" s="13" t="s">
        <v>32</v>
      </c>
      <c r="AX152" s="13" t="s">
        <v>71</v>
      </c>
      <c r="AY152" s="157" t="s">
        <v>126</v>
      </c>
    </row>
    <row r="153" spans="2:65" s="14" customFormat="1" ht="10.199999999999999">
      <c r="B153" s="163"/>
      <c r="D153" s="150" t="s">
        <v>137</v>
      </c>
      <c r="E153" s="164" t="s">
        <v>18</v>
      </c>
      <c r="F153" s="165" t="s">
        <v>142</v>
      </c>
      <c r="H153" s="166">
        <v>22.8</v>
      </c>
      <c r="I153" s="167"/>
      <c r="L153" s="163"/>
      <c r="M153" s="168"/>
      <c r="T153" s="169"/>
      <c r="AT153" s="164" t="s">
        <v>137</v>
      </c>
      <c r="AU153" s="164" t="s">
        <v>80</v>
      </c>
      <c r="AV153" s="14" t="s">
        <v>133</v>
      </c>
      <c r="AW153" s="14" t="s">
        <v>32</v>
      </c>
      <c r="AX153" s="14" t="s">
        <v>78</v>
      </c>
      <c r="AY153" s="164" t="s">
        <v>126</v>
      </c>
    </row>
    <row r="154" spans="2:65" s="1" customFormat="1" ht="24.15" customHeight="1">
      <c r="B154" s="33"/>
      <c r="C154" s="178" t="s">
        <v>206</v>
      </c>
      <c r="D154" s="178" t="s">
        <v>261</v>
      </c>
      <c r="E154" s="179" t="s">
        <v>614</v>
      </c>
      <c r="F154" s="180" t="s">
        <v>615</v>
      </c>
      <c r="G154" s="181" t="s">
        <v>131</v>
      </c>
      <c r="H154" s="182">
        <v>4.6970000000000001</v>
      </c>
      <c r="I154" s="183"/>
      <c r="J154" s="184">
        <f>ROUND(I154*H154,2)</f>
        <v>0</v>
      </c>
      <c r="K154" s="180" t="s">
        <v>132</v>
      </c>
      <c r="L154" s="185"/>
      <c r="M154" s="186" t="s">
        <v>18</v>
      </c>
      <c r="N154" s="187" t="s">
        <v>42</v>
      </c>
      <c r="P154" s="141">
        <f>O154*H154</f>
        <v>0</v>
      </c>
      <c r="Q154" s="141">
        <v>0.14499999999999999</v>
      </c>
      <c r="R154" s="141">
        <f>Q154*H154</f>
        <v>0.68106499999999992</v>
      </c>
      <c r="S154" s="141">
        <v>0</v>
      </c>
      <c r="T154" s="142">
        <f>S154*H154</f>
        <v>0</v>
      </c>
      <c r="AR154" s="143" t="s">
        <v>197</v>
      </c>
      <c r="AT154" s="143" t="s">
        <v>261</v>
      </c>
      <c r="AU154" s="143" t="s">
        <v>80</v>
      </c>
      <c r="AY154" s="18" t="s">
        <v>126</v>
      </c>
      <c r="BE154" s="144">
        <f>IF(N154="základní",J154,0)</f>
        <v>0</v>
      </c>
      <c r="BF154" s="144">
        <f>IF(N154="snížená",J154,0)</f>
        <v>0</v>
      </c>
      <c r="BG154" s="144">
        <f>IF(N154="zákl. přenesená",J154,0)</f>
        <v>0</v>
      </c>
      <c r="BH154" s="144">
        <f>IF(N154="sníž. přenesená",J154,0)</f>
        <v>0</v>
      </c>
      <c r="BI154" s="144">
        <f>IF(N154="nulová",J154,0)</f>
        <v>0</v>
      </c>
      <c r="BJ154" s="18" t="s">
        <v>78</v>
      </c>
      <c r="BK154" s="144">
        <f>ROUND(I154*H154,2)</f>
        <v>0</v>
      </c>
      <c r="BL154" s="18" t="s">
        <v>133</v>
      </c>
      <c r="BM154" s="143" t="s">
        <v>616</v>
      </c>
    </row>
    <row r="155" spans="2:65" s="13" customFormat="1" ht="10.199999999999999">
      <c r="B155" s="156"/>
      <c r="D155" s="150" t="s">
        <v>137</v>
      </c>
      <c r="F155" s="158" t="s">
        <v>617</v>
      </c>
      <c r="H155" s="159">
        <v>4.6970000000000001</v>
      </c>
      <c r="I155" s="160"/>
      <c r="L155" s="156"/>
      <c r="M155" s="161"/>
      <c r="T155" s="162"/>
      <c r="AT155" s="157" t="s">
        <v>137</v>
      </c>
      <c r="AU155" s="157" t="s">
        <v>80</v>
      </c>
      <c r="AV155" s="13" t="s">
        <v>80</v>
      </c>
      <c r="AW155" s="13" t="s">
        <v>4</v>
      </c>
      <c r="AX155" s="13" t="s">
        <v>78</v>
      </c>
      <c r="AY155" s="157" t="s">
        <v>126</v>
      </c>
    </row>
    <row r="156" spans="2:65" s="11" customFormat="1" ht="22.8" customHeight="1">
      <c r="B156" s="120"/>
      <c r="D156" s="121" t="s">
        <v>70</v>
      </c>
      <c r="E156" s="130" t="s">
        <v>206</v>
      </c>
      <c r="F156" s="130" t="s">
        <v>405</v>
      </c>
      <c r="I156" s="123"/>
      <c r="J156" s="131">
        <f>BK156</f>
        <v>0</v>
      </c>
      <c r="L156" s="120"/>
      <c r="M156" s="125"/>
      <c r="P156" s="126">
        <f>SUM(P157:P169)</f>
        <v>0</v>
      </c>
      <c r="R156" s="126">
        <f>SUM(R157:R169)</f>
        <v>0.21879899999999999</v>
      </c>
      <c r="T156" s="127">
        <f>SUM(T157:T169)</f>
        <v>0</v>
      </c>
      <c r="AR156" s="121" t="s">
        <v>78</v>
      </c>
      <c r="AT156" s="128" t="s">
        <v>70</v>
      </c>
      <c r="AU156" s="128" t="s">
        <v>78</v>
      </c>
      <c r="AY156" s="121" t="s">
        <v>126</v>
      </c>
      <c r="BK156" s="129">
        <f>SUM(BK157:BK169)</f>
        <v>0</v>
      </c>
    </row>
    <row r="157" spans="2:65" s="1" customFormat="1" ht="24.15" customHeight="1">
      <c r="B157" s="33"/>
      <c r="C157" s="132" t="s">
        <v>213</v>
      </c>
      <c r="D157" s="132" t="s">
        <v>128</v>
      </c>
      <c r="E157" s="133" t="s">
        <v>618</v>
      </c>
      <c r="F157" s="134" t="s">
        <v>619</v>
      </c>
      <c r="G157" s="135" t="s">
        <v>131</v>
      </c>
      <c r="H157" s="136">
        <v>317.10000000000002</v>
      </c>
      <c r="I157" s="137"/>
      <c r="J157" s="138">
        <f>ROUND(I157*H157,2)</f>
        <v>0</v>
      </c>
      <c r="K157" s="134" t="s">
        <v>132</v>
      </c>
      <c r="L157" s="33"/>
      <c r="M157" s="139" t="s">
        <v>18</v>
      </c>
      <c r="N157" s="140" t="s">
        <v>42</v>
      </c>
      <c r="P157" s="141">
        <f>O157*H157</f>
        <v>0</v>
      </c>
      <c r="Q157" s="141">
        <v>6.8999999999999997E-4</v>
      </c>
      <c r="R157" s="141">
        <f>Q157*H157</f>
        <v>0.21879899999999999</v>
      </c>
      <c r="S157" s="141">
        <v>0</v>
      </c>
      <c r="T157" s="142">
        <f>S157*H157</f>
        <v>0</v>
      </c>
      <c r="AR157" s="143" t="s">
        <v>133</v>
      </c>
      <c r="AT157" s="143" t="s">
        <v>128</v>
      </c>
      <c r="AU157" s="143" t="s">
        <v>80</v>
      </c>
      <c r="AY157" s="18" t="s">
        <v>126</v>
      </c>
      <c r="BE157" s="144">
        <f>IF(N157="základní",J157,0)</f>
        <v>0</v>
      </c>
      <c r="BF157" s="144">
        <f>IF(N157="snížená",J157,0)</f>
        <v>0</v>
      </c>
      <c r="BG157" s="144">
        <f>IF(N157="zákl. přenesená",J157,0)</f>
        <v>0</v>
      </c>
      <c r="BH157" s="144">
        <f>IF(N157="sníž. přenesená",J157,0)</f>
        <v>0</v>
      </c>
      <c r="BI157" s="144">
        <f>IF(N157="nulová",J157,0)</f>
        <v>0</v>
      </c>
      <c r="BJ157" s="18" t="s">
        <v>78</v>
      </c>
      <c r="BK157" s="144">
        <f>ROUND(I157*H157,2)</f>
        <v>0</v>
      </c>
      <c r="BL157" s="18" t="s">
        <v>133</v>
      </c>
      <c r="BM157" s="143" t="s">
        <v>620</v>
      </c>
    </row>
    <row r="158" spans="2:65" s="1" customFormat="1" ht="10.199999999999999">
      <c r="B158" s="33"/>
      <c r="D158" s="145" t="s">
        <v>135</v>
      </c>
      <c r="F158" s="146" t="s">
        <v>621</v>
      </c>
      <c r="I158" s="147"/>
      <c r="L158" s="33"/>
      <c r="M158" s="148"/>
      <c r="T158" s="54"/>
      <c r="AT158" s="18" t="s">
        <v>135</v>
      </c>
      <c r="AU158" s="18" t="s">
        <v>80</v>
      </c>
    </row>
    <row r="159" spans="2:65" s="12" customFormat="1" ht="10.199999999999999">
      <c r="B159" s="149"/>
      <c r="D159" s="150" t="s">
        <v>137</v>
      </c>
      <c r="E159" s="151" t="s">
        <v>18</v>
      </c>
      <c r="F159" s="152" t="s">
        <v>170</v>
      </c>
      <c r="H159" s="151" t="s">
        <v>18</v>
      </c>
      <c r="I159" s="153"/>
      <c r="L159" s="149"/>
      <c r="M159" s="154"/>
      <c r="T159" s="155"/>
      <c r="AT159" s="151" t="s">
        <v>137</v>
      </c>
      <c r="AU159" s="151" t="s">
        <v>80</v>
      </c>
      <c r="AV159" s="12" t="s">
        <v>78</v>
      </c>
      <c r="AW159" s="12" t="s">
        <v>32</v>
      </c>
      <c r="AX159" s="12" t="s">
        <v>71</v>
      </c>
      <c r="AY159" s="151" t="s">
        <v>126</v>
      </c>
    </row>
    <row r="160" spans="2:65" s="12" customFormat="1" ht="10.199999999999999">
      <c r="B160" s="149"/>
      <c r="D160" s="150" t="s">
        <v>137</v>
      </c>
      <c r="E160" s="151" t="s">
        <v>18</v>
      </c>
      <c r="F160" s="152" t="s">
        <v>138</v>
      </c>
      <c r="H160" s="151" t="s">
        <v>18</v>
      </c>
      <c r="I160" s="153"/>
      <c r="L160" s="149"/>
      <c r="M160" s="154"/>
      <c r="T160" s="155"/>
      <c r="AT160" s="151" t="s">
        <v>137</v>
      </c>
      <c r="AU160" s="151" t="s">
        <v>80</v>
      </c>
      <c r="AV160" s="12" t="s">
        <v>78</v>
      </c>
      <c r="AW160" s="12" t="s">
        <v>32</v>
      </c>
      <c r="AX160" s="12" t="s">
        <v>71</v>
      </c>
      <c r="AY160" s="151" t="s">
        <v>126</v>
      </c>
    </row>
    <row r="161" spans="2:65" s="12" customFormat="1" ht="10.199999999999999">
      <c r="B161" s="149"/>
      <c r="D161" s="150" t="s">
        <v>137</v>
      </c>
      <c r="E161" s="151" t="s">
        <v>18</v>
      </c>
      <c r="F161" s="152" t="s">
        <v>289</v>
      </c>
      <c r="H161" s="151" t="s">
        <v>18</v>
      </c>
      <c r="I161" s="153"/>
      <c r="L161" s="149"/>
      <c r="M161" s="154"/>
      <c r="T161" s="155"/>
      <c r="AT161" s="151" t="s">
        <v>137</v>
      </c>
      <c r="AU161" s="151" t="s">
        <v>80</v>
      </c>
      <c r="AV161" s="12" t="s">
        <v>78</v>
      </c>
      <c r="AW161" s="12" t="s">
        <v>32</v>
      </c>
      <c r="AX161" s="12" t="s">
        <v>71</v>
      </c>
      <c r="AY161" s="151" t="s">
        <v>126</v>
      </c>
    </row>
    <row r="162" spans="2:65" s="12" customFormat="1" ht="10.199999999999999">
      <c r="B162" s="149"/>
      <c r="D162" s="150" t="s">
        <v>137</v>
      </c>
      <c r="E162" s="151" t="s">
        <v>18</v>
      </c>
      <c r="F162" s="152" t="s">
        <v>584</v>
      </c>
      <c r="H162" s="151" t="s">
        <v>18</v>
      </c>
      <c r="I162" s="153"/>
      <c r="L162" s="149"/>
      <c r="M162" s="154"/>
      <c r="T162" s="155"/>
      <c r="AT162" s="151" t="s">
        <v>137</v>
      </c>
      <c r="AU162" s="151" t="s">
        <v>80</v>
      </c>
      <c r="AV162" s="12" t="s">
        <v>78</v>
      </c>
      <c r="AW162" s="12" t="s">
        <v>32</v>
      </c>
      <c r="AX162" s="12" t="s">
        <v>71</v>
      </c>
      <c r="AY162" s="151" t="s">
        <v>126</v>
      </c>
    </row>
    <row r="163" spans="2:65" s="12" customFormat="1" ht="10.199999999999999">
      <c r="B163" s="149"/>
      <c r="D163" s="150" t="s">
        <v>137</v>
      </c>
      <c r="E163" s="151" t="s">
        <v>18</v>
      </c>
      <c r="F163" s="152" t="s">
        <v>585</v>
      </c>
      <c r="H163" s="151" t="s">
        <v>18</v>
      </c>
      <c r="I163" s="153"/>
      <c r="L163" s="149"/>
      <c r="M163" s="154"/>
      <c r="T163" s="155"/>
      <c r="AT163" s="151" t="s">
        <v>137</v>
      </c>
      <c r="AU163" s="151" t="s">
        <v>80</v>
      </c>
      <c r="AV163" s="12" t="s">
        <v>78</v>
      </c>
      <c r="AW163" s="12" t="s">
        <v>32</v>
      </c>
      <c r="AX163" s="12" t="s">
        <v>71</v>
      </c>
      <c r="AY163" s="151" t="s">
        <v>126</v>
      </c>
    </row>
    <row r="164" spans="2:65" s="13" customFormat="1" ht="10.199999999999999">
      <c r="B164" s="156"/>
      <c r="D164" s="150" t="s">
        <v>137</v>
      </c>
      <c r="E164" s="157" t="s">
        <v>18</v>
      </c>
      <c r="F164" s="158" t="s">
        <v>593</v>
      </c>
      <c r="H164" s="159">
        <v>103</v>
      </c>
      <c r="I164" s="160"/>
      <c r="L164" s="156"/>
      <c r="M164" s="161"/>
      <c r="T164" s="162"/>
      <c r="AT164" s="157" t="s">
        <v>137</v>
      </c>
      <c r="AU164" s="157" t="s">
        <v>80</v>
      </c>
      <c r="AV164" s="13" t="s">
        <v>80</v>
      </c>
      <c r="AW164" s="13" t="s">
        <v>32</v>
      </c>
      <c r="AX164" s="13" t="s">
        <v>71</v>
      </c>
      <c r="AY164" s="157" t="s">
        <v>126</v>
      </c>
    </row>
    <row r="165" spans="2:65" s="15" customFormat="1" ht="10.199999999999999">
      <c r="B165" s="171"/>
      <c r="D165" s="150" t="s">
        <v>137</v>
      </c>
      <c r="E165" s="172" t="s">
        <v>18</v>
      </c>
      <c r="F165" s="173" t="s">
        <v>587</v>
      </c>
      <c r="H165" s="174">
        <v>103</v>
      </c>
      <c r="I165" s="175"/>
      <c r="L165" s="171"/>
      <c r="M165" s="176"/>
      <c r="T165" s="177"/>
      <c r="AT165" s="172" t="s">
        <v>137</v>
      </c>
      <c r="AU165" s="172" t="s">
        <v>80</v>
      </c>
      <c r="AV165" s="15" t="s">
        <v>148</v>
      </c>
      <c r="AW165" s="15" t="s">
        <v>32</v>
      </c>
      <c r="AX165" s="15" t="s">
        <v>71</v>
      </c>
      <c r="AY165" s="172" t="s">
        <v>126</v>
      </c>
    </row>
    <row r="166" spans="2:65" s="12" customFormat="1" ht="10.199999999999999">
      <c r="B166" s="149"/>
      <c r="D166" s="150" t="s">
        <v>137</v>
      </c>
      <c r="E166" s="151" t="s">
        <v>18</v>
      </c>
      <c r="F166" s="152" t="s">
        <v>588</v>
      </c>
      <c r="H166" s="151" t="s">
        <v>18</v>
      </c>
      <c r="I166" s="153"/>
      <c r="L166" s="149"/>
      <c r="M166" s="154"/>
      <c r="T166" s="155"/>
      <c r="AT166" s="151" t="s">
        <v>137</v>
      </c>
      <c r="AU166" s="151" t="s">
        <v>80</v>
      </c>
      <c r="AV166" s="12" t="s">
        <v>78</v>
      </c>
      <c r="AW166" s="12" t="s">
        <v>32</v>
      </c>
      <c r="AX166" s="12" t="s">
        <v>71</v>
      </c>
      <c r="AY166" s="151" t="s">
        <v>126</v>
      </c>
    </row>
    <row r="167" spans="2:65" s="13" customFormat="1" ht="20.399999999999999">
      <c r="B167" s="156"/>
      <c r="D167" s="150" t="s">
        <v>137</v>
      </c>
      <c r="E167" s="157" t="s">
        <v>18</v>
      </c>
      <c r="F167" s="158" t="s">
        <v>599</v>
      </c>
      <c r="H167" s="159">
        <v>214.1</v>
      </c>
      <c r="I167" s="160"/>
      <c r="L167" s="156"/>
      <c r="M167" s="161"/>
      <c r="T167" s="162"/>
      <c r="AT167" s="157" t="s">
        <v>137</v>
      </c>
      <c r="AU167" s="157" t="s">
        <v>80</v>
      </c>
      <c r="AV167" s="13" t="s">
        <v>80</v>
      </c>
      <c r="AW167" s="13" t="s">
        <v>32</v>
      </c>
      <c r="AX167" s="13" t="s">
        <v>71</v>
      </c>
      <c r="AY167" s="157" t="s">
        <v>126</v>
      </c>
    </row>
    <row r="168" spans="2:65" s="15" customFormat="1" ht="10.199999999999999">
      <c r="B168" s="171"/>
      <c r="D168" s="150" t="s">
        <v>137</v>
      </c>
      <c r="E168" s="172" t="s">
        <v>18</v>
      </c>
      <c r="F168" s="173" t="s">
        <v>591</v>
      </c>
      <c r="H168" s="174">
        <v>214.1</v>
      </c>
      <c r="I168" s="175"/>
      <c r="L168" s="171"/>
      <c r="M168" s="176"/>
      <c r="T168" s="177"/>
      <c r="AT168" s="172" t="s">
        <v>137</v>
      </c>
      <c r="AU168" s="172" t="s">
        <v>80</v>
      </c>
      <c r="AV168" s="15" t="s">
        <v>148</v>
      </c>
      <c r="AW168" s="15" t="s">
        <v>32</v>
      </c>
      <c r="AX168" s="15" t="s">
        <v>71</v>
      </c>
      <c r="AY168" s="172" t="s">
        <v>126</v>
      </c>
    </row>
    <row r="169" spans="2:65" s="14" customFormat="1" ht="10.199999999999999">
      <c r="B169" s="163"/>
      <c r="D169" s="150" t="s">
        <v>137</v>
      </c>
      <c r="E169" s="164" t="s">
        <v>18</v>
      </c>
      <c r="F169" s="165" t="s">
        <v>142</v>
      </c>
      <c r="H169" s="166">
        <v>317.10000000000002</v>
      </c>
      <c r="I169" s="167"/>
      <c r="L169" s="163"/>
      <c r="M169" s="168"/>
      <c r="T169" s="169"/>
      <c r="AT169" s="164" t="s">
        <v>137</v>
      </c>
      <c r="AU169" s="164" t="s">
        <v>80</v>
      </c>
      <c r="AV169" s="14" t="s">
        <v>133</v>
      </c>
      <c r="AW169" s="14" t="s">
        <v>32</v>
      </c>
      <c r="AX169" s="14" t="s">
        <v>78</v>
      </c>
      <c r="AY169" s="164" t="s">
        <v>126</v>
      </c>
    </row>
    <row r="170" spans="2:65" s="11" customFormat="1" ht="22.8" customHeight="1">
      <c r="B170" s="120"/>
      <c r="D170" s="121" t="s">
        <v>70</v>
      </c>
      <c r="E170" s="130" t="s">
        <v>575</v>
      </c>
      <c r="F170" s="130" t="s">
        <v>576</v>
      </c>
      <c r="I170" s="123"/>
      <c r="J170" s="131">
        <f>BK170</f>
        <v>0</v>
      </c>
      <c r="L170" s="120"/>
      <c r="M170" s="125"/>
      <c r="P170" s="126">
        <f>SUM(P171:P172)</f>
        <v>0</v>
      </c>
      <c r="R170" s="126">
        <f>SUM(R171:R172)</f>
        <v>0</v>
      </c>
      <c r="T170" s="127">
        <f>SUM(T171:T172)</f>
        <v>0</v>
      </c>
      <c r="AR170" s="121" t="s">
        <v>78</v>
      </c>
      <c r="AT170" s="128" t="s">
        <v>70</v>
      </c>
      <c r="AU170" s="128" t="s">
        <v>78</v>
      </c>
      <c r="AY170" s="121" t="s">
        <v>126</v>
      </c>
      <c r="BK170" s="129">
        <f>SUM(BK171:BK172)</f>
        <v>0</v>
      </c>
    </row>
    <row r="171" spans="2:65" s="1" customFormat="1" ht="37.799999999999997" customHeight="1">
      <c r="B171" s="33"/>
      <c r="C171" s="132" t="s">
        <v>223</v>
      </c>
      <c r="D171" s="132" t="s">
        <v>128</v>
      </c>
      <c r="E171" s="133" t="s">
        <v>622</v>
      </c>
      <c r="F171" s="134" t="s">
        <v>623</v>
      </c>
      <c r="G171" s="135" t="s">
        <v>231</v>
      </c>
      <c r="H171" s="136">
        <v>86.748999999999995</v>
      </c>
      <c r="I171" s="137"/>
      <c r="J171" s="138">
        <f>ROUND(I171*H171,2)</f>
        <v>0</v>
      </c>
      <c r="K171" s="134" t="s">
        <v>132</v>
      </c>
      <c r="L171" s="33"/>
      <c r="M171" s="139" t="s">
        <v>18</v>
      </c>
      <c r="N171" s="140" t="s">
        <v>42</v>
      </c>
      <c r="P171" s="141">
        <f>O171*H171</f>
        <v>0</v>
      </c>
      <c r="Q171" s="141">
        <v>0</v>
      </c>
      <c r="R171" s="141">
        <f>Q171*H171</f>
        <v>0</v>
      </c>
      <c r="S171" s="141">
        <v>0</v>
      </c>
      <c r="T171" s="142">
        <f>S171*H171</f>
        <v>0</v>
      </c>
      <c r="AR171" s="143" t="s">
        <v>133</v>
      </c>
      <c r="AT171" s="143" t="s">
        <v>128</v>
      </c>
      <c r="AU171" s="143" t="s">
        <v>80</v>
      </c>
      <c r="AY171" s="18" t="s">
        <v>126</v>
      </c>
      <c r="BE171" s="144">
        <f>IF(N171="základní",J171,0)</f>
        <v>0</v>
      </c>
      <c r="BF171" s="144">
        <f>IF(N171="snížená",J171,0)</f>
        <v>0</v>
      </c>
      <c r="BG171" s="144">
        <f>IF(N171="zákl. přenesená",J171,0)</f>
        <v>0</v>
      </c>
      <c r="BH171" s="144">
        <f>IF(N171="sníž. přenesená",J171,0)</f>
        <v>0</v>
      </c>
      <c r="BI171" s="144">
        <f>IF(N171="nulová",J171,0)</f>
        <v>0</v>
      </c>
      <c r="BJ171" s="18" t="s">
        <v>78</v>
      </c>
      <c r="BK171" s="144">
        <f>ROUND(I171*H171,2)</f>
        <v>0</v>
      </c>
      <c r="BL171" s="18" t="s">
        <v>133</v>
      </c>
      <c r="BM171" s="143" t="s">
        <v>624</v>
      </c>
    </row>
    <row r="172" spans="2:65" s="1" customFormat="1" ht="10.199999999999999">
      <c r="B172" s="33"/>
      <c r="D172" s="145" t="s">
        <v>135</v>
      </c>
      <c r="F172" s="146" t="s">
        <v>625</v>
      </c>
      <c r="I172" s="147"/>
      <c r="L172" s="33"/>
      <c r="M172" s="189"/>
      <c r="N172" s="190"/>
      <c r="O172" s="190"/>
      <c r="P172" s="190"/>
      <c r="Q172" s="190"/>
      <c r="R172" s="190"/>
      <c r="S172" s="190"/>
      <c r="T172" s="191"/>
      <c r="AT172" s="18" t="s">
        <v>135</v>
      </c>
      <c r="AU172" s="18" t="s">
        <v>80</v>
      </c>
    </row>
    <row r="173" spans="2:65" s="1" customFormat="1" ht="6.9" customHeight="1">
      <c r="B173" s="42"/>
      <c r="C173" s="43"/>
      <c r="D173" s="43"/>
      <c r="E173" s="43"/>
      <c r="F173" s="43"/>
      <c r="G173" s="43"/>
      <c r="H173" s="43"/>
      <c r="I173" s="43"/>
      <c r="J173" s="43"/>
      <c r="K173" s="43"/>
      <c r="L173" s="33"/>
    </row>
  </sheetData>
  <sheetProtection algorithmName="SHA-512" hashValue="QKN0SUaBA9qSSHxUkmtUHqrbMRIWLSwhw6h9SnEVGSyIRCjjklFkF18F9410p74u/QK09mUXKfWau5Rdut0XUw==" saltValue="aC0JGGqAtH+t3mXmd6SLlRZInsoGdUAZRGow6CwXOV0OUNVXLP+IvkuvW6xVXGPMsxOf5zuIifK+2LbPBpViiQ==" spinCount="100000" sheet="1" objects="1" scenarios="1" formatColumns="0" formatRows="0" autoFilter="0"/>
  <autoFilter ref="C88:K172" xr:uid="{00000000-0009-0000-0000-000002000000}"/>
  <mergeCells count="12">
    <mergeCell ref="E81:H81"/>
    <mergeCell ref="L2:V2"/>
    <mergeCell ref="E50:H50"/>
    <mergeCell ref="E52:H52"/>
    <mergeCell ref="E54:H54"/>
    <mergeCell ref="E77:H77"/>
    <mergeCell ref="E79:H79"/>
    <mergeCell ref="E7:H7"/>
    <mergeCell ref="E9:H9"/>
    <mergeCell ref="E11:H11"/>
    <mergeCell ref="E20:H20"/>
    <mergeCell ref="E29:H29"/>
  </mergeCells>
  <hyperlinks>
    <hyperlink ref="F93" r:id="rId1" xr:uid="{00000000-0004-0000-0200-000000000000}"/>
    <hyperlink ref="F107" r:id="rId2" xr:uid="{00000000-0004-0000-0200-000001000000}"/>
    <hyperlink ref="F117" r:id="rId3" xr:uid="{00000000-0004-0000-0200-000002000000}"/>
    <hyperlink ref="F129" r:id="rId4" xr:uid="{00000000-0004-0000-0200-000003000000}"/>
    <hyperlink ref="F141" r:id="rId5" xr:uid="{00000000-0004-0000-0200-000004000000}"/>
    <hyperlink ref="F158" r:id="rId6" xr:uid="{00000000-0004-0000-0200-000005000000}"/>
    <hyperlink ref="F172" r:id="rId7" xr:uid="{00000000-0004-0000-0200-000006000000}"/>
  </hyperlinks>
  <pageMargins left="0.39374999999999999" right="0.39374999999999999" top="0.39374999999999999" bottom="0.39374999999999999" header="0" footer="0"/>
  <pageSetup paperSize="9" scale="76" fitToHeight="100" orientation="portrait" blackAndWhite="1" r:id="rId8"/>
  <headerFooter>
    <oddFooter>&amp;CStrana &amp;P z &amp;N</oddFooter>
  </headerFooter>
  <drawing r:id="rId9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500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97"/>
      <c r="M2" s="297"/>
      <c r="N2" s="297"/>
      <c r="O2" s="297"/>
      <c r="P2" s="297"/>
      <c r="Q2" s="297"/>
      <c r="R2" s="297"/>
      <c r="S2" s="297"/>
      <c r="T2" s="297"/>
      <c r="U2" s="297"/>
      <c r="V2" s="297"/>
      <c r="AT2" s="18" t="s">
        <v>91</v>
      </c>
    </row>
    <row r="3" spans="2:46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80</v>
      </c>
    </row>
    <row r="4" spans="2:46" ht="24.9" customHeight="1">
      <c r="B4" s="21"/>
      <c r="D4" s="22" t="s">
        <v>95</v>
      </c>
      <c r="L4" s="21"/>
      <c r="M4" s="91" t="s">
        <v>10</v>
      </c>
      <c r="AT4" s="18" t="s">
        <v>4</v>
      </c>
    </row>
    <row r="5" spans="2:46" ht="6.9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26.25" customHeight="1">
      <c r="B7" s="21"/>
      <c r="E7" s="312" t="str">
        <f>'Rekapitulace stavby'!K6</f>
        <v>Město Dobříš - Rekonstukce ul. Husova_(B)_uznatelné náklady_rev.02</v>
      </c>
      <c r="F7" s="313"/>
      <c r="G7" s="313"/>
      <c r="H7" s="313"/>
      <c r="L7" s="21"/>
    </row>
    <row r="8" spans="2:46" ht="12" customHeight="1">
      <c r="B8" s="21"/>
      <c r="D8" s="28" t="s">
        <v>96</v>
      </c>
      <c r="L8" s="21"/>
    </row>
    <row r="9" spans="2:46" s="1" customFormat="1" ht="16.5" customHeight="1">
      <c r="B9" s="33"/>
      <c r="E9" s="312" t="s">
        <v>97</v>
      </c>
      <c r="F9" s="314"/>
      <c r="G9" s="314"/>
      <c r="H9" s="314"/>
      <c r="L9" s="33"/>
    </row>
    <row r="10" spans="2:46" s="1" customFormat="1" ht="12" customHeight="1">
      <c r="B10" s="33"/>
      <c r="D10" s="28" t="s">
        <v>98</v>
      </c>
      <c r="L10" s="33"/>
    </row>
    <row r="11" spans="2:46" s="1" customFormat="1" ht="16.5" customHeight="1">
      <c r="B11" s="33"/>
      <c r="E11" s="271" t="s">
        <v>626</v>
      </c>
      <c r="F11" s="314"/>
      <c r="G11" s="314"/>
      <c r="H11" s="314"/>
      <c r="L11" s="33"/>
    </row>
    <row r="12" spans="2:46" s="1" customFormat="1" ht="10.199999999999999">
      <c r="B12" s="33"/>
      <c r="L12" s="33"/>
    </row>
    <row r="13" spans="2:46" s="1" customFormat="1" ht="12" customHeight="1">
      <c r="B13" s="33"/>
      <c r="D13" s="28" t="s">
        <v>17</v>
      </c>
      <c r="F13" s="26" t="s">
        <v>18</v>
      </c>
      <c r="I13" s="28" t="s">
        <v>19</v>
      </c>
      <c r="J13" s="26" t="s">
        <v>18</v>
      </c>
      <c r="L13" s="33"/>
    </row>
    <row r="14" spans="2:46" s="1" customFormat="1" ht="12" customHeight="1">
      <c r="B14" s="33"/>
      <c r="D14" s="28" t="s">
        <v>20</v>
      </c>
      <c r="F14" s="26" t="s">
        <v>21</v>
      </c>
      <c r="I14" s="28" t="s">
        <v>22</v>
      </c>
      <c r="J14" s="50" t="str">
        <f>'Rekapitulace stavby'!AN8</f>
        <v>12. 6. 2023</v>
      </c>
      <c r="L14" s="33"/>
    </row>
    <row r="15" spans="2:46" s="1" customFormat="1" ht="10.8" customHeight="1">
      <c r="B15" s="33"/>
      <c r="L15" s="33"/>
    </row>
    <row r="16" spans="2:46" s="1" customFormat="1" ht="12" customHeight="1">
      <c r="B16" s="33"/>
      <c r="D16" s="28" t="s">
        <v>24</v>
      </c>
      <c r="I16" s="28" t="s">
        <v>25</v>
      </c>
      <c r="J16" s="26" t="s">
        <v>18</v>
      </c>
      <c r="L16" s="33"/>
    </row>
    <row r="17" spans="2:12" s="1" customFormat="1" ht="18" customHeight="1">
      <c r="B17" s="33"/>
      <c r="E17" s="26" t="s">
        <v>26</v>
      </c>
      <c r="I17" s="28" t="s">
        <v>27</v>
      </c>
      <c r="J17" s="26" t="s">
        <v>18</v>
      </c>
      <c r="L17" s="33"/>
    </row>
    <row r="18" spans="2:12" s="1" customFormat="1" ht="6.9" customHeight="1">
      <c r="B18" s="33"/>
      <c r="L18" s="33"/>
    </row>
    <row r="19" spans="2:12" s="1" customFormat="1" ht="12" customHeight="1">
      <c r="B19" s="33"/>
      <c r="D19" s="28" t="s">
        <v>28</v>
      </c>
      <c r="I19" s="28" t="s">
        <v>25</v>
      </c>
      <c r="J19" s="29" t="str">
        <f>'Rekapitulace stavby'!AN13</f>
        <v>Vyplň údaj</v>
      </c>
      <c r="L19" s="33"/>
    </row>
    <row r="20" spans="2:12" s="1" customFormat="1" ht="18" customHeight="1">
      <c r="B20" s="33"/>
      <c r="E20" s="315" t="str">
        <f>'Rekapitulace stavby'!E14</f>
        <v>Vyplň údaj</v>
      </c>
      <c r="F20" s="296"/>
      <c r="G20" s="296"/>
      <c r="H20" s="296"/>
      <c r="I20" s="28" t="s">
        <v>27</v>
      </c>
      <c r="J20" s="29" t="str">
        <f>'Rekapitulace stavby'!AN14</f>
        <v>Vyplň údaj</v>
      </c>
      <c r="L20" s="33"/>
    </row>
    <row r="21" spans="2:12" s="1" customFormat="1" ht="6.9" customHeight="1">
      <c r="B21" s="33"/>
      <c r="L21" s="33"/>
    </row>
    <row r="22" spans="2:12" s="1" customFormat="1" ht="12" customHeight="1">
      <c r="B22" s="33"/>
      <c r="D22" s="28" t="s">
        <v>30</v>
      </c>
      <c r="I22" s="28" t="s">
        <v>25</v>
      </c>
      <c r="J22" s="26" t="s">
        <v>18</v>
      </c>
      <c r="L22" s="33"/>
    </row>
    <row r="23" spans="2:12" s="1" customFormat="1" ht="18" customHeight="1">
      <c r="B23" s="33"/>
      <c r="E23" s="26" t="s">
        <v>31</v>
      </c>
      <c r="I23" s="28" t="s">
        <v>27</v>
      </c>
      <c r="J23" s="26" t="s">
        <v>18</v>
      </c>
      <c r="L23" s="33"/>
    </row>
    <row r="24" spans="2:12" s="1" customFormat="1" ht="6.9" customHeight="1">
      <c r="B24" s="33"/>
      <c r="L24" s="33"/>
    </row>
    <row r="25" spans="2:12" s="1" customFormat="1" ht="12" customHeight="1">
      <c r="B25" s="33"/>
      <c r="D25" s="28" t="s">
        <v>33</v>
      </c>
      <c r="I25" s="28" t="s">
        <v>25</v>
      </c>
      <c r="J25" s="26" t="s">
        <v>18</v>
      </c>
      <c r="L25" s="33"/>
    </row>
    <row r="26" spans="2:12" s="1" customFormat="1" ht="18" customHeight="1">
      <c r="B26" s="33"/>
      <c r="E26" s="26" t="s">
        <v>34</v>
      </c>
      <c r="I26" s="28" t="s">
        <v>27</v>
      </c>
      <c r="J26" s="26" t="s">
        <v>18</v>
      </c>
      <c r="L26" s="33"/>
    </row>
    <row r="27" spans="2:12" s="1" customFormat="1" ht="6.9" customHeight="1">
      <c r="B27" s="33"/>
      <c r="L27" s="33"/>
    </row>
    <row r="28" spans="2:12" s="1" customFormat="1" ht="12" customHeight="1">
      <c r="B28" s="33"/>
      <c r="D28" s="28" t="s">
        <v>35</v>
      </c>
      <c r="L28" s="33"/>
    </row>
    <row r="29" spans="2:12" s="7" customFormat="1" ht="71.25" customHeight="1">
      <c r="B29" s="92"/>
      <c r="E29" s="301" t="s">
        <v>36</v>
      </c>
      <c r="F29" s="301"/>
      <c r="G29" s="301"/>
      <c r="H29" s="301"/>
      <c r="L29" s="92"/>
    </row>
    <row r="30" spans="2:12" s="1" customFormat="1" ht="6.9" customHeight="1">
      <c r="B30" s="33"/>
      <c r="L30" s="33"/>
    </row>
    <row r="31" spans="2:12" s="1" customFormat="1" ht="6.9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37</v>
      </c>
      <c r="J32" s="64">
        <f>ROUND(J92, 2)</f>
        <v>0</v>
      </c>
      <c r="L32" s="33"/>
    </row>
    <row r="33" spans="2:12" s="1" customFormat="1" ht="6.9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" customHeight="1">
      <c r="B34" s="33"/>
      <c r="F34" s="36" t="s">
        <v>39</v>
      </c>
      <c r="I34" s="36" t="s">
        <v>38</v>
      </c>
      <c r="J34" s="36" t="s">
        <v>40</v>
      </c>
      <c r="L34" s="33"/>
    </row>
    <row r="35" spans="2:12" s="1" customFormat="1" ht="14.4" customHeight="1">
      <c r="B35" s="33"/>
      <c r="D35" s="53" t="s">
        <v>41</v>
      </c>
      <c r="E35" s="28" t="s">
        <v>42</v>
      </c>
      <c r="F35" s="84">
        <f>ROUND((SUM(BE92:BE499)),  2)</f>
        <v>0</v>
      </c>
      <c r="I35" s="94">
        <v>0.21</v>
      </c>
      <c r="J35" s="84">
        <f>ROUND(((SUM(BE92:BE499))*I35),  2)</f>
        <v>0</v>
      </c>
      <c r="L35" s="33"/>
    </row>
    <row r="36" spans="2:12" s="1" customFormat="1" ht="14.4" customHeight="1">
      <c r="B36" s="33"/>
      <c r="E36" s="28" t="s">
        <v>43</v>
      </c>
      <c r="F36" s="84">
        <f>ROUND((SUM(BF92:BF499)),  2)</f>
        <v>0</v>
      </c>
      <c r="I36" s="94">
        <v>0.15</v>
      </c>
      <c r="J36" s="84">
        <f>ROUND(((SUM(BF92:BF499))*I36),  2)</f>
        <v>0</v>
      </c>
      <c r="L36" s="33"/>
    </row>
    <row r="37" spans="2:12" s="1" customFormat="1" ht="14.4" hidden="1" customHeight="1">
      <c r="B37" s="33"/>
      <c r="E37" s="28" t="s">
        <v>44</v>
      </c>
      <c r="F37" s="84">
        <f>ROUND((SUM(BG92:BG499)),  2)</f>
        <v>0</v>
      </c>
      <c r="I37" s="94">
        <v>0.21</v>
      </c>
      <c r="J37" s="84">
        <f>0</f>
        <v>0</v>
      </c>
      <c r="L37" s="33"/>
    </row>
    <row r="38" spans="2:12" s="1" customFormat="1" ht="14.4" hidden="1" customHeight="1">
      <c r="B38" s="33"/>
      <c r="E38" s="28" t="s">
        <v>45</v>
      </c>
      <c r="F38" s="84">
        <f>ROUND((SUM(BH92:BH499)),  2)</f>
        <v>0</v>
      </c>
      <c r="I38" s="94">
        <v>0.15</v>
      </c>
      <c r="J38" s="84">
        <f>0</f>
        <v>0</v>
      </c>
      <c r="L38" s="33"/>
    </row>
    <row r="39" spans="2:12" s="1" customFormat="1" ht="14.4" hidden="1" customHeight="1">
      <c r="B39" s="33"/>
      <c r="E39" s="28" t="s">
        <v>46</v>
      </c>
      <c r="F39" s="84">
        <f>ROUND((SUM(BI92:BI499)),  2)</f>
        <v>0</v>
      </c>
      <c r="I39" s="94">
        <v>0</v>
      </c>
      <c r="J39" s="84">
        <f>0</f>
        <v>0</v>
      </c>
      <c r="L39" s="33"/>
    </row>
    <row r="40" spans="2:12" s="1" customFormat="1" ht="6.9" customHeight="1">
      <c r="B40" s="33"/>
      <c r="L40" s="33"/>
    </row>
    <row r="41" spans="2:12" s="1" customFormat="1" ht="25.35" customHeight="1">
      <c r="B41" s="33"/>
      <c r="C41" s="95"/>
      <c r="D41" s="96" t="s">
        <v>47</v>
      </c>
      <c r="E41" s="55"/>
      <c r="F41" s="55"/>
      <c r="G41" s="97" t="s">
        <v>48</v>
      </c>
      <c r="H41" s="98" t="s">
        <v>49</v>
      </c>
      <c r="I41" s="55"/>
      <c r="J41" s="99">
        <f>SUM(J32:J39)</f>
        <v>0</v>
      </c>
      <c r="K41" s="100"/>
      <c r="L41" s="33"/>
    </row>
    <row r="42" spans="2:12" s="1" customFormat="1" ht="14.4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" customHeight="1">
      <c r="B47" s="33"/>
      <c r="C47" s="22" t="s">
        <v>100</v>
      </c>
      <c r="L47" s="33"/>
    </row>
    <row r="48" spans="2:12" s="1" customFormat="1" ht="6.9" customHeight="1">
      <c r="B48" s="33"/>
      <c r="L48" s="33"/>
    </row>
    <row r="49" spans="2:47" s="1" customFormat="1" ht="12" customHeight="1">
      <c r="B49" s="33"/>
      <c r="C49" s="28" t="s">
        <v>16</v>
      </c>
      <c r="L49" s="33"/>
    </row>
    <row r="50" spans="2:47" s="1" customFormat="1" ht="26.25" customHeight="1">
      <c r="B50" s="33"/>
      <c r="E50" s="312" t="str">
        <f>E7</f>
        <v>Město Dobříš - Rekonstukce ul. Husova_(B)_uznatelné náklady_rev.02</v>
      </c>
      <c r="F50" s="313"/>
      <c r="G50" s="313"/>
      <c r="H50" s="313"/>
      <c r="L50" s="33"/>
    </row>
    <row r="51" spans="2:47" ht="12" customHeight="1">
      <c r="B51" s="21"/>
      <c r="C51" s="28" t="s">
        <v>96</v>
      </c>
      <c r="L51" s="21"/>
    </row>
    <row r="52" spans="2:47" s="1" customFormat="1" ht="16.5" customHeight="1">
      <c r="B52" s="33"/>
      <c r="E52" s="312" t="s">
        <v>97</v>
      </c>
      <c r="F52" s="314"/>
      <c r="G52" s="314"/>
      <c r="H52" s="314"/>
      <c r="L52" s="33"/>
    </row>
    <row r="53" spans="2:47" s="1" customFormat="1" ht="12" customHeight="1">
      <c r="B53" s="33"/>
      <c r="C53" s="28" t="s">
        <v>98</v>
      </c>
      <c r="L53" s="33"/>
    </row>
    <row r="54" spans="2:47" s="1" customFormat="1" ht="16.5" customHeight="1">
      <c r="B54" s="33"/>
      <c r="E54" s="271" t="str">
        <f>E11</f>
        <v>101.04 - Odvodnění</v>
      </c>
      <c r="F54" s="314"/>
      <c r="G54" s="314"/>
      <c r="H54" s="314"/>
      <c r="L54" s="33"/>
    </row>
    <row r="55" spans="2:47" s="1" customFormat="1" ht="6.9" customHeight="1">
      <c r="B55" s="33"/>
      <c r="L55" s="33"/>
    </row>
    <row r="56" spans="2:47" s="1" customFormat="1" ht="12" customHeight="1">
      <c r="B56" s="33"/>
      <c r="C56" s="28" t="s">
        <v>20</v>
      </c>
      <c r="F56" s="26" t="str">
        <f>F14</f>
        <v>Dobříš</v>
      </c>
      <c r="I56" s="28" t="s">
        <v>22</v>
      </c>
      <c r="J56" s="50" t="str">
        <f>IF(J14="","",J14)</f>
        <v>12. 6. 2023</v>
      </c>
      <c r="L56" s="33"/>
    </row>
    <row r="57" spans="2:47" s="1" customFormat="1" ht="6.9" customHeight="1">
      <c r="B57" s="33"/>
      <c r="L57" s="33"/>
    </row>
    <row r="58" spans="2:47" s="1" customFormat="1" ht="15.15" customHeight="1">
      <c r="B58" s="33"/>
      <c r="C58" s="28" t="s">
        <v>24</v>
      </c>
      <c r="F58" s="26" t="str">
        <f>E17</f>
        <v>Město Dobříš</v>
      </c>
      <c r="I58" s="28" t="s">
        <v>30</v>
      </c>
      <c r="J58" s="31" t="str">
        <f>E23</f>
        <v>DOPAS s.r.o.</v>
      </c>
      <c r="L58" s="33"/>
    </row>
    <row r="59" spans="2:47" s="1" customFormat="1" ht="15.15" customHeight="1">
      <c r="B59" s="33"/>
      <c r="C59" s="28" t="s">
        <v>28</v>
      </c>
      <c r="F59" s="26" t="str">
        <f>IF(E20="","",E20)</f>
        <v>Vyplň údaj</v>
      </c>
      <c r="I59" s="28" t="s">
        <v>33</v>
      </c>
      <c r="J59" s="31" t="str">
        <f>E26</f>
        <v>L. Štuller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101</v>
      </c>
      <c r="D61" s="95"/>
      <c r="E61" s="95"/>
      <c r="F61" s="95"/>
      <c r="G61" s="95"/>
      <c r="H61" s="95"/>
      <c r="I61" s="95"/>
      <c r="J61" s="102" t="s">
        <v>102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8" customHeight="1">
      <c r="B63" s="33"/>
      <c r="C63" s="103" t="s">
        <v>69</v>
      </c>
      <c r="J63" s="64">
        <f>J92</f>
        <v>0</v>
      </c>
      <c r="L63" s="33"/>
      <c r="AU63" s="18" t="s">
        <v>103</v>
      </c>
    </row>
    <row r="64" spans="2:47" s="8" customFormat="1" ht="24.9" customHeight="1">
      <c r="B64" s="104"/>
      <c r="D64" s="105" t="s">
        <v>104</v>
      </c>
      <c r="E64" s="106"/>
      <c r="F64" s="106"/>
      <c r="G64" s="106"/>
      <c r="H64" s="106"/>
      <c r="I64" s="106"/>
      <c r="J64" s="107">
        <f>J93</f>
        <v>0</v>
      </c>
      <c r="L64" s="104"/>
    </row>
    <row r="65" spans="2:12" s="9" customFormat="1" ht="19.95" customHeight="1">
      <c r="B65" s="108"/>
      <c r="D65" s="109" t="s">
        <v>105</v>
      </c>
      <c r="E65" s="110"/>
      <c r="F65" s="110"/>
      <c r="G65" s="110"/>
      <c r="H65" s="110"/>
      <c r="I65" s="110"/>
      <c r="J65" s="111">
        <f>J94</f>
        <v>0</v>
      </c>
      <c r="L65" s="108"/>
    </row>
    <row r="66" spans="2:12" s="9" customFormat="1" ht="19.95" customHeight="1">
      <c r="B66" s="108"/>
      <c r="D66" s="109" t="s">
        <v>627</v>
      </c>
      <c r="E66" s="110"/>
      <c r="F66" s="110"/>
      <c r="G66" s="110"/>
      <c r="H66" s="110"/>
      <c r="I66" s="110"/>
      <c r="J66" s="111">
        <f>J215</f>
        <v>0</v>
      </c>
      <c r="L66" s="108"/>
    </row>
    <row r="67" spans="2:12" s="9" customFormat="1" ht="19.95" customHeight="1">
      <c r="B67" s="108"/>
      <c r="D67" s="109" t="s">
        <v>628</v>
      </c>
      <c r="E67" s="110"/>
      <c r="F67" s="110"/>
      <c r="G67" s="110"/>
      <c r="H67" s="110"/>
      <c r="I67" s="110"/>
      <c r="J67" s="111">
        <f>J273</f>
        <v>0</v>
      </c>
      <c r="L67" s="108"/>
    </row>
    <row r="68" spans="2:12" s="9" customFormat="1" ht="19.95" customHeight="1">
      <c r="B68" s="108"/>
      <c r="D68" s="109" t="s">
        <v>108</v>
      </c>
      <c r="E68" s="110"/>
      <c r="F68" s="110"/>
      <c r="G68" s="110"/>
      <c r="H68" s="110"/>
      <c r="I68" s="110"/>
      <c r="J68" s="111">
        <f>J443</f>
        <v>0</v>
      </c>
      <c r="L68" s="108"/>
    </row>
    <row r="69" spans="2:12" s="9" customFormat="1" ht="19.95" customHeight="1">
      <c r="B69" s="108"/>
      <c r="D69" s="109" t="s">
        <v>109</v>
      </c>
      <c r="E69" s="110"/>
      <c r="F69" s="110"/>
      <c r="G69" s="110"/>
      <c r="H69" s="110"/>
      <c r="I69" s="110"/>
      <c r="J69" s="111">
        <f>J474</f>
        <v>0</v>
      </c>
      <c r="L69" s="108"/>
    </row>
    <row r="70" spans="2:12" s="9" customFormat="1" ht="19.95" customHeight="1">
      <c r="B70" s="108"/>
      <c r="D70" s="109" t="s">
        <v>110</v>
      </c>
      <c r="E70" s="110"/>
      <c r="F70" s="110"/>
      <c r="G70" s="110"/>
      <c r="H70" s="110"/>
      <c r="I70" s="110"/>
      <c r="J70" s="111">
        <f>J497</f>
        <v>0</v>
      </c>
      <c r="L70" s="108"/>
    </row>
    <row r="71" spans="2:12" s="1" customFormat="1" ht="21.75" customHeight="1">
      <c r="B71" s="33"/>
      <c r="L71" s="33"/>
    </row>
    <row r="72" spans="2:12" s="1" customFormat="1" ht="6.9" customHeight="1"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33"/>
    </row>
    <row r="76" spans="2:12" s="1" customFormat="1" ht="6.9" customHeight="1">
      <c r="B76" s="44"/>
      <c r="C76" s="45"/>
      <c r="D76" s="45"/>
      <c r="E76" s="45"/>
      <c r="F76" s="45"/>
      <c r="G76" s="45"/>
      <c r="H76" s="45"/>
      <c r="I76" s="45"/>
      <c r="J76" s="45"/>
      <c r="K76" s="45"/>
      <c r="L76" s="33"/>
    </row>
    <row r="77" spans="2:12" s="1" customFormat="1" ht="24.9" customHeight="1">
      <c r="B77" s="33"/>
      <c r="C77" s="22" t="s">
        <v>111</v>
      </c>
      <c r="L77" s="33"/>
    </row>
    <row r="78" spans="2:12" s="1" customFormat="1" ht="6.9" customHeight="1">
      <c r="B78" s="33"/>
      <c r="L78" s="33"/>
    </row>
    <row r="79" spans="2:12" s="1" customFormat="1" ht="12" customHeight="1">
      <c r="B79" s="33"/>
      <c r="C79" s="28" t="s">
        <v>16</v>
      </c>
      <c r="L79" s="33"/>
    </row>
    <row r="80" spans="2:12" s="1" customFormat="1" ht="26.25" customHeight="1">
      <c r="B80" s="33"/>
      <c r="E80" s="312" t="str">
        <f>E7</f>
        <v>Město Dobříš - Rekonstukce ul. Husova_(B)_uznatelné náklady_rev.02</v>
      </c>
      <c r="F80" s="313"/>
      <c r="G80" s="313"/>
      <c r="H80" s="313"/>
      <c r="L80" s="33"/>
    </row>
    <row r="81" spans="2:65" ht="12" customHeight="1">
      <c r="B81" s="21"/>
      <c r="C81" s="28" t="s">
        <v>96</v>
      </c>
      <c r="L81" s="21"/>
    </row>
    <row r="82" spans="2:65" s="1" customFormat="1" ht="16.5" customHeight="1">
      <c r="B82" s="33"/>
      <c r="E82" s="312" t="s">
        <v>97</v>
      </c>
      <c r="F82" s="314"/>
      <c r="G82" s="314"/>
      <c r="H82" s="314"/>
      <c r="L82" s="33"/>
    </row>
    <row r="83" spans="2:65" s="1" customFormat="1" ht="12" customHeight="1">
      <c r="B83" s="33"/>
      <c r="C83" s="28" t="s">
        <v>98</v>
      </c>
      <c r="L83" s="33"/>
    </row>
    <row r="84" spans="2:65" s="1" customFormat="1" ht="16.5" customHeight="1">
      <c r="B84" s="33"/>
      <c r="E84" s="271" t="str">
        <f>E11</f>
        <v>101.04 - Odvodnění</v>
      </c>
      <c r="F84" s="314"/>
      <c r="G84" s="314"/>
      <c r="H84" s="314"/>
      <c r="L84" s="33"/>
    </row>
    <row r="85" spans="2:65" s="1" customFormat="1" ht="6.9" customHeight="1">
      <c r="B85" s="33"/>
      <c r="L85" s="33"/>
    </row>
    <row r="86" spans="2:65" s="1" customFormat="1" ht="12" customHeight="1">
      <c r="B86" s="33"/>
      <c r="C86" s="28" t="s">
        <v>20</v>
      </c>
      <c r="F86" s="26" t="str">
        <f>F14</f>
        <v>Dobříš</v>
      </c>
      <c r="I86" s="28" t="s">
        <v>22</v>
      </c>
      <c r="J86" s="50" t="str">
        <f>IF(J14="","",J14)</f>
        <v>12. 6. 2023</v>
      </c>
      <c r="L86" s="33"/>
    </row>
    <row r="87" spans="2:65" s="1" customFormat="1" ht="6.9" customHeight="1">
      <c r="B87" s="33"/>
      <c r="L87" s="33"/>
    </row>
    <row r="88" spans="2:65" s="1" customFormat="1" ht="15.15" customHeight="1">
      <c r="B88" s="33"/>
      <c r="C88" s="28" t="s">
        <v>24</v>
      </c>
      <c r="F88" s="26" t="str">
        <f>E17</f>
        <v>Město Dobříš</v>
      </c>
      <c r="I88" s="28" t="s">
        <v>30</v>
      </c>
      <c r="J88" s="31" t="str">
        <f>E23</f>
        <v>DOPAS s.r.o.</v>
      </c>
      <c r="L88" s="33"/>
    </row>
    <row r="89" spans="2:65" s="1" customFormat="1" ht="15.15" customHeight="1">
      <c r="B89" s="33"/>
      <c r="C89" s="28" t="s">
        <v>28</v>
      </c>
      <c r="F89" s="26" t="str">
        <f>IF(E20="","",E20)</f>
        <v>Vyplň údaj</v>
      </c>
      <c r="I89" s="28" t="s">
        <v>33</v>
      </c>
      <c r="J89" s="31" t="str">
        <f>E26</f>
        <v>L. Štuller</v>
      </c>
      <c r="L89" s="33"/>
    </row>
    <row r="90" spans="2:65" s="1" customFormat="1" ht="10.35" customHeight="1">
      <c r="B90" s="33"/>
      <c r="L90" s="33"/>
    </row>
    <row r="91" spans="2:65" s="10" customFormat="1" ht="29.25" customHeight="1">
      <c r="B91" s="112"/>
      <c r="C91" s="113" t="s">
        <v>112</v>
      </c>
      <c r="D91" s="114" t="s">
        <v>56</v>
      </c>
      <c r="E91" s="114" t="s">
        <v>52</v>
      </c>
      <c r="F91" s="114" t="s">
        <v>53</v>
      </c>
      <c r="G91" s="114" t="s">
        <v>113</v>
      </c>
      <c r="H91" s="114" t="s">
        <v>114</v>
      </c>
      <c r="I91" s="114" t="s">
        <v>115</v>
      </c>
      <c r="J91" s="114" t="s">
        <v>102</v>
      </c>
      <c r="K91" s="115" t="s">
        <v>116</v>
      </c>
      <c r="L91" s="112"/>
      <c r="M91" s="57" t="s">
        <v>18</v>
      </c>
      <c r="N91" s="58" t="s">
        <v>41</v>
      </c>
      <c r="O91" s="58" t="s">
        <v>117</v>
      </c>
      <c r="P91" s="58" t="s">
        <v>118</v>
      </c>
      <c r="Q91" s="58" t="s">
        <v>119</v>
      </c>
      <c r="R91" s="58" t="s">
        <v>120</v>
      </c>
      <c r="S91" s="58" t="s">
        <v>121</v>
      </c>
      <c r="T91" s="59" t="s">
        <v>122</v>
      </c>
    </row>
    <row r="92" spans="2:65" s="1" customFormat="1" ht="22.8" customHeight="1">
      <c r="B92" s="33"/>
      <c r="C92" s="62" t="s">
        <v>123</v>
      </c>
      <c r="J92" s="116">
        <f>BK92</f>
        <v>0</v>
      </c>
      <c r="L92" s="33"/>
      <c r="M92" s="60"/>
      <c r="N92" s="51"/>
      <c r="O92" s="51"/>
      <c r="P92" s="117">
        <f>P93</f>
        <v>0</v>
      </c>
      <c r="Q92" s="51"/>
      <c r="R92" s="117">
        <f>R93</f>
        <v>21.165217389999999</v>
      </c>
      <c r="S92" s="51"/>
      <c r="T92" s="118">
        <f>T93</f>
        <v>1.2033799999999999</v>
      </c>
      <c r="AT92" s="18" t="s">
        <v>70</v>
      </c>
      <c r="AU92" s="18" t="s">
        <v>103</v>
      </c>
      <c r="BK92" s="119">
        <f>BK93</f>
        <v>0</v>
      </c>
    </row>
    <row r="93" spans="2:65" s="11" customFormat="1" ht="25.95" customHeight="1">
      <c r="B93" s="120"/>
      <c r="D93" s="121" t="s">
        <v>70</v>
      </c>
      <c r="E93" s="122" t="s">
        <v>124</v>
      </c>
      <c r="F93" s="122" t="s">
        <v>125</v>
      </c>
      <c r="I93" s="123"/>
      <c r="J93" s="124">
        <f>BK93</f>
        <v>0</v>
      </c>
      <c r="L93" s="120"/>
      <c r="M93" s="125"/>
      <c r="P93" s="126">
        <f>P94+P215+P273+P443+P474+P497</f>
        <v>0</v>
      </c>
      <c r="R93" s="126">
        <f>R94+R215+R273+R443+R474+R497</f>
        <v>21.165217389999999</v>
      </c>
      <c r="T93" s="127">
        <f>T94+T215+T273+T443+T474+T497</f>
        <v>1.2033799999999999</v>
      </c>
      <c r="AR93" s="121" t="s">
        <v>78</v>
      </c>
      <c r="AT93" s="128" t="s">
        <v>70</v>
      </c>
      <c r="AU93" s="128" t="s">
        <v>71</v>
      </c>
      <c r="AY93" s="121" t="s">
        <v>126</v>
      </c>
      <c r="BK93" s="129">
        <f>BK94+BK215+BK273+BK443+BK474+BK497</f>
        <v>0</v>
      </c>
    </row>
    <row r="94" spans="2:65" s="11" customFormat="1" ht="22.8" customHeight="1">
      <c r="B94" s="120"/>
      <c r="D94" s="121" t="s">
        <v>70</v>
      </c>
      <c r="E94" s="130" t="s">
        <v>78</v>
      </c>
      <c r="F94" s="130" t="s">
        <v>127</v>
      </c>
      <c r="I94" s="123"/>
      <c r="J94" s="131">
        <f>BK94</f>
        <v>0</v>
      </c>
      <c r="L94" s="120"/>
      <c r="M94" s="125"/>
      <c r="P94" s="126">
        <f>SUM(P95:P214)</f>
        <v>0</v>
      </c>
      <c r="R94" s="126">
        <f>SUM(R95:R214)</f>
        <v>0.13419999999999999</v>
      </c>
      <c r="T94" s="127">
        <f>SUM(T95:T214)</f>
        <v>0</v>
      </c>
      <c r="AR94" s="121" t="s">
        <v>78</v>
      </c>
      <c r="AT94" s="128" t="s">
        <v>70</v>
      </c>
      <c r="AU94" s="128" t="s">
        <v>78</v>
      </c>
      <c r="AY94" s="121" t="s">
        <v>126</v>
      </c>
      <c r="BK94" s="129">
        <f>SUM(BK95:BK214)</f>
        <v>0</v>
      </c>
    </row>
    <row r="95" spans="2:65" s="1" customFormat="1" ht="90" customHeight="1">
      <c r="B95" s="33"/>
      <c r="C95" s="132" t="s">
        <v>78</v>
      </c>
      <c r="D95" s="132" t="s">
        <v>128</v>
      </c>
      <c r="E95" s="133" t="s">
        <v>629</v>
      </c>
      <c r="F95" s="134" t="s">
        <v>630</v>
      </c>
      <c r="G95" s="135" t="s">
        <v>156</v>
      </c>
      <c r="H95" s="136">
        <v>5</v>
      </c>
      <c r="I95" s="137"/>
      <c r="J95" s="138">
        <f>ROUND(I95*H95,2)</f>
        <v>0</v>
      </c>
      <c r="K95" s="134" t="s">
        <v>132</v>
      </c>
      <c r="L95" s="33"/>
      <c r="M95" s="139" t="s">
        <v>18</v>
      </c>
      <c r="N95" s="140" t="s">
        <v>42</v>
      </c>
      <c r="P95" s="141">
        <f>O95*H95</f>
        <v>0</v>
      </c>
      <c r="Q95" s="141">
        <v>8.6800000000000002E-3</v>
      </c>
      <c r="R95" s="141">
        <f>Q95*H95</f>
        <v>4.3400000000000001E-2</v>
      </c>
      <c r="S95" s="141">
        <v>0</v>
      </c>
      <c r="T95" s="142">
        <f>S95*H95</f>
        <v>0</v>
      </c>
      <c r="AR95" s="143" t="s">
        <v>133</v>
      </c>
      <c r="AT95" s="143" t="s">
        <v>128</v>
      </c>
      <c r="AU95" s="143" t="s">
        <v>80</v>
      </c>
      <c r="AY95" s="18" t="s">
        <v>126</v>
      </c>
      <c r="BE95" s="144">
        <f>IF(N95="základní",J95,0)</f>
        <v>0</v>
      </c>
      <c r="BF95" s="144">
        <f>IF(N95="snížená",J95,0)</f>
        <v>0</v>
      </c>
      <c r="BG95" s="144">
        <f>IF(N95="zákl. přenesená",J95,0)</f>
        <v>0</v>
      </c>
      <c r="BH95" s="144">
        <f>IF(N95="sníž. přenesená",J95,0)</f>
        <v>0</v>
      </c>
      <c r="BI95" s="144">
        <f>IF(N95="nulová",J95,0)</f>
        <v>0</v>
      </c>
      <c r="BJ95" s="18" t="s">
        <v>78</v>
      </c>
      <c r="BK95" s="144">
        <f>ROUND(I95*H95,2)</f>
        <v>0</v>
      </c>
      <c r="BL95" s="18" t="s">
        <v>133</v>
      </c>
      <c r="BM95" s="143" t="s">
        <v>631</v>
      </c>
    </row>
    <row r="96" spans="2:65" s="1" customFormat="1" ht="10.199999999999999">
      <c r="B96" s="33"/>
      <c r="D96" s="145" t="s">
        <v>135</v>
      </c>
      <c r="F96" s="146" t="s">
        <v>632</v>
      </c>
      <c r="I96" s="147"/>
      <c r="L96" s="33"/>
      <c r="M96" s="148"/>
      <c r="T96" s="54"/>
      <c r="AT96" s="18" t="s">
        <v>135</v>
      </c>
      <c r="AU96" s="18" t="s">
        <v>80</v>
      </c>
    </row>
    <row r="97" spans="2:65" s="12" customFormat="1" ht="10.199999999999999">
      <c r="B97" s="149"/>
      <c r="D97" s="150" t="s">
        <v>137</v>
      </c>
      <c r="E97" s="151" t="s">
        <v>18</v>
      </c>
      <c r="F97" s="152" t="s">
        <v>633</v>
      </c>
      <c r="H97" s="151" t="s">
        <v>18</v>
      </c>
      <c r="I97" s="153"/>
      <c r="L97" s="149"/>
      <c r="M97" s="154"/>
      <c r="T97" s="155"/>
      <c r="AT97" s="151" t="s">
        <v>137</v>
      </c>
      <c r="AU97" s="151" t="s">
        <v>80</v>
      </c>
      <c r="AV97" s="12" t="s">
        <v>78</v>
      </c>
      <c r="AW97" s="12" t="s">
        <v>32</v>
      </c>
      <c r="AX97" s="12" t="s">
        <v>71</v>
      </c>
      <c r="AY97" s="151" t="s">
        <v>126</v>
      </c>
    </row>
    <row r="98" spans="2:65" s="12" customFormat="1" ht="10.199999999999999">
      <c r="B98" s="149"/>
      <c r="D98" s="150" t="s">
        <v>137</v>
      </c>
      <c r="E98" s="151" t="s">
        <v>18</v>
      </c>
      <c r="F98" s="152" t="s">
        <v>634</v>
      </c>
      <c r="H98" s="151" t="s">
        <v>18</v>
      </c>
      <c r="I98" s="153"/>
      <c r="L98" s="149"/>
      <c r="M98" s="154"/>
      <c r="T98" s="155"/>
      <c r="AT98" s="151" t="s">
        <v>137</v>
      </c>
      <c r="AU98" s="151" t="s">
        <v>80</v>
      </c>
      <c r="AV98" s="12" t="s">
        <v>78</v>
      </c>
      <c r="AW98" s="12" t="s">
        <v>32</v>
      </c>
      <c r="AX98" s="12" t="s">
        <v>71</v>
      </c>
      <c r="AY98" s="151" t="s">
        <v>126</v>
      </c>
    </row>
    <row r="99" spans="2:65" s="13" customFormat="1" ht="10.199999999999999">
      <c r="B99" s="156"/>
      <c r="D99" s="150" t="s">
        <v>137</v>
      </c>
      <c r="E99" s="157" t="s">
        <v>18</v>
      </c>
      <c r="F99" s="158" t="s">
        <v>635</v>
      </c>
      <c r="H99" s="159">
        <v>5</v>
      </c>
      <c r="I99" s="160"/>
      <c r="L99" s="156"/>
      <c r="M99" s="161"/>
      <c r="T99" s="162"/>
      <c r="AT99" s="157" t="s">
        <v>137</v>
      </c>
      <c r="AU99" s="157" t="s">
        <v>80</v>
      </c>
      <c r="AV99" s="13" t="s">
        <v>80</v>
      </c>
      <c r="AW99" s="13" t="s">
        <v>32</v>
      </c>
      <c r="AX99" s="13" t="s">
        <v>71</v>
      </c>
      <c r="AY99" s="157" t="s">
        <v>126</v>
      </c>
    </row>
    <row r="100" spans="2:65" s="14" customFormat="1" ht="10.199999999999999">
      <c r="B100" s="163"/>
      <c r="D100" s="150" t="s">
        <v>137</v>
      </c>
      <c r="E100" s="164" t="s">
        <v>18</v>
      </c>
      <c r="F100" s="165" t="s">
        <v>142</v>
      </c>
      <c r="H100" s="166">
        <v>5</v>
      </c>
      <c r="I100" s="167"/>
      <c r="L100" s="163"/>
      <c r="M100" s="168"/>
      <c r="T100" s="169"/>
      <c r="AT100" s="164" t="s">
        <v>137</v>
      </c>
      <c r="AU100" s="164" t="s">
        <v>80</v>
      </c>
      <c r="AV100" s="14" t="s">
        <v>133</v>
      </c>
      <c r="AW100" s="14" t="s">
        <v>32</v>
      </c>
      <c r="AX100" s="14" t="s">
        <v>78</v>
      </c>
      <c r="AY100" s="164" t="s">
        <v>126</v>
      </c>
    </row>
    <row r="101" spans="2:65" s="1" customFormat="1" ht="90" customHeight="1">
      <c r="B101" s="33"/>
      <c r="C101" s="132" t="s">
        <v>80</v>
      </c>
      <c r="D101" s="132" t="s">
        <v>128</v>
      </c>
      <c r="E101" s="133" t="s">
        <v>636</v>
      </c>
      <c r="F101" s="134" t="s">
        <v>637</v>
      </c>
      <c r="G101" s="135" t="s">
        <v>156</v>
      </c>
      <c r="H101" s="136">
        <v>2</v>
      </c>
      <c r="I101" s="137"/>
      <c r="J101" s="138">
        <f>ROUND(I101*H101,2)</f>
        <v>0</v>
      </c>
      <c r="K101" s="134" t="s">
        <v>132</v>
      </c>
      <c r="L101" s="33"/>
      <c r="M101" s="139" t="s">
        <v>18</v>
      </c>
      <c r="N101" s="140" t="s">
        <v>42</v>
      </c>
      <c r="P101" s="141">
        <f>O101*H101</f>
        <v>0</v>
      </c>
      <c r="Q101" s="141">
        <v>3.6900000000000002E-2</v>
      </c>
      <c r="R101" s="141">
        <f>Q101*H101</f>
        <v>7.3800000000000004E-2</v>
      </c>
      <c r="S101" s="141">
        <v>0</v>
      </c>
      <c r="T101" s="142">
        <f>S101*H101</f>
        <v>0</v>
      </c>
      <c r="AR101" s="143" t="s">
        <v>133</v>
      </c>
      <c r="AT101" s="143" t="s">
        <v>128</v>
      </c>
      <c r="AU101" s="143" t="s">
        <v>80</v>
      </c>
      <c r="AY101" s="18" t="s">
        <v>126</v>
      </c>
      <c r="BE101" s="144">
        <f>IF(N101="základní",J101,0)</f>
        <v>0</v>
      </c>
      <c r="BF101" s="144">
        <f>IF(N101="snížená",J101,0)</f>
        <v>0</v>
      </c>
      <c r="BG101" s="144">
        <f>IF(N101="zákl. přenesená",J101,0)</f>
        <v>0</v>
      </c>
      <c r="BH101" s="144">
        <f>IF(N101="sníž. přenesená",J101,0)</f>
        <v>0</v>
      </c>
      <c r="BI101" s="144">
        <f>IF(N101="nulová",J101,0)</f>
        <v>0</v>
      </c>
      <c r="BJ101" s="18" t="s">
        <v>78</v>
      </c>
      <c r="BK101" s="144">
        <f>ROUND(I101*H101,2)</f>
        <v>0</v>
      </c>
      <c r="BL101" s="18" t="s">
        <v>133</v>
      </c>
      <c r="BM101" s="143" t="s">
        <v>638</v>
      </c>
    </row>
    <row r="102" spans="2:65" s="1" customFormat="1" ht="10.199999999999999">
      <c r="B102" s="33"/>
      <c r="D102" s="145" t="s">
        <v>135</v>
      </c>
      <c r="F102" s="146" t="s">
        <v>639</v>
      </c>
      <c r="I102" s="147"/>
      <c r="L102" s="33"/>
      <c r="M102" s="148"/>
      <c r="T102" s="54"/>
      <c r="AT102" s="18" t="s">
        <v>135</v>
      </c>
      <c r="AU102" s="18" t="s">
        <v>80</v>
      </c>
    </row>
    <row r="103" spans="2:65" s="12" customFormat="1" ht="10.199999999999999">
      <c r="B103" s="149"/>
      <c r="D103" s="150" t="s">
        <v>137</v>
      </c>
      <c r="E103" s="151" t="s">
        <v>18</v>
      </c>
      <c r="F103" s="152" t="s">
        <v>633</v>
      </c>
      <c r="H103" s="151" t="s">
        <v>18</v>
      </c>
      <c r="I103" s="153"/>
      <c r="L103" s="149"/>
      <c r="M103" s="154"/>
      <c r="T103" s="155"/>
      <c r="AT103" s="151" t="s">
        <v>137</v>
      </c>
      <c r="AU103" s="151" t="s">
        <v>80</v>
      </c>
      <c r="AV103" s="12" t="s">
        <v>78</v>
      </c>
      <c r="AW103" s="12" t="s">
        <v>32</v>
      </c>
      <c r="AX103" s="12" t="s">
        <v>71</v>
      </c>
      <c r="AY103" s="151" t="s">
        <v>126</v>
      </c>
    </row>
    <row r="104" spans="2:65" s="12" customFormat="1" ht="10.199999999999999">
      <c r="B104" s="149"/>
      <c r="D104" s="150" t="s">
        <v>137</v>
      </c>
      <c r="E104" s="151" t="s">
        <v>18</v>
      </c>
      <c r="F104" s="152" t="s">
        <v>634</v>
      </c>
      <c r="H104" s="151" t="s">
        <v>18</v>
      </c>
      <c r="I104" s="153"/>
      <c r="L104" s="149"/>
      <c r="M104" s="154"/>
      <c r="T104" s="155"/>
      <c r="AT104" s="151" t="s">
        <v>137</v>
      </c>
      <c r="AU104" s="151" t="s">
        <v>80</v>
      </c>
      <c r="AV104" s="12" t="s">
        <v>78</v>
      </c>
      <c r="AW104" s="12" t="s">
        <v>32</v>
      </c>
      <c r="AX104" s="12" t="s">
        <v>71</v>
      </c>
      <c r="AY104" s="151" t="s">
        <v>126</v>
      </c>
    </row>
    <row r="105" spans="2:65" s="13" customFormat="1" ht="10.199999999999999">
      <c r="B105" s="156"/>
      <c r="D105" s="150" t="s">
        <v>137</v>
      </c>
      <c r="E105" s="157" t="s">
        <v>18</v>
      </c>
      <c r="F105" s="158" t="s">
        <v>640</v>
      </c>
      <c r="H105" s="159">
        <v>2</v>
      </c>
      <c r="I105" s="160"/>
      <c r="L105" s="156"/>
      <c r="M105" s="161"/>
      <c r="T105" s="162"/>
      <c r="AT105" s="157" t="s">
        <v>137</v>
      </c>
      <c r="AU105" s="157" t="s">
        <v>80</v>
      </c>
      <c r="AV105" s="13" t="s">
        <v>80</v>
      </c>
      <c r="AW105" s="13" t="s">
        <v>32</v>
      </c>
      <c r="AX105" s="13" t="s">
        <v>71</v>
      </c>
      <c r="AY105" s="157" t="s">
        <v>126</v>
      </c>
    </row>
    <row r="106" spans="2:65" s="14" customFormat="1" ht="10.199999999999999">
      <c r="B106" s="163"/>
      <c r="D106" s="150" t="s">
        <v>137</v>
      </c>
      <c r="E106" s="164" t="s">
        <v>18</v>
      </c>
      <c r="F106" s="165" t="s">
        <v>142</v>
      </c>
      <c r="H106" s="166">
        <v>2</v>
      </c>
      <c r="I106" s="167"/>
      <c r="L106" s="163"/>
      <c r="M106" s="168"/>
      <c r="T106" s="169"/>
      <c r="AT106" s="164" t="s">
        <v>137</v>
      </c>
      <c r="AU106" s="164" t="s">
        <v>80</v>
      </c>
      <c r="AV106" s="14" t="s">
        <v>133</v>
      </c>
      <c r="AW106" s="14" t="s">
        <v>32</v>
      </c>
      <c r="AX106" s="14" t="s">
        <v>78</v>
      </c>
      <c r="AY106" s="164" t="s">
        <v>126</v>
      </c>
    </row>
    <row r="107" spans="2:65" s="1" customFormat="1" ht="24.15" customHeight="1">
      <c r="B107" s="33"/>
      <c r="C107" s="132" t="s">
        <v>148</v>
      </c>
      <c r="D107" s="132" t="s">
        <v>128</v>
      </c>
      <c r="E107" s="133" t="s">
        <v>641</v>
      </c>
      <c r="F107" s="134" t="s">
        <v>642</v>
      </c>
      <c r="G107" s="135" t="s">
        <v>156</v>
      </c>
      <c r="H107" s="136">
        <v>68</v>
      </c>
      <c r="I107" s="137"/>
      <c r="J107" s="138">
        <f>ROUND(I107*H107,2)</f>
        <v>0</v>
      </c>
      <c r="K107" s="134" t="s">
        <v>132</v>
      </c>
      <c r="L107" s="33"/>
      <c r="M107" s="139" t="s">
        <v>18</v>
      </c>
      <c r="N107" s="140" t="s">
        <v>42</v>
      </c>
      <c r="P107" s="141">
        <f>O107*H107</f>
        <v>0</v>
      </c>
      <c r="Q107" s="141">
        <v>2.5000000000000001E-4</v>
      </c>
      <c r="R107" s="141">
        <f>Q107*H107</f>
        <v>1.7000000000000001E-2</v>
      </c>
      <c r="S107" s="141">
        <v>0</v>
      </c>
      <c r="T107" s="142">
        <f>S107*H107</f>
        <v>0</v>
      </c>
      <c r="AR107" s="143" t="s">
        <v>133</v>
      </c>
      <c r="AT107" s="143" t="s">
        <v>128</v>
      </c>
      <c r="AU107" s="143" t="s">
        <v>80</v>
      </c>
      <c r="AY107" s="18" t="s">
        <v>126</v>
      </c>
      <c r="BE107" s="144">
        <f>IF(N107="základní",J107,0)</f>
        <v>0</v>
      </c>
      <c r="BF107" s="144">
        <f>IF(N107="snížená",J107,0)</f>
        <v>0</v>
      </c>
      <c r="BG107" s="144">
        <f>IF(N107="zákl. přenesená",J107,0)</f>
        <v>0</v>
      </c>
      <c r="BH107" s="144">
        <f>IF(N107="sníž. přenesená",J107,0)</f>
        <v>0</v>
      </c>
      <c r="BI107" s="144">
        <f>IF(N107="nulová",J107,0)</f>
        <v>0</v>
      </c>
      <c r="BJ107" s="18" t="s">
        <v>78</v>
      </c>
      <c r="BK107" s="144">
        <f>ROUND(I107*H107,2)</f>
        <v>0</v>
      </c>
      <c r="BL107" s="18" t="s">
        <v>133</v>
      </c>
      <c r="BM107" s="143" t="s">
        <v>643</v>
      </c>
    </row>
    <row r="108" spans="2:65" s="1" customFormat="1" ht="10.199999999999999">
      <c r="B108" s="33"/>
      <c r="D108" s="145" t="s">
        <v>135</v>
      </c>
      <c r="F108" s="146" t="s">
        <v>644</v>
      </c>
      <c r="I108" s="147"/>
      <c r="L108" s="33"/>
      <c r="M108" s="148"/>
      <c r="T108" s="54"/>
      <c r="AT108" s="18" t="s">
        <v>135</v>
      </c>
      <c r="AU108" s="18" t="s">
        <v>80</v>
      </c>
    </row>
    <row r="109" spans="2:65" s="12" customFormat="1" ht="10.199999999999999">
      <c r="B109" s="149"/>
      <c r="D109" s="150" t="s">
        <v>137</v>
      </c>
      <c r="E109" s="151" t="s">
        <v>18</v>
      </c>
      <c r="F109" s="152" t="s">
        <v>170</v>
      </c>
      <c r="H109" s="151" t="s">
        <v>18</v>
      </c>
      <c r="I109" s="153"/>
      <c r="L109" s="149"/>
      <c r="M109" s="154"/>
      <c r="T109" s="155"/>
      <c r="AT109" s="151" t="s">
        <v>137</v>
      </c>
      <c r="AU109" s="151" t="s">
        <v>80</v>
      </c>
      <c r="AV109" s="12" t="s">
        <v>78</v>
      </c>
      <c r="AW109" s="12" t="s">
        <v>32</v>
      </c>
      <c r="AX109" s="12" t="s">
        <v>71</v>
      </c>
      <c r="AY109" s="151" t="s">
        <v>126</v>
      </c>
    </row>
    <row r="110" spans="2:65" s="12" customFormat="1" ht="10.199999999999999">
      <c r="B110" s="149"/>
      <c r="D110" s="150" t="s">
        <v>137</v>
      </c>
      <c r="E110" s="151" t="s">
        <v>18</v>
      </c>
      <c r="F110" s="152" t="s">
        <v>645</v>
      </c>
      <c r="H110" s="151" t="s">
        <v>18</v>
      </c>
      <c r="I110" s="153"/>
      <c r="L110" s="149"/>
      <c r="M110" s="154"/>
      <c r="T110" s="155"/>
      <c r="AT110" s="151" t="s">
        <v>137</v>
      </c>
      <c r="AU110" s="151" t="s">
        <v>80</v>
      </c>
      <c r="AV110" s="12" t="s">
        <v>78</v>
      </c>
      <c r="AW110" s="12" t="s">
        <v>32</v>
      </c>
      <c r="AX110" s="12" t="s">
        <v>71</v>
      </c>
      <c r="AY110" s="151" t="s">
        <v>126</v>
      </c>
    </row>
    <row r="111" spans="2:65" s="12" customFormat="1" ht="10.199999999999999">
      <c r="B111" s="149"/>
      <c r="D111" s="150" t="s">
        <v>137</v>
      </c>
      <c r="E111" s="151" t="s">
        <v>18</v>
      </c>
      <c r="F111" s="152" t="s">
        <v>646</v>
      </c>
      <c r="H111" s="151" t="s">
        <v>18</v>
      </c>
      <c r="I111" s="153"/>
      <c r="L111" s="149"/>
      <c r="M111" s="154"/>
      <c r="T111" s="155"/>
      <c r="AT111" s="151" t="s">
        <v>137</v>
      </c>
      <c r="AU111" s="151" t="s">
        <v>80</v>
      </c>
      <c r="AV111" s="12" t="s">
        <v>78</v>
      </c>
      <c r="AW111" s="12" t="s">
        <v>32</v>
      </c>
      <c r="AX111" s="12" t="s">
        <v>71</v>
      </c>
      <c r="AY111" s="151" t="s">
        <v>126</v>
      </c>
    </row>
    <row r="112" spans="2:65" s="13" customFormat="1" ht="10.199999999999999">
      <c r="B112" s="156"/>
      <c r="D112" s="150" t="s">
        <v>137</v>
      </c>
      <c r="E112" s="157" t="s">
        <v>18</v>
      </c>
      <c r="F112" s="158" t="s">
        <v>647</v>
      </c>
      <c r="H112" s="159">
        <v>20</v>
      </c>
      <c r="I112" s="160"/>
      <c r="L112" s="156"/>
      <c r="M112" s="161"/>
      <c r="T112" s="162"/>
      <c r="AT112" s="157" t="s">
        <v>137</v>
      </c>
      <c r="AU112" s="157" t="s">
        <v>80</v>
      </c>
      <c r="AV112" s="13" t="s">
        <v>80</v>
      </c>
      <c r="AW112" s="13" t="s">
        <v>32</v>
      </c>
      <c r="AX112" s="13" t="s">
        <v>71</v>
      </c>
      <c r="AY112" s="157" t="s">
        <v>126</v>
      </c>
    </row>
    <row r="113" spans="2:65" s="13" customFormat="1" ht="10.199999999999999">
      <c r="B113" s="156"/>
      <c r="D113" s="150" t="s">
        <v>137</v>
      </c>
      <c r="E113" s="157" t="s">
        <v>18</v>
      </c>
      <c r="F113" s="158" t="s">
        <v>648</v>
      </c>
      <c r="H113" s="159">
        <v>8</v>
      </c>
      <c r="I113" s="160"/>
      <c r="L113" s="156"/>
      <c r="M113" s="161"/>
      <c r="T113" s="162"/>
      <c r="AT113" s="157" t="s">
        <v>137</v>
      </c>
      <c r="AU113" s="157" t="s">
        <v>80</v>
      </c>
      <c r="AV113" s="13" t="s">
        <v>80</v>
      </c>
      <c r="AW113" s="13" t="s">
        <v>32</v>
      </c>
      <c r="AX113" s="13" t="s">
        <v>71</v>
      </c>
      <c r="AY113" s="157" t="s">
        <v>126</v>
      </c>
    </row>
    <row r="114" spans="2:65" s="13" customFormat="1" ht="10.199999999999999">
      <c r="B114" s="156"/>
      <c r="D114" s="150" t="s">
        <v>137</v>
      </c>
      <c r="E114" s="157" t="s">
        <v>18</v>
      </c>
      <c r="F114" s="158" t="s">
        <v>649</v>
      </c>
      <c r="H114" s="159">
        <v>8</v>
      </c>
      <c r="I114" s="160"/>
      <c r="L114" s="156"/>
      <c r="M114" s="161"/>
      <c r="T114" s="162"/>
      <c r="AT114" s="157" t="s">
        <v>137</v>
      </c>
      <c r="AU114" s="157" t="s">
        <v>80</v>
      </c>
      <c r="AV114" s="13" t="s">
        <v>80</v>
      </c>
      <c r="AW114" s="13" t="s">
        <v>32</v>
      </c>
      <c r="AX114" s="13" t="s">
        <v>71</v>
      </c>
      <c r="AY114" s="157" t="s">
        <v>126</v>
      </c>
    </row>
    <row r="115" spans="2:65" s="13" customFormat="1" ht="10.199999999999999">
      <c r="B115" s="156"/>
      <c r="D115" s="150" t="s">
        <v>137</v>
      </c>
      <c r="E115" s="157" t="s">
        <v>18</v>
      </c>
      <c r="F115" s="158" t="s">
        <v>650</v>
      </c>
      <c r="H115" s="159">
        <v>12</v>
      </c>
      <c r="I115" s="160"/>
      <c r="L115" s="156"/>
      <c r="M115" s="161"/>
      <c r="T115" s="162"/>
      <c r="AT115" s="157" t="s">
        <v>137</v>
      </c>
      <c r="AU115" s="157" t="s">
        <v>80</v>
      </c>
      <c r="AV115" s="13" t="s">
        <v>80</v>
      </c>
      <c r="AW115" s="13" t="s">
        <v>32</v>
      </c>
      <c r="AX115" s="13" t="s">
        <v>71</v>
      </c>
      <c r="AY115" s="157" t="s">
        <v>126</v>
      </c>
    </row>
    <row r="116" spans="2:65" s="13" customFormat="1" ht="10.199999999999999">
      <c r="B116" s="156"/>
      <c r="D116" s="150" t="s">
        <v>137</v>
      </c>
      <c r="E116" s="157" t="s">
        <v>18</v>
      </c>
      <c r="F116" s="158" t="s">
        <v>651</v>
      </c>
      <c r="H116" s="159">
        <v>8</v>
      </c>
      <c r="I116" s="160"/>
      <c r="L116" s="156"/>
      <c r="M116" s="161"/>
      <c r="T116" s="162"/>
      <c r="AT116" s="157" t="s">
        <v>137</v>
      </c>
      <c r="AU116" s="157" t="s">
        <v>80</v>
      </c>
      <c r="AV116" s="13" t="s">
        <v>80</v>
      </c>
      <c r="AW116" s="13" t="s">
        <v>32</v>
      </c>
      <c r="AX116" s="13" t="s">
        <v>71</v>
      </c>
      <c r="AY116" s="157" t="s">
        <v>126</v>
      </c>
    </row>
    <row r="117" spans="2:65" s="15" customFormat="1" ht="10.199999999999999">
      <c r="B117" s="171"/>
      <c r="D117" s="150" t="s">
        <v>137</v>
      </c>
      <c r="E117" s="172" t="s">
        <v>18</v>
      </c>
      <c r="F117" s="173" t="s">
        <v>652</v>
      </c>
      <c r="H117" s="174">
        <v>56</v>
      </c>
      <c r="I117" s="175"/>
      <c r="L117" s="171"/>
      <c r="M117" s="176"/>
      <c r="T117" s="177"/>
      <c r="AT117" s="172" t="s">
        <v>137</v>
      </c>
      <c r="AU117" s="172" t="s">
        <v>80</v>
      </c>
      <c r="AV117" s="15" t="s">
        <v>148</v>
      </c>
      <c r="AW117" s="15" t="s">
        <v>32</v>
      </c>
      <c r="AX117" s="15" t="s">
        <v>71</v>
      </c>
      <c r="AY117" s="172" t="s">
        <v>126</v>
      </c>
    </row>
    <row r="118" spans="2:65" s="12" customFormat="1" ht="10.199999999999999">
      <c r="B118" s="149"/>
      <c r="D118" s="150" t="s">
        <v>137</v>
      </c>
      <c r="E118" s="151" t="s">
        <v>18</v>
      </c>
      <c r="F118" s="152" t="s">
        <v>653</v>
      </c>
      <c r="H118" s="151" t="s">
        <v>18</v>
      </c>
      <c r="I118" s="153"/>
      <c r="L118" s="149"/>
      <c r="M118" s="154"/>
      <c r="T118" s="155"/>
      <c r="AT118" s="151" t="s">
        <v>137</v>
      </c>
      <c r="AU118" s="151" t="s">
        <v>80</v>
      </c>
      <c r="AV118" s="12" t="s">
        <v>78</v>
      </c>
      <c r="AW118" s="12" t="s">
        <v>32</v>
      </c>
      <c r="AX118" s="12" t="s">
        <v>71</v>
      </c>
      <c r="AY118" s="151" t="s">
        <v>126</v>
      </c>
    </row>
    <row r="119" spans="2:65" s="13" customFormat="1" ht="10.199999999999999">
      <c r="B119" s="156"/>
      <c r="D119" s="150" t="s">
        <v>137</v>
      </c>
      <c r="E119" s="157" t="s">
        <v>18</v>
      </c>
      <c r="F119" s="158" t="s">
        <v>654</v>
      </c>
      <c r="H119" s="159">
        <v>12</v>
      </c>
      <c r="I119" s="160"/>
      <c r="L119" s="156"/>
      <c r="M119" s="161"/>
      <c r="T119" s="162"/>
      <c r="AT119" s="157" t="s">
        <v>137</v>
      </c>
      <c r="AU119" s="157" t="s">
        <v>80</v>
      </c>
      <c r="AV119" s="13" t="s">
        <v>80</v>
      </c>
      <c r="AW119" s="13" t="s">
        <v>32</v>
      </c>
      <c r="AX119" s="13" t="s">
        <v>71</v>
      </c>
      <c r="AY119" s="157" t="s">
        <v>126</v>
      </c>
    </row>
    <row r="120" spans="2:65" s="15" customFormat="1" ht="10.199999999999999">
      <c r="B120" s="171"/>
      <c r="D120" s="150" t="s">
        <v>137</v>
      </c>
      <c r="E120" s="172" t="s">
        <v>18</v>
      </c>
      <c r="F120" s="173" t="s">
        <v>655</v>
      </c>
      <c r="H120" s="174">
        <v>12</v>
      </c>
      <c r="I120" s="175"/>
      <c r="L120" s="171"/>
      <c r="M120" s="176"/>
      <c r="T120" s="177"/>
      <c r="AT120" s="172" t="s">
        <v>137</v>
      </c>
      <c r="AU120" s="172" t="s">
        <v>80</v>
      </c>
      <c r="AV120" s="15" t="s">
        <v>148</v>
      </c>
      <c r="AW120" s="15" t="s">
        <v>32</v>
      </c>
      <c r="AX120" s="15" t="s">
        <v>71</v>
      </c>
      <c r="AY120" s="172" t="s">
        <v>126</v>
      </c>
    </row>
    <row r="121" spans="2:65" s="14" customFormat="1" ht="10.199999999999999">
      <c r="B121" s="163"/>
      <c r="D121" s="150" t="s">
        <v>137</v>
      </c>
      <c r="E121" s="164" t="s">
        <v>18</v>
      </c>
      <c r="F121" s="165" t="s">
        <v>142</v>
      </c>
      <c r="H121" s="166">
        <v>68</v>
      </c>
      <c r="I121" s="167"/>
      <c r="L121" s="163"/>
      <c r="M121" s="168"/>
      <c r="T121" s="169"/>
      <c r="AT121" s="164" t="s">
        <v>137</v>
      </c>
      <c r="AU121" s="164" t="s">
        <v>80</v>
      </c>
      <c r="AV121" s="14" t="s">
        <v>133</v>
      </c>
      <c r="AW121" s="14" t="s">
        <v>32</v>
      </c>
      <c r="AX121" s="14" t="s">
        <v>78</v>
      </c>
      <c r="AY121" s="164" t="s">
        <v>126</v>
      </c>
    </row>
    <row r="122" spans="2:65" s="1" customFormat="1" ht="24.15" customHeight="1">
      <c r="B122" s="33"/>
      <c r="C122" s="132" t="s">
        <v>133</v>
      </c>
      <c r="D122" s="132" t="s">
        <v>128</v>
      </c>
      <c r="E122" s="133" t="s">
        <v>656</v>
      </c>
      <c r="F122" s="134" t="s">
        <v>657</v>
      </c>
      <c r="G122" s="135" t="s">
        <v>156</v>
      </c>
      <c r="H122" s="136">
        <v>68</v>
      </c>
      <c r="I122" s="137"/>
      <c r="J122" s="138">
        <f>ROUND(I122*H122,2)</f>
        <v>0</v>
      </c>
      <c r="K122" s="134" t="s">
        <v>132</v>
      </c>
      <c r="L122" s="33"/>
      <c r="M122" s="139" t="s">
        <v>18</v>
      </c>
      <c r="N122" s="140" t="s">
        <v>42</v>
      </c>
      <c r="P122" s="141">
        <f>O122*H122</f>
        <v>0</v>
      </c>
      <c r="Q122" s="141">
        <v>0</v>
      </c>
      <c r="R122" s="141">
        <f>Q122*H122</f>
        <v>0</v>
      </c>
      <c r="S122" s="141">
        <v>0</v>
      </c>
      <c r="T122" s="142">
        <f>S122*H122</f>
        <v>0</v>
      </c>
      <c r="AR122" s="143" t="s">
        <v>133</v>
      </c>
      <c r="AT122" s="143" t="s">
        <v>128</v>
      </c>
      <c r="AU122" s="143" t="s">
        <v>80</v>
      </c>
      <c r="AY122" s="18" t="s">
        <v>126</v>
      </c>
      <c r="BE122" s="144">
        <f>IF(N122="základní",J122,0)</f>
        <v>0</v>
      </c>
      <c r="BF122" s="144">
        <f>IF(N122="snížená",J122,0)</f>
        <v>0</v>
      </c>
      <c r="BG122" s="144">
        <f>IF(N122="zákl. přenesená",J122,0)</f>
        <v>0</v>
      </c>
      <c r="BH122" s="144">
        <f>IF(N122="sníž. přenesená",J122,0)</f>
        <v>0</v>
      </c>
      <c r="BI122" s="144">
        <f>IF(N122="nulová",J122,0)</f>
        <v>0</v>
      </c>
      <c r="BJ122" s="18" t="s">
        <v>78</v>
      </c>
      <c r="BK122" s="144">
        <f>ROUND(I122*H122,2)</f>
        <v>0</v>
      </c>
      <c r="BL122" s="18" t="s">
        <v>133</v>
      </c>
      <c r="BM122" s="143" t="s">
        <v>658</v>
      </c>
    </row>
    <row r="123" spans="2:65" s="1" customFormat="1" ht="10.199999999999999">
      <c r="B123" s="33"/>
      <c r="D123" s="145" t="s">
        <v>135</v>
      </c>
      <c r="F123" s="146" t="s">
        <v>659</v>
      </c>
      <c r="I123" s="147"/>
      <c r="L123" s="33"/>
      <c r="M123" s="148"/>
      <c r="T123" s="54"/>
      <c r="AT123" s="18" t="s">
        <v>135</v>
      </c>
      <c r="AU123" s="18" t="s">
        <v>80</v>
      </c>
    </row>
    <row r="124" spans="2:65" s="13" customFormat="1" ht="10.199999999999999">
      <c r="B124" s="156"/>
      <c r="D124" s="150" t="s">
        <v>137</v>
      </c>
      <c r="E124" s="157" t="s">
        <v>18</v>
      </c>
      <c r="F124" s="158" t="s">
        <v>660</v>
      </c>
      <c r="H124" s="159">
        <v>68</v>
      </c>
      <c r="I124" s="160"/>
      <c r="L124" s="156"/>
      <c r="M124" s="161"/>
      <c r="T124" s="162"/>
      <c r="AT124" s="157" t="s">
        <v>137</v>
      </c>
      <c r="AU124" s="157" t="s">
        <v>80</v>
      </c>
      <c r="AV124" s="13" t="s">
        <v>80</v>
      </c>
      <c r="AW124" s="13" t="s">
        <v>32</v>
      </c>
      <c r="AX124" s="13" t="s">
        <v>78</v>
      </c>
      <c r="AY124" s="157" t="s">
        <v>126</v>
      </c>
    </row>
    <row r="125" spans="2:65" s="1" customFormat="1" ht="44.25" customHeight="1">
      <c r="B125" s="33"/>
      <c r="C125" s="132" t="s">
        <v>164</v>
      </c>
      <c r="D125" s="132" t="s">
        <v>128</v>
      </c>
      <c r="E125" s="133" t="s">
        <v>661</v>
      </c>
      <c r="F125" s="134" t="s">
        <v>662</v>
      </c>
      <c r="G125" s="135" t="s">
        <v>167</v>
      </c>
      <c r="H125" s="136">
        <v>13.416</v>
      </c>
      <c r="I125" s="137"/>
      <c r="J125" s="138">
        <f>ROUND(I125*H125,2)</f>
        <v>0</v>
      </c>
      <c r="K125" s="134" t="s">
        <v>132</v>
      </c>
      <c r="L125" s="33"/>
      <c r="M125" s="139" t="s">
        <v>18</v>
      </c>
      <c r="N125" s="140" t="s">
        <v>42</v>
      </c>
      <c r="P125" s="141">
        <f>O125*H125</f>
        <v>0</v>
      </c>
      <c r="Q125" s="141">
        <v>0</v>
      </c>
      <c r="R125" s="141">
        <f>Q125*H125</f>
        <v>0</v>
      </c>
      <c r="S125" s="141">
        <v>0</v>
      </c>
      <c r="T125" s="142">
        <f>S125*H125</f>
        <v>0</v>
      </c>
      <c r="AR125" s="143" t="s">
        <v>133</v>
      </c>
      <c r="AT125" s="143" t="s">
        <v>128</v>
      </c>
      <c r="AU125" s="143" t="s">
        <v>80</v>
      </c>
      <c r="AY125" s="18" t="s">
        <v>126</v>
      </c>
      <c r="BE125" s="144">
        <f>IF(N125="základní",J125,0)</f>
        <v>0</v>
      </c>
      <c r="BF125" s="144">
        <f>IF(N125="snížená",J125,0)</f>
        <v>0</v>
      </c>
      <c r="BG125" s="144">
        <f>IF(N125="zákl. přenesená",J125,0)</f>
        <v>0</v>
      </c>
      <c r="BH125" s="144">
        <f>IF(N125="sníž. přenesená",J125,0)</f>
        <v>0</v>
      </c>
      <c r="BI125" s="144">
        <f>IF(N125="nulová",J125,0)</f>
        <v>0</v>
      </c>
      <c r="BJ125" s="18" t="s">
        <v>78</v>
      </c>
      <c r="BK125" s="144">
        <f>ROUND(I125*H125,2)</f>
        <v>0</v>
      </c>
      <c r="BL125" s="18" t="s">
        <v>133</v>
      </c>
      <c r="BM125" s="143" t="s">
        <v>663</v>
      </c>
    </row>
    <row r="126" spans="2:65" s="1" customFormat="1" ht="10.199999999999999">
      <c r="B126" s="33"/>
      <c r="D126" s="145" t="s">
        <v>135</v>
      </c>
      <c r="F126" s="146" t="s">
        <v>664</v>
      </c>
      <c r="I126" s="147"/>
      <c r="L126" s="33"/>
      <c r="M126" s="148"/>
      <c r="T126" s="54"/>
      <c r="AT126" s="18" t="s">
        <v>135</v>
      </c>
      <c r="AU126" s="18" t="s">
        <v>80</v>
      </c>
    </row>
    <row r="127" spans="2:65" s="12" customFormat="1" ht="10.199999999999999">
      <c r="B127" s="149"/>
      <c r="D127" s="150" t="s">
        <v>137</v>
      </c>
      <c r="E127" s="151" t="s">
        <v>18</v>
      </c>
      <c r="F127" s="152" t="s">
        <v>170</v>
      </c>
      <c r="H127" s="151" t="s">
        <v>18</v>
      </c>
      <c r="I127" s="153"/>
      <c r="L127" s="149"/>
      <c r="M127" s="154"/>
      <c r="T127" s="155"/>
      <c r="AT127" s="151" t="s">
        <v>137</v>
      </c>
      <c r="AU127" s="151" t="s">
        <v>80</v>
      </c>
      <c r="AV127" s="12" t="s">
        <v>78</v>
      </c>
      <c r="AW127" s="12" t="s">
        <v>32</v>
      </c>
      <c r="AX127" s="12" t="s">
        <v>71</v>
      </c>
      <c r="AY127" s="151" t="s">
        <v>126</v>
      </c>
    </row>
    <row r="128" spans="2:65" s="12" customFormat="1" ht="10.199999999999999">
      <c r="B128" s="149"/>
      <c r="D128" s="150" t="s">
        <v>137</v>
      </c>
      <c r="E128" s="151" t="s">
        <v>18</v>
      </c>
      <c r="F128" s="152" t="s">
        <v>645</v>
      </c>
      <c r="H128" s="151" t="s">
        <v>18</v>
      </c>
      <c r="I128" s="153"/>
      <c r="L128" s="149"/>
      <c r="M128" s="154"/>
      <c r="T128" s="155"/>
      <c r="AT128" s="151" t="s">
        <v>137</v>
      </c>
      <c r="AU128" s="151" t="s">
        <v>80</v>
      </c>
      <c r="AV128" s="12" t="s">
        <v>78</v>
      </c>
      <c r="AW128" s="12" t="s">
        <v>32</v>
      </c>
      <c r="AX128" s="12" t="s">
        <v>71</v>
      </c>
      <c r="AY128" s="151" t="s">
        <v>126</v>
      </c>
    </row>
    <row r="129" spans="2:65" s="12" customFormat="1" ht="20.399999999999999">
      <c r="B129" s="149"/>
      <c r="D129" s="150" t="s">
        <v>137</v>
      </c>
      <c r="E129" s="151" t="s">
        <v>18</v>
      </c>
      <c r="F129" s="152" t="s">
        <v>665</v>
      </c>
      <c r="H129" s="151" t="s">
        <v>18</v>
      </c>
      <c r="I129" s="153"/>
      <c r="L129" s="149"/>
      <c r="M129" s="154"/>
      <c r="T129" s="155"/>
      <c r="AT129" s="151" t="s">
        <v>137</v>
      </c>
      <c r="AU129" s="151" t="s">
        <v>80</v>
      </c>
      <c r="AV129" s="12" t="s">
        <v>78</v>
      </c>
      <c r="AW129" s="12" t="s">
        <v>32</v>
      </c>
      <c r="AX129" s="12" t="s">
        <v>71</v>
      </c>
      <c r="AY129" s="151" t="s">
        <v>126</v>
      </c>
    </row>
    <row r="130" spans="2:65" s="12" customFormat="1" ht="20.399999999999999">
      <c r="B130" s="149"/>
      <c r="D130" s="150" t="s">
        <v>137</v>
      </c>
      <c r="E130" s="151" t="s">
        <v>18</v>
      </c>
      <c r="F130" s="152" t="s">
        <v>666</v>
      </c>
      <c r="H130" s="151" t="s">
        <v>18</v>
      </c>
      <c r="I130" s="153"/>
      <c r="L130" s="149"/>
      <c r="M130" s="154"/>
      <c r="T130" s="155"/>
      <c r="AT130" s="151" t="s">
        <v>137</v>
      </c>
      <c r="AU130" s="151" t="s">
        <v>80</v>
      </c>
      <c r="AV130" s="12" t="s">
        <v>78</v>
      </c>
      <c r="AW130" s="12" t="s">
        <v>32</v>
      </c>
      <c r="AX130" s="12" t="s">
        <v>71</v>
      </c>
      <c r="AY130" s="151" t="s">
        <v>126</v>
      </c>
    </row>
    <row r="131" spans="2:65" s="12" customFormat="1" ht="20.399999999999999">
      <c r="B131" s="149"/>
      <c r="D131" s="150" t="s">
        <v>137</v>
      </c>
      <c r="E131" s="151" t="s">
        <v>18</v>
      </c>
      <c r="F131" s="152" t="s">
        <v>667</v>
      </c>
      <c r="H131" s="151" t="s">
        <v>18</v>
      </c>
      <c r="I131" s="153"/>
      <c r="L131" s="149"/>
      <c r="M131" s="154"/>
      <c r="T131" s="155"/>
      <c r="AT131" s="151" t="s">
        <v>137</v>
      </c>
      <c r="AU131" s="151" t="s">
        <v>80</v>
      </c>
      <c r="AV131" s="12" t="s">
        <v>78</v>
      </c>
      <c r="AW131" s="12" t="s">
        <v>32</v>
      </c>
      <c r="AX131" s="12" t="s">
        <v>71</v>
      </c>
      <c r="AY131" s="151" t="s">
        <v>126</v>
      </c>
    </row>
    <row r="132" spans="2:65" s="13" customFormat="1" ht="10.199999999999999">
      <c r="B132" s="156"/>
      <c r="D132" s="150" t="s">
        <v>137</v>
      </c>
      <c r="E132" s="157" t="s">
        <v>18</v>
      </c>
      <c r="F132" s="158" t="s">
        <v>668</v>
      </c>
      <c r="H132" s="159">
        <v>10.35</v>
      </c>
      <c r="I132" s="160"/>
      <c r="L132" s="156"/>
      <c r="M132" s="161"/>
      <c r="T132" s="162"/>
      <c r="AT132" s="157" t="s">
        <v>137</v>
      </c>
      <c r="AU132" s="157" t="s">
        <v>80</v>
      </c>
      <c r="AV132" s="13" t="s">
        <v>80</v>
      </c>
      <c r="AW132" s="13" t="s">
        <v>32</v>
      </c>
      <c r="AX132" s="13" t="s">
        <v>71</v>
      </c>
      <c r="AY132" s="157" t="s">
        <v>126</v>
      </c>
    </row>
    <row r="133" spans="2:65" s="13" customFormat="1" ht="10.199999999999999">
      <c r="B133" s="156"/>
      <c r="D133" s="150" t="s">
        <v>137</v>
      </c>
      <c r="E133" s="157" t="s">
        <v>18</v>
      </c>
      <c r="F133" s="158" t="s">
        <v>669</v>
      </c>
      <c r="H133" s="159">
        <v>0.45</v>
      </c>
      <c r="I133" s="160"/>
      <c r="L133" s="156"/>
      <c r="M133" s="161"/>
      <c r="T133" s="162"/>
      <c r="AT133" s="157" t="s">
        <v>137</v>
      </c>
      <c r="AU133" s="157" t="s">
        <v>80</v>
      </c>
      <c r="AV133" s="13" t="s">
        <v>80</v>
      </c>
      <c r="AW133" s="13" t="s">
        <v>32</v>
      </c>
      <c r="AX133" s="13" t="s">
        <v>71</v>
      </c>
      <c r="AY133" s="157" t="s">
        <v>126</v>
      </c>
    </row>
    <row r="134" spans="2:65" s="13" customFormat="1" ht="10.199999999999999">
      <c r="B134" s="156"/>
      <c r="D134" s="150" t="s">
        <v>137</v>
      </c>
      <c r="E134" s="157" t="s">
        <v>18</v>
      </c>
      <c r="F134" s="158" t="s">
        <v>670</v>
      </c>
      <c r="H134" s="159">
        <v>1.8</v>
      </c>
      <c r="I134" s="160"/>
      <c r="L134" s="156"/>
      <c r="M134" s="161"/>
      <c r="T134" s="162"/>
      <c r="AT134" s="157" t="s">
        <v>137</v>
      </c>
      <c r="AU134" s="157" t="s">
        <v>80</v>
      </c>
      <c r="AV134" s="13" t="s">
        <v>80</v>
      </c>
      <c r="AW134" s="13" t="s">
        <v>32</v>
      </c>
      <c r="AX134" s="13" t="s">
        <v>71</v>
      </c>
      <c r="AY134" s="157" t="s">
        <v>126</v>
      </c>
    </row>
    <row r="135" spans="2:65" s="13" customFormat="1" ht="10.199999999999999">
      <c r="B135" s="156"/>
      <c r="D135" s="150" t="s">
        <v>137</v>
      </c>
      <c r="E135" s="157" t="s">
        <v>18</v>
      </c>
      <c r="F135" s="158" t="s">
        <v>671</v>
      </c>
      <c r="H135" s="159">
        <v>2.85</v>
      </c>
      <c r="I135" s="160"/>
      <c r="L135" s="156"/>
      <c r="M135" s="161"/>
      <c r="T135" s="162"/>
      <c r="AT135" s="157" t="s">
        <v>137</v>
      </c>
      <c r="AU135" s="157" t="s">
        <v>80</v>
      </c>
      <c r="AV135" s="13" t="s">
        <v>80</v>
      </c>
      <c r="AW135" s="13" t="s">
        <v>32</v>
      </c>
      <c r="AX135" s="13" t="s">
        <v>71</v>
      </c>
      <c r="AY135" s="157" t="s">
        <v>126</v>
      </c>
    </row>
    <row r="136" spans="2:65" s="13" customFormat="1" ht="10.199999999999999">
      <c r="B136" s="156"/>
      <c r="D136" s="150" t="s">
        <v>137</v>
      </c>
      <c r="E136" s="157" t="s">
        <v>18</v>
      </c>
      <c r="F136" s="158" t="s">
        <v>672</v>
      </c>
      <c r="H136" s="159">
        <v>1.05</v>
      </c>
      <c r="I136" s="160"/>
      <c r="L136" s="156"/>
      <c r="M136" s="161"/>
      <c r="T136" s="162"/>
      <c r="AT136" s="157" t="s">
        <v>137</v>
      </c>
      <c r="AU136" s="157" t="s">
        <v>80</v>
      </c>
      <c r="AV136" s="13" t="s">
        <v>80</v>
      </c>
      <c r="AW136" s="13" t="s">
        <v>32</v>
      </c>
      <c r="AX136" s="13" t="s">
        <v>71</v>
      </c>
      <c r="AY136" s="157" t="s">
        <v>126</v>
      </c>
    </row>
    <row r="137" spans="2:65" s="13" customFormat="1" ht="20.399999999999999">
      <c r="B137" s="156"/>
      <c r="D137" s="150" t="s">
        <v>137</v>
      </c>
      <c r="E137" s="157" t="s">
        <v>18</v>
      </c>
      <c r="F137" s="158" t="s">
        <v>673</v>
      </c>
      <c r="H137" s="159">
        <v>-5.0599999999999996</v>
      </c>
      <c r="I137" s="160"/>
      <c r="L137" s="156"/>
      <c r="M137" s="161"/>
      <c r="T137" s="162"/>
      <c r="AT137" s="157" t="s">
        <v>137</v>
      </c>
      <c r="AU137" s="157" t="s">
        <v>80</v>
      </c>
      <c r="AV137" s="13" t="s">
        <v>80</v>
      </c>
      <c r="AW137" s="13" t="s">
        <v>32</v>
      </c>
      <c r="AX137" s="13" t="s">
        <v>71</v>
      </c>
      <c r="AY137" s="157" t="s">
        <v>126</v>
      </c>
    </row>
    <row r="138" spans="2:65" s="15" customFormat="1" ht="10.199999999999999">
      <c r="B138" s="171"/>
      <c r="D138" s="150" t="s">
        <v>137</v>
      </c>
      <c r="E138" s="172" t="s">
        <v>18</v>
      </c>
      <c r="F138" s="173" t="s">
        <v>652</v>
      </c>
      <c r="H138" s="174">
        <v>11.44</v>
      </c>
      <c r="I138" s="175"/>
      <c r="L138" s="171"/>
      <c r="M138" s="176"/>
      <c r="T138" s="177"/>
      <c r="AT138" s="172" t="s">
        <v>137</v>
      </c>
      <c r="AU138" s="172" t="s">
        <v>80</v>
      </c>
      <c r="AV138" s="15" t="s">
        <v>148</v>
      </c>
      <c r="AW138" s="15" t="s">
        <v>32</v>
      </c>
      <c r="AX138" s="15" t="s">
        <v>71</v>
      </c>
      <c r="AY138" s="172" t="s">
        <v>126</v>
      </c>
    </row>
    <row r="139" spans="2:65" s="12" customFormat="1" ht="10.199999999999999">
      <c r="B139" s="149"/>
      <c r="D139" s="150" t="s">
        <v>137</v>
      </c>
      <c r="E139" s="151" t="s">
        <v>18</v>
      </c>
      <c r="F139" s="152" t="s">
        <v>653</v>
      </c>
      <c r="H139" s="151" t="s">
        <v>18</v>
      </c>
      <c r="I139" s="153"/>
      <c r="L139" s="149"/>
      <c r="M139" s="154"/>
      <c r="T139" s="155"/>
      <c r="AT139" s="151" t="s">
        <v>137</v>
      </c>
      <c r="AU139" s="151" t="s">
        <v>80</v>
      </c>
      <c r="AV139" s="12" t="s">
        <v>78</v>
      </c>
      <c r="AW139" s="12" t="s">
        <v>32</v>
      </c>
      <c r="AX139" s="12" t="s">
        <v>71</v>
      </c>
      <c r="AY139" s="151" t="s">
        <v>126</v>
      </c>
    </row>
    <row r="140" spans="2:65" s="13" customFormat="1" ht="10.199999999999999">
      <c r="B140" s="156"/>
      <c r="D140" s="150" t="s">
        <v>137</v>
      </c>
      <c r="E140" s="157" t="s">
        <v>18</v>
      </c>
      <c r="F140" s="158" t="s">
        <v>674</v>
      </c>
      <c r="H140" s="159">
        <v>2.85</v>
      </c>
      <c r="I140" s="160"/>
      <c r="L140" s="156"/>
      <c r="M140" s="161"/>
      <c r="T140" s="162"/>
      <c r="AT140" s="157" t="s">
        <v>137</v>
      </c>
      <c r="AU140" s="157" t="s">
        <v>80</v>
      </c>
      <c r="AV140" s="13" t="s">
        <v>80</v>
      </c>
      <c r="AW140" s="13" t="s">
        <v>32</v>
      </c>
      <c r="AX140" s="13" t="s">
        <v>71</v>
      </c>
      <c r="AY140" s="157" t="s">
        <v>126</v>
      </c>
    </row>
    <row r="141" spans="2:65" s="13" customFormat="1" ht="10.199999999999999">
      <c r="B141" s="156"/>
      <c r="D141" s="150" t="s">
        <v>137</v>
      </c>
      <c r="E141" s="157" t="s">
        <v>18</v>
      </c>
      <c r="F141" s="158" t="s">
        <v>675</v>
      </c>
      <c r="H141" s="159">
        <v>-0.874</v>
      </c>
      <c r="I141" s="160"/>
      <c r="L141" s="156"/>
      <c r="M141" s="161"/>
      <c r="T141" s="162"/>
      <c r="AT141" s="157" t="s">
        <v>137</v>
      </c>
      <c r="AU141" s="157" t="s">
        <v>80</v>
      </c>
      <c r="AV141" s="13" t="s">
        <v>80</v>
      </c>
      <c r="AW141" s="13" t="s">
        <v>32</v>
      </c>
      <c r="AX141" s="13" t="s">
        <v>71</v>
      </c>
      <c r="AY141" s="157" t="s">
        <v>126</v>
      </c>
    </row>
    <row r="142" spans="2:65" s="15" customFormat="1" ht="10.199999999999999">
      <c r="B142" s="171"/>
      <c r="D142" s="150" t="s">
        <v>137</v>
      </c>
      <c r="E142" s="172" t="s">
        <v>18</v>
      </c>
      <c r="F142" s="173" t="s">
        <v>655</v>
      </c>
      <c r="H142" s="174">
        <v>1.976</v>
      </c>
      <c r="I142" s="175"/>
      <c r="L142" s="171"/>
      <c r="M142" s="176"/>
      <c r="T142" s="177"/>
      <c r="AT142" s="172" t="s">
        <v>137</v>
      </c>
      <c r="AU142" s="172" t="s">
        <v>80</v>
      </c>
      <c r="AV142" s="15" t="s">
        <v>148</v>
      </c>
      <c r="AW142" s="15" t="s">
        <v>32</v>
      </c>
      <c r="AX142" s="15" t="s">
        <v>71</v>
      </c>
      <c r="AY142" s="172" t="s">
        <v>126</v>
      </c>
    </row>
    <row r="143" spans="2:65" s="14" customFormat="1" ht="10.199999999999999">
      <c r="B143" s="163"/>
      <c r="D143" s="150" t="s">
        <v>137</v>
      </c>
      <c r="E143" s="164" t="s">
        <v>18</v>
      </c>
      <c r="F143" s="165" t="s">
        <v>142</v>
      </c>
      <c r="H143" s="166">
        <v>13.416</v>
      </c>
      <c r="I143" s="167"/>
      <c r="L143" s="163"/>
      <c r="M143" s="168"/>
      <c r="T143" s="169"/>
      <c r="AT143" s="164" t="s">
        <v>137</v>
      </c>
      <c r="AU143" s="164" t="s">
        <v>80</v>
      </c>
      <c r="AV143" s="14" t="s">
        <v>133</v>
      </c>
      <c r="AW143" s="14" t="s">
        <v>32</v>
      </c>
      <c r="AX143" s="14" t="s">
        <v>78</v>
      </c>
      <c r="AY143" s="164" t="s">
        <v>126</v>
      </c>
    </row>
    <row r="144" spans="2:65" s="1" customFormat="1" ht="37.799999999999997" customHeight="1">
      <c r="B144" s="33"/>
      <c r="C144" s="132" t="s">
        <v>173</v>
      </c>
      <c r="D144" s="132" t="s">
        <v>128</v>
      </c>
      <c r="E144" s="133" t="s">
        <v>676</v>
      </c>
      <c r="F144" s="134" t="s">
        <v>677</v>
      </c>
      <c r="G144" s="135" t="s">
        <v>167</v>
      </c>
      <c r="H144" s="136">
        <v>16.3</v>
      </c>
      <c r="I144" s="137"/>
      <c r="J144" s="138">
        <f>ROUND(I144*H144,2)</f>
        <v>0</v>
      </c>
      <c r="K144" s="134" t="s">
        <v>132</v>
      </c>
      <c r="L144" s="33"/>
      <c r="M144" s="139" t="s">
        <v>18</v>
      </c>
      <c r="N144" s="140" t="s">
        <v>42</v>
      </c>
      <c r="P144" s="141">
        <f>O144*H144</f>
        <v>0</v>
      </c>
      <c r="Q144" s="141">
        <v>0</v>
      </c>
      <c r="R144" s="141">
        <f>Q144*H144</f>
        <v>0</v>
      </c>
      <c r="S144" s="141">
        <v>0</v>
      </c>
      <c r="T144" s="142">
        <f>S144*H144</f>
        <v>0</v>
      </c>
      <c r="AR144" s="143" t="s">
        <v>133</v>
      </c>
      <c r="AT144" s="143" t="s">
        <v>128</v>
      </c>
      <c r="AU144" s="143" t="s">
        <v>80</v>
      </c>
      <c r="AY144" s="18" t="s">
        <v>126</v>
      </c>
      <c r="BE144" s="144">
        <f>IF(N144="základní",J144,0)</f>
        <v>0</v>
      </c>
      <c r="BF144" s="144">
        <f>IF(N144="snížená",J144,0)</f>
        <v>0</v>
      </c>
      <c r="BG144" s="144">
        <f>IF(N144="zákl. přenesená",J144,0)</f>
        <v>0</v>
      </c>
      <c r="BH144" s="144">
        <f>IF(N144="sníž. přenesená",J144,0)</f>
        <v>0</v>
      </c>
      <c r="BI144" s="144">
        <f>IF(N144="nulová",J144,0)</f>
        <v>0</v>
      </c>
      <c r="BJ144" s="18" t="s">
        <v>78</v>
      </c>
      <c r="BK144" s="144">
        <f>ROUND(I144*H144,2)</f>
        <v>0</v>
      </c>
      <c r="BL144" s="18" t="s">
        <v>133</v>
      </c>
      <c r="BM144" s="143" t="s">
        <v>678</v>
      </c>
    </row>
    <row r="145" spans="2:65" s="1" customFormat="1" ht="10.199999999999999">
      <c r="B145" s="33"/>
      <c r="D145" s="145" t="s">
        <v>135</v>
      </c>
      <c r="F145" s="146" t="s">
        <v>679</v>
      </c>
      <c r="I145" s="147"/>
      <c r="L145" s="33"/>
      <c r="M145" s="148"/>
      <c r="T145" s="54"/>
      <c r="AT145" s="18" t="s">
        <v>135</v>
      </c>
      <c r="AU145" s="18" t="s">
        <v>80</v>
      </c>
    </row>
    <row r="146" spans="2:65" s="12" customFormat="1" ht="10.199999999999999">
      <c r="B146" s="149"/>
      <c r="D146" s="150" t="s">
        <v>137</v>
      </c>
      <c r="E146" s="151" t="s">
        <v>18</v>
      </c>
      <c r="F146" s="152" t="s">
        <v>633</v>
      </c>
      <c r="H146" s="151" t="s">
        <v>18</v>
      </c>
      <c r="I146" s="153"/>
      <c r="L146" s="149"/>
      <c r="M146" s="154"/>
      <c r="T146" s="155"/>
      <c r="AT146" s="151" t="s">
        <v>137</v>
      </c>
      <c r="AU146" s="151" t="s">
        <v>80</v>
      </c>
      <c r="AV146" s="12" t="s">
        <v>78</v>
      </c>
      <c r="AW146" s="12" t="s">
        <v>32</v>
      </c>
      <c r="AX146" s="12" t="s">
        <v>71</v>
      </c>
      <c r="AY146" s="151" t="s">
        <v>126</v>
      </c>
    </row>
    <row r="147" spans="2:65" s="12" customFormat="1" ht="10.199999999999999">
      <c r="B147" s="149"/>
      <c r="D147" s="150" t="s">
        <v>137</v>
      </c>
      <c r="E147" s="151" t="s">
        <v>18</v>
      </c>
      <c r="F147" s="152" t="s">
        <v>634</v>
      </c>
      <c r="H147" s="151" t="s">
        <v>18</v>
      </c>
      <c r="I147" s="153"/>
      <c r="L147" s="149"/>
      <c r="M147" s="154"/>
      <c r="T147" s="155"/>
      <c r="AT147" s="151" t="s">
        <v>137</v>
      </c>
      <c r="AU147" s="151" t="s">
        <v>80</v>
      </c>
      <c r="AV147" s="12" t="s">
        <v>78</v>
      </c>
      <c r="AW147" s="12" t="s">
        <v>32</v>
      </c>
      <c r="AX147" s="12" t="s">
        <v>71</v>
      </c>
      <c r="AY147" s="151" t="s">
        <v>126</v>
      </c>
    </row>
    <row r="148" spans="2:65" s="13" customFormat="1" ht="10.199999999999999">
      <c r="B148" s="156"/>
      <c r="D148" s="150" t="s">
        <v>137</v>
      </c>
      <c r="E148" s="157" t="s">
        <v>18</v>
      </c>
      <c r="F148" s="158" t="s">
        <v>680</v>
      </c>
      <c r="H148" s="159">
        <v>3</v>
      </c>
      <c r="I148" s="160"/>
      <c r="L148" s="156"/>
      <c r="M148" s="161"/>
      <c r="T148" s="162"/>
      <c r="AT148" s="157" t="s">
        <v>137</v>
      </c>
      <c r="AU148" s="157" t="s">
        <v>80</v>
      </c>
      <c r="AV148" s="13" t="s">
        <v>80</v>
      </c>
      <c r="AW148" s="13" t="s">
        <v>32</v>
      </c>
      <c r="AX148" s="13" t="s">
        <v>71</v>
      </c>
      <c r="AY148" s="157" t="s">
        <v>126</v>
      </c>
    </row>
    <row r="149" spans="2:65" s="13" customFormat="1" ht="10.199999999999999">
      <c r="B149" s="156"/>
      <c r="D149" s="150" t="s">
        <v>137</v>
      </c>
      <c r="E149" s="157" t="s">
        <v>18</v>
      </c>
      <c r="F149" s="158" t="s">
        <v>681</v>
      </c>
      <c r="H149" s="159">
        <v>13.3</v>
      </c>
      <c r="I149" s="160"/>
      <c r="L149" s="156"/>
      <c r="M149" s="161"/>
      <c r="T149" s="162"/>
      <c r="AT149" s="157" t="s">
        <v>137</v>
      </c>
      <c r="AU149" s="157" t="s">
        <v>80</v>
      </c>
      <c r="AV149" s="13" t="s">
        <v>80</v>
      </c>
      <c r="AW149" s="13" t="s">
        <v>32</v>
      </c>
      <c r="AX149" s="13" t="s">
        <v>71</v>
      </c>
      <c r="AY149" s="157" t="s">
        <v>126</v>
      </c>
    </row>
    <row r="150" spans="2:65" s="14" customFormat="1" ht="10.199999999999999">
      <c r="B150" s="163"/>
      <c r="D150" s="150" t="s">
        <v>137</v>
      </c>
      <c r="E150" s="164" t="s">
        <v>18</v>
      </c>
      <c r="F150" s="165" t="s">
        <v>142</v>
      </c>
      <c r="H150" s="166">
        <v>16.3</v>
      </c>
      <c r="I150" s="167"/>
      <c r="L150" s="163"/>
      <c r="M150" s="168"/>
      <c r="T150" s="169"/>
      <c r="AT150" s="164" t="s">
        <v>137</v>
      </c>
      <c r="AU150" s="164" t="s">
        <v>80</v>
      </c>
      <c r="AV150" s="14" t="s">
        <v>133</v>
      </c>
      <c r="AW150" s="14" t="s">
        <v>32</v>
      </c>
      <c r="AX150" s="14" t="s">
        <v>78</v>
      </c>
      <c r="AY150" s="164" t="s">
        <v>126</v>
      </c>
    </row>
    <row r="151" spans="2:65" s="1" customFormat="1" ht="62.7" customHeight="1">
      <c r="B151" s="33"/>
      <c r="C151" s="132" t="s">
        <v>179</v>
      </c>
      <c r="D151" s="132" t="s">
        <v>128</v>
      </c>
      <c r="E151" s="133" t="s">
        <v>198</v>
      </c>
      <c r="F151" s="134" t="s">
        <v>199</v>
      </c>
      <c r="G151" s="135" t="s">
        <v>167</v>
      </c>
      <c r="H151" s="136">
        <v>13.416</v>
      </c>
      <c r="I151" s="137"/>
      <c r="J151" s="138">
        <f>ROUND(I151*H151,2)</f>
        <v>0</v>
      </c>
      <c r="K151" s="134" t="s">
        <v>132</v>
      </c>
      <c r="L151" s="33"/>
      <c r="M151" s="139" t="s">
        <v>18</v>
      </c>
      <c r="N151" s="140" t="s">
        <v>42</v>
      </c>
      <c r="P151" s="141">
        <f>O151*H151</f>
        <v>0</v>
      </c>
      <c r="Q151" s="141">
        <v>0</v>
      </c>
      <c r="R151" s="141">
        <f>Q151*H151</f>
        <v>0</v>
      </c>
      <c r="S151" s="141">
        <v>0</v>
      </c>
      <c r="T151" s="142">
        <f>S151*H151</f>
        <v>0</v>
      </c>
      <c r="AR151" s="143" t="s">
        <v>133</v>
      </c>
      <c r="AT151" s="143" t="s">
        <v>128</v>
      </c>
      <c r="AU151" s="143" t="s">
        <v>80</v>
      </c>
      <c r="AY151" s="18" t="s">
        <v>126</v>
      </c>
      <c r="BE151" s="144">
        <f>IF(N151="základní",J151,0)</f>
        <v>0</v>
      </c>
      <c r="BF151" s="144">
        <f>IF(N151="snížená",J151,0)</f>
        <v>0</v>
      </c>
      <c r="BG151" s="144">
        <f>IF(N151="zákl. přenesená",J151,0)</f>
        <v>0</v>
      </c>
      <c r="BH151" s="144">
        <f>IF(N151="sníž. přenesená",J151,0)</f>
        <v>0</v>
      </c>
      <c r="BI151" s="144">
        <f>IF(N151="nulová",J151,0)</f>
        <v>0</v>
      </c>
      <c r="BJ151" s="18" t="s">
        <v>78</v>
      </c>
      <c r="BK151" s="144">
        <f>ROUND(I151*H151,2)</f>
        <v>0</v>
      </c>
      <c r="BL151" s="18" t="s">
        <v>133</v>
      </c>
      <c r="BM151" s="143" t="s">
        <v>682</v>
      </c>
    </row>
    <row r="152" spans="2:65" s="1" customFormat="1" ht="10.199999999999999">
      <c r="B152" s="33"/>
      <c r="D152" s="145" t="s">
        <v>135</v>
      </c>
      <c r="F152" s="146" t="s">
        <v>201</v>
      </c>
      <c r="I152" s="147"/>
      <c r="L152" s="33"/>
      <c r="M152" s="148"/>
      <c r="T152" s="54"/>
      <c r="AT152" s="18" t="s">
        <v>135</v>
      </c>
      <c r="AU152" s="18" t="s">
        <v>80</v>
      </c>
    </row>
    <row r="153" spans="2:65" s="12" customFormat="1" ht="10.199999999999999">
      <c r="B153" s="149"/>
      <c r="D153" s="150" t="s">
        <v>137</v>
      </c>
      <c r="E153" s="151" t="s">
        <v>18</v>
      </c>
      <c r="F153" s="152" t="s">
        <v>683</v>
      </c>
      <c r="H153" s="151" t="s">
        <v>18</v>
      </c>
      <c r="I153" s="153"/>
      <c r="L153" s="149"/>
      <c r="M153" s="154"/>
      <c r="T153" s="155"/>
      <c r="AT153" s="151" t="s">
        <v>137</v>
      </c>
      <c r="AU153" s="151" t="s">
        <v>80</v>
      </c>
      <c r="AV153" s="12" t="s">
        <v>78</v>
      </c>
      <c r="AW153" s="12" t="s">
        <v>32</v>
      </c>
      <c r="AX153" s="12" t="s">
        <v>71</v>
      </c>
      <c r="AY153" s="151" t="s">
        <v>126</v>
      </c>
    </row>
    <row r="154" spans="2:65" s="12" customFormat="1" ht="10.199999999999999">
      <c r="B154" s="149"/>
      <c r="D154" s="150" t="s">
        <v>137</v>
      </c>
      <c r="E154" s="151" t="s">
        <v>18</v>
      </c>
      <c r="F154" s="152" t="s">
        <v>202</v>
      </c>
      <c r="H154" s="151" t="s">
        <v>18</v>
      </c>
      <c r="I154" s="153"/>
      <c r="L154" s="149"/>
      <c r="M154" s="154"/>
      <c r="T154" s="155"/>
      <c r="AT154" s="151" t="s">
        <v>137</v>
      </c>
      <c r="AU154" s="151" t="s">
        <v>80</v>
      </c>
      <c r="AV154" s="12" t="s">
        <v>78</v>
      </c>
      <c r="AW154" s="12" t="s">
        <v>32</v>
      </c>
      <c r="AX154" s="12" t="s">
        <v>71</v>
      </c>
      <c r="AY154" s="151" t="s">
        <v>126</v>
      </c>
    </row>
    <row r="155" spans="2:65" s="13" customFormat="1" ht="10.199999999999999">
      <c r="B155" s="156"/>
      <c r="D155" s="150" t="s">
        <v>137</v>
      </c>
      <c r="E155" s="157" t="s">
        <v>18</v>
      </c>
      <c r="F155" s="158" t="s">
        <v>684</v>
      </c>
      <c r="H155" s="159">
        <v>13.416</v>
      </c>
      <c r="I155" s="160"/>
      <c r="L155" s="156"/>
      <c r="M155" s="161"/>
      <c r="T155" s="162"/>
      <c r="AT155" s="157" t="s">
        <v>137</v>
      </c>
      <c r="AU155" s="157" t="s">
        <v>80</v>
      </c>
      <c r="AV155" s="13" t="s">
        <v>80</v>
      </c>
      <c r="AW155" s="13" t="s">
        <v>32</v>
      </c>
      <c r="AX155" s="13" t="s">
        <v>71</v>
      </c>
      <c r="AY155" s="157" t="s">
        <v>126</v>
      </c>
    </row>
    <row r="156" spans="2:65" s="14" customFormat="1" ht="10.199999999999999">
      <c r="B156" s="163"/>
      <c r="D156" s="150" t="s">
        <v>137</v>
      </c>
      <c r="E156" s="164" t="s">
        <v>18</v>
      </c>
      <c r="F156" s="165" t="s">
        <v>142</v>
      </c>
      <c r="H156" s="166">
        <v>13.416</v>
      </c>
      <c r="I156" s="167"/>
      <c r="L156" s="163"/>
      <c r="M156" s="168"/>
      <c r="T156" s="169"/>
      <c r="AT156" s="164" t="s">
        <v>137</v>
      </c>
      <c r="AU156" s="164" t="s">
        <v>80</v>
      </c>
      <c r="AV156" s="14" t="s">
        <v>133</v>
      </c>
      <c r="AW156" s="14" t="s">
        <v>32</v>
      </c>
      <c r="AX156" s="14" t="s">
        <v>78</v>
      </c>
      <c r="AY156" s="164" t="s">
        <v>126</v>
      </c>
    </row>
    <row r="157" spans="2:65" s="1" customFormat="1" ht="44.25" customHeight="1">
      <c r="B157" s="33"/>
      <c r="C157" s="132" t="s">
        <v>197</v>
      </c>
      <c r="D157" s="132" t="s">
        <v>128</v>
      </c>
      <c r="E157" s="133" t="s">
        <v>229</v>
      </c>
      <c r="F157" s="134" t="s">
        <v>230</v>
      </c>
      <c r="G157" s="135" t="s">
        <v>231</v>
      </c>
      <c r="H157" s="136">
        <v>23.478000000000002</v>
      </c>
      <c r="I157" s="137"/>
      <c r="J157" s="138">
        <f>ROUND(I157*H157,2)</f>
        <v>0</v>
      </c>
      <c r="K157" s="134" t="s">
        <v>132</v>
      </c>
      <c r="L157" s="33"/>
      <c r="M157" s="139" t="s">
        <v>18</v>
      </c>
      <c r="N157" s="140" t="s">
        <v>42</v>
      </c>
      <c r="P157" s="141">
        <f>O157*H157</f>
        <v>0</v>
      </c>
      <c r="Q157" s="141">
        <v>0</v>
      </c>
      <c r="R157" s="141">
        <f>Q157*H157</f>
        <v>0</v>
      </c>
      <c r="S157" s="141">
        <v>0</v>
      </c>
      <c r="T157" s="142">
        <f>S157*H157</f>
        <v>0</v>
      </c>
      <c r="AR157" s="143" t="s">
        <v>133</v>
      </c>
      <c r="AT157" s="143" t="s">
        <v>128</v>
      </c>
      <c r="AU157" s="143" t="s">
        <v>80</v>
      </c>
      <c r="AY157" s="18" t="s">
        <v>126</v>
      </c>
      <c r="BE157" s="144">
        <f>IF(N157="základní",J157,0)</f>
        <v>0</v>
      </c>
      <c r="BF157" s="144">
        <f>IF(N157="snížená",J157,0)</f>
        <v>0</v>
      </c>
      <c r="BG157" s="144">
        <f>IF(N157="zákl. přenesená",J157,0)</f>
        <v>0</v>
      </c>
      <c r="BH157" s="144">
        <f>IF(N157="sníž. přenesená",J157,0)</f>
        <v>0</v>
      </c>
      <c r="BI157" s="144">
        <f>IF(N157="nulová",J157,0)</f>
        <v>0</v>
      </c>
      <c r="BJ157" s="18" t="s">
        <v>78</v>
      </c>
      <c r="BK157" s="144">
        <f>ROUND(I157*H157,2)</f>
        <v>0</v>
      </c>
      <c r="BL157" s="18" t="s">
        <v>133</v>
      </c>
      <c r="BM157" s="143" t="s">
        <v>685</v>
      </c>
    </row>
    <row r="158" spans="2:65" s="1" customFormat="1" ht="10.199999999999999">
      <c r="B158" s="33"/>
      <c r="D158" s="145" t="s">
        <v>135</v>
      </c>
      <c r="F158" s="146" t="s">
        <v>233</v>
      </c>
      <c r="I158" s="147"/>
      <c r="L158" s="33"/>
      <c r="M158" s="148"/>
      <c r="T158" s="54"/>
      <c r="AT158" s="18" t="s">
        <v>135</v>
      </c>
      <c r="AU158" s="18" t="s">
        <v>80</v>
      </c>
    </row>
    <row r="159" spans="2:65" s="12" customFormat="1" ht="10.199999999999999">
      <c r="B159" s="149"/>
      <c r="D159" s="150" t="s">
        <v>137</v>
      </c>
      <c r="E159" s="151" t="s">
        <v>18</v>
      </c>
      <c r="F159" s="152" t="s">
        <v>683</v>
      </c>
      <c r="H159" s="151" t="s">
        <v>18</v>
      </c>
      <c r="I159" s="153"/>
      <c r="L159" s="149"/>
      <c r="M159" s="154"/>
      <c r="T159" s="155"/>
      <c r="AT159" s="151" t="s">
        <v>137</v>
      </c>
      <c r="AU159" s="151" t="s">
        <v>80</v>
      </c>
      <c r="AV159" s="12" t="s">
        <v>78</v>
      </c>
      <c r="AW159" s="12" t="s">
        <v>32</v>
      </c>
      <c r="AX159" s="12" t="s">
        <v>71</v>
      </c>
      <c r="AY159" s="151" t="s">
        <v>126</v>
      </c>
    </row>
    <row r="160" spans="2:65" s="12" customFormat="1" ht="20.399999999999999">
      <c r="B160" s="149"/>
      <c r="D160" s="150" t="s">
        <v>137</v>
      </c>
      <c r="E160" s="151" t="s">
        <v>18</v>
      </c>
      <c r="F160" s="152" t="s">
        <v>234</v>
      </c>
      <c r="H160" s="151" t="s">
        <v>18</v>
      </c>
      <c r="I160" s="153"/>
      <c r="L160" s="149"/>
      <c r="M160" s="154"/>
      <c r="T160" s="155"/>
      <c r="AT160" s="151" t="s">
        <v>137</v>
      </c>
      <c r="AU160" s="151" t="s">
        <v>80</v>
      </c>
      <c r="AV160" s="12" t="s">
        <v>78</v>
      </c>
      <c r="AW160" s="12" t="s">
        <v>32</v>
      </c>
      <c r="AX160" s="12" t="s">
        <v>71</v>
      </c>
      <c r="AY160" s="151" t="s">
        <v>126</v>
      </c>
    </row>
    <row r="161" spans="2:65" s="13" customFormat="1" ht="10.199999999999999">
      <c r="B161" s="156"/>
      <c r="D161" s="150" t="s">
        <v>137</v>
      </c>
      <c r="E161" s="157" t="s">
        <v>18</v>
      </c>
      <c r="F161" s="158" t="s">
        <v>684</v>
      </c>
      <c r="H161" s="159">
        <v>13.416</v>
      </c>
      <c r="I161" s="160"/>
      <c r="L161" s="156"/>
      <c r="M161" s="161"/>
      <c r="T161" s="162"/>
      <c r="AT161" s="157" t="s">
        <v>137</v>
      </c>
      <c r="AU161" s="157" t="s">
        <v>80</v>
      </c>
      <c r="AV161" s="13" t="s">
        <v>80</v>
      </c>
      <c r="AW161" s="13" t="s">
        <v>32</v>
      </c>
      <c r="AX161" s="13" t="s">
        <v>71</v>
      </c>
      <c r="AY161" s="157" t="s">
        <v>126</v>
      </c>
    </row>
    <row r="162" spans="2:65" s="14" customFormat="1" ht="10.199999999999999">
      <c r="B162" s="163"/>
      <c r="D162" s="150" t="s">
        <v>137</v>
      </c>
      <c r="E162" s="164" t="s">
        <v>18</v>
      </c>
      <c r="F162" s="165" t="s">
        <v>142</v>
      </c>
      <c r="H162" s="166">
        <v>13.416</v>
      </c>
      <c r="I162" s="167"/>
      <c r="L162" s="163"/>
      <c r="M162" s="168"/>
      <c r="T162" s="169"/>
      <c r="AT162" s="164" t="s">
        <v>137</v>
      </c>
      <c r="AU162" s="164" t="s">
        <v>80</v>
      </c>
      <c r="AV162" s="14" t="s">
        <v>133</v>
      </c>
      <c r="AW162" s="14" t="s">
        <v>32</v>
      </c>
      <c r="AX162" s="14" t="s">
        <v>78</v>
      </c>
      <c r="AY162" s="164" t="s">
        <v>126</v>
      </c>
    </row>
    <row r="163" spans="2:65" s="13" customFormat="1" ht="10.199999999999999">
      <c r="B163" s="156"/>
      <c r="D163" s="150" t="s">
        <v>137</v>
      </c>
      <c r="F163" s="158" t="s">
        <v>686</v>
      </c>
      <c r="H163" s="159">
        <v>23.478000000000002</v>
      </c>
      <c r="I163" s="160"/>
      <c r="L163" s="156"/>
      <c r="M163" s="161"/>
      <c r="T163" s="162"/>
      <c r="AT163" s="157" t="s">
        <v>137</v>
      </c>
      <c r="AU163" s="157" t="s">
        <v>80</v>
      </c>
      <c r="AV163" s="13" t="s">
        <v>80</v>
      </c>
      <c r="AW163" s="13" t="s">
        <v>4</v>
      </c>
      <c r="AX163" s="13" t="s">
        <v>78</v>
      </c>
      <c r="AY163" s="157" t="s">
        <v>126</v>
      </c>
    </row>
    <row r="164" spans="2:65" s="1" customFormat="1" ht="37.799999999999997" customHeight="1">
      <c r="B164" s="33"/>
      <c r="C164" s="132" t="s">
        <v>206</v>
      </c>
      <c r="D164" s="132" t="s">
        <v>128</v>
      </c>
      <c r="E164" s="133" t="s">
        <v>224</v>
      </c>
      <c r="F164" s="134" t="s">
        <v>225</v>
      </c>
      <c r="G164" s="135" t="s">
        <v>167</v>
      </c>
      <c r="H164" s="136">
        <v>13.416</v>
      </c>
      <c r="I164" s="137"/>
      <c r="J164" s="138">
        <f>ROUND(I164*H164,2)</f>
        <v>0</v>
      </c>
      <c r="K164" s="134" t="s">
        <v>132</v>
      </c>
      <c r="L164" s="33"/>
      <c r="M164" s="139" t="s">
        <v>18</v>
      </c>
      <c r="N164" s="140" t="s">
        <v>42</v>
      </c>
      <c r="P164" s="141">
        <f>O164*H164</f>
        <v>0</v>
      </c>
      <c r="Q164" s="141">
        <v>0</v>
      </c>
      <c r="R164" s="141">
        <f>Q164*H164</f>
        <v>0</v>
      </c>
      <c r="S164" s="141">
        <v>0</v>
      </c>
      <c r="T164" s="142">
        <f>S164*H164</f>
        <v>0</v>
      </c>
      <c r="AR164" s="143" t="s">
        <v>133</v>
      </c>
      <c r="AT164" s="143" t="s">
        <v>128</v>
      </c>
      <c r="AU164" s="143" t="s">
        <v>80</v>
      </c>
      <c r="AY164" s="18" t="s">
        <v>126</v>
      </c>
      <c r="BE164" s="144">
        <f>IF(N164="základní",J164,0)</f>
        <v>0</v>
      </c>
      <c r="BF164" s="144">
        <f>IF(N164="snížená",J164,0)</f>
        <v>0</v>
      </c>
      <c r="BG164" s="144">
        <f>IF(N164="zákl. přenesená",J164,0)</f>
        <v>0</v>
      </c>
      <c r="BH164" s="144">
        <f>IF(N164="sníž. přenesená",J164,0)</f>
        <v>0</v>
      </c>
      <c r="BI164" s="144">
        <f>IF(N164="nulová",J164,0)</f>
        <v>0</v>
      </c>
      <c r="BJ164" s="18" t="s">
        <v>78</v>
      </c>
      <c r="BK164" s="144">
        <f>ROUND(I164*H164,2)</f>
        <v>0</v>
      </c>
      <c r="BL164" s="18" t="s">
        <v>133</v>
      </c>
      <c r="BM164" s="143" t="s">
        <v>687</v>
      </c>
    </row>
    <row r="165" spans="2:65" s="1" customFormat="1" ht="10.199999999999999">
      <c r="B165" s="33"/>
      <c r="D165" s="145" t="s">
        <v>135</v>
      </c>
      <c r="F165" s="146" t="s">
        <v>227</v>
      </c>
      <c r="I165" s="147"/>
      <c r="L165" s="33"/>
      <c r="M165" s="148"/>
      <c r="T165" s="54"/>
      <c r="AT165" s="18" t="s">
        <v>135</v>
      </c>
      <c r="AU165" s="18" t="s">
        <v>80</v>
      </c>
    </row>
    <row r="166" spans="2:65" s="12" customFormat="1" ht="10.199999999999999">
      <c r="B166" s="149"/>
      <c r="D166" s="150" t="s">
        <v>137</v>
      </c>
      <c r="E166" s="151" t="s">
        <v>18</v>
      </c>
      <c r="F166" s="152" t="s">
        <v>683</v>
      </c>
      <c r="H166" s="151" t="s">
        <v>18</v>
      </c>
      <c r="I166" s="153"/>
      <c r="L166" s="149"/>
      <c r="M166" s="154"/>
      <c r="T166" s="155"/>
      <c r="AT166" s="151" t="s">
        <v>137</v>
      </c>
      <c r="AU166" s="151" t="s">
        <v>80</v>
      </c>
      <c r="AV166" s="12" t="s">
        <v>78</v>
      </c>
      <c r="AW166" s="12" t="s">
        <v>32</v>
      </c>
      <c r="AX166" s="12" t="s">
        <v>71</v>
      </c>
      <c r="AY166" s="151" t="s">
        <v>126</v>
      </c>
    </row>
    <row r="167" spans="2:65" s="13" customFormat="1" ht="10.199999999999999">
      <c r="B167" s="156"/>
      <c r="D167" s="150" t="s">
        <v>137</v>
      </c>
      <c r="E167" s="157" t="s">
        <v>18</v>
      </c>
      <c r="F167" s="158" t="s">
        <v>684</v>
      </c>
      <c r="H167" s="159">
        <v>13.416</v>
      </c>
      <c r="I167" s="160"/>
      <c r="L167" s="156"/>
      <c r="M167" s="161"/>
      <c r="T167" s="162"/>
      <c r="AT167" s="157" t="s">
        <v>137</v>
      </c>
      <c r="AU167" s="157" t="s">
        <v>80</v>
      </c>
      <c r="AV167" s="13" t="s">
        <v>80</v>
      </c>
      <c r="AW167" s="13" t="s">
        <v>32</v>
      </c>
      <c r="AX167" s="13" t="s">
        <v>71</v>
      </c>
      <c r="AY167" s="157" t="s">
        <v>126</v>
      </c>
    </row>
    <row r="168" spans="2:65" s="14" customFormat="1" ht="10.199999999999999">
      <c r="B168" s="163"/>
      <c r="D168" s="150" t="s">
        <v>137</v>
      </c>
      <c r="E168" s="164" t="s">
        <v>18</v>
      </c>
      <c r="F168" s="165" t="s">
        <v>142</v>
      </c>
      <c r="H168" s="166">
        <v>13.416</v>
      </c>
      <c r="I168" s="167"/>
      <c r="L168" s="163"/>
      <c r="M168" s="168"/>
      <c r="T168" s="169"/>
      <c r="AT168" s="164" t="s">
        <v>137</v>
      </c>
      <c r="AU168" s="164" t="s">
        <v>80</v>
      </c>
      <c r="AV168" s="14" t="s">
        <v>133</v>
      </c>
      <c r="AW168" s="14" t="s">
        <v>32</v>
      </c>
      <c r="AX168" s="14" t="s">
        <v>78</v>
      </c>
      <c r="AY168" s="164" t="s">
        <v>126</v>
      </c>
    </row>
    <row r="169" spans="2:65" s="1" customFormat="1" ht="44.25" customHeight="1">
      <c r="B169" s="33"/>
      <c r="C169" s="132" t="s">
        <v>213</v>
      </c>
      <c r="D169" s="132" t="s">
        <v>128</v>
      </c>
      <c r="E169" s="133" t="s">
        <v>688</v>
      </c>
      <c r="F169" s="134" t="s">
        <v>689</v>
      </c>
      <c r="G169" s="135" t="s">
        <v>167</v>
      </c>
      <c r="H169" s="136">
        <v>6.9660000000000002</v>
      </c>
      <c r="I169" s="137"/>
      <c r="J169" s="138">
        <f>ROUND(I169*H169,2)</f>
        <v>0</v>
      </c>
      <c r="K169" s="134" t="s">
        <v>132</v>
      </c>
      <c r="L169" s="33"/>
      <c r="M169" s="139" t="s">
        <v>18</v>
      </c>
      <c r="N169" s="140" t="s">
        <v>42</v>
      </c>
      <c r="P169" s="141">
        <f>O169*H169</f>
        <v>0</v>
      </c>
      <c r="Q169" s="141">
        <v>0</v>
      </c>
      <c r="R169" s="141">
        <f>Q169*H169</f>
        <v>0</v>
      </c>
      <c r="S169" s="141">
        <v>0</v>
      </c>
      <c r="T169" s="142">
        <f>S169*H169</f>
        <v>0</v>
      </c>
      <c r="AR169" s="143" t="s">
        <v>133</v>
      </c>
      <c r="AT169" s="143" t="s">
        <v>128</v>
      </c>
      <c r="AU169" s="143" t="s">
        <v>80</v>
      </c>
      <c r="AY169" s="18" t="s">
        <v>126</v>
      </c>
      <c r="BE169" s="144">
        <f>IF(N169="základní",J169,0)</f>
        <v>0</v>
      </c>
      <c r="BF169" s="144">
        <f>IF(N169="snížená",J169,0)</f>
        <v>0</v>
      </c>
      <c r="BG169" s="144">
        <f>IF(N169="zákl. přenesená",J169,0)</f>
        <v>0</v>
      </c>
      <c r="BH169" s="144">
        <f>IF(N169="sníž. přenesená",J169,0)</f>
        <v>0</v>
      </c>
      <c r="BI169" s="144">
        <f>IF(N169="nulová",J169,0)</f>
        <v>0</v>
      </c>
      <c r="BJ169" s="18" t="s">
        <v>78</v>
      </c>
      <c r="BK169" s="144">
        <f>ROUND(I169*H169,2)</f>
        <v>0</v>
      </c>
      <c r="BL169" s="18" t="s">
        <v>133</v>
      </c>
      <c r="BM169" s="143" t="s">
        <v>690</v>
      </c>
    </row>
    <row r="170" spans="2:65" s="1" customFormat="1" ht="10.199999999999999">
      <c r="B170" s="33"/>
      <c r="D170" s="145" t="s">
        <v>135</v>
      </c>
      <c r="F170" s="146" t="s">
        <v>691</v>
      </c>
      <c r="I170" s="147"/>
      <c r="L170" s="33"/>
      <c r="M170" s="148"/>
      <c r="T170" s="54"/>
      <c r="AT170" s="18" t="s">
        <v>135</v>
      </c>
      <c r="AU170" s="18" t="s">
        <v>80</v>
      </c>
    </row>
    <row r="171" spans="2:65" s="12" customFormat="1" ht="10.199999999999999">
      <c r="B171" s="149"/>
      <c r="D171" s="150" t="s">
        <v>137</v>
      </c>
      <c r="E171" s="151" t="s">
        <v>18</v>
      </c>
      <c r="F171" s="152" t="s">
        <v>170</v>
      </c>
      <c r="H171" s="151" t="s">
        <v>18</v>
      </c>
      <c r="I171" s="153"/>
      <c r="L171" s="149"/>
      <c r="M171" s="154"/>
      <c r="T171" s="155"/>
      <c r="AT171" s="151" t="s">
        <v>137</v>
      </c>
      <c r="AU171" s="151" t="s">
        <v>80</v>
      </c>
      <c r="AV171" s="12" t="s">
        <v>78</v>
      </c>
      <c r="AW171" s="12" t="s">
        <v>32</v>
      </c>
      <c r="AX171" s="12" t="s">
        <v>71</v>
      </c>
      <c r="AY171" s="151" t="s">
        <v>126</v>
      </c>
    </row>
    <row r="172" spans="2:65" s="12" customFormat="1" ht="10.199999999999999">
      <c r="B172" s="149"/>
      <c r="D172" s="150" t="s">
        <v>137</v>
      </c>
      <c r="E172" s="151" t="s">
        <v>18</v>
      </c>
      <c r="F172" s="152" t="s">
        <v>645</v>
      </c>
      <c r="H172" s="151" t="s">
        <v>18</v>
      </c>
      <c r="I172" s="153"/>
      <c r="L172" s="149"/>
      <c r="M172" s="154"/>
      <c r="T172" s="155"/>
      <c r="AT172" s="151" t="s">
        <v>137</v>
      </c>
      <c r="AU172" s="151" t="s">
        <v>80</v>
      </c>
      <c r="AV172" s="12" t="s">
        <v>78</v>
      </c>
      <c r="AW172" s="12" t="s">
        <v>32</v>
      </c>
      <c r="AX172" s="12" t="s">
        <v>71</v>
      </c>
      <c r="AY172" s="151" t="s">
        <v>126</v>
      </c>
    </row>
    <row r="173" spans="2:65" s="12" customFormat="1" ht="20.399999999999999">
      <c r="B173" s="149"/>
      <c r="D173" s="150" t="s">
        <v>137</v>
      </c>
      <c r="E173" s="151" t="s">
        <v>18</v>
      </c>
      <c r="F173" s="152" t="s">
        <v>665</v>
      </c>
      <c r="H173" s="151" t="s">
        <v>18</v>
      </c>
      <c r="I173" s="153"/>
      <c r="L173" s="149"/>
      <c r="M173" s="154"/>
      <c r="T173" s="155"/>
      <c r="AT173" s="151" t="s">
        <v>137</v>
      </c>
      <c r="AU173" s="151" t="s">
        <v>80</v>
      </c>
      <c r="AV173" s="12" t="s">
        <v>78</v>
      </c>
      <c r="AW173" s="12" t="s">
        <v>32</v>
      </c>
      <c r="AX173" s="12" t="s">
        <v>71</v>
      </c>
      <c r="AY173" s="151" t="s">
        <v>126</v>
      </c>
    </row>
    <row r="174" spans="2:65" s="12" customFormat="1" ht="20.399999999999999">
      <c r="B174" s="149"/>
      <c r="D174" s="150" t="s">
        <v>137</v>
      </c>
      <c r="E174" s="151" t="s">
        <v>18</v>
      </c>
      <c r="F174" s="152" t="s">
        <v>666</v>
      </c>
      <c r="H174" s="151" t="s">
        <v>18</v>
      </c>
      <c r="I174" s="153"/>
      <c r="L174" s="149"/>
      <c r="M174" s="154"/>
      <c r="T174" s="155"/>
      <c r="AT174" s="151" t="s">
        <v>137</v>
      </c>
      <c r="AU174" s="151" t="s">
        <v>80</v>
      </c>
      <c r="AV174" s="12" t="s">
        <v>78</v>
      </c>
      <c r="AW174" s="12" t="s">
        <v>32</v>
      </c>
      <c r="AX174" s="12" t="s">
        <v>71</v>
      </c>
      <c r="AY174" s="151" t="s">
        <v>126</v>
      </c>
    </row>
    <row r="175" spans="2:65" s="12" customFormat="1" ht="20.399999999999999">
      <c r="B175" s="149"/>
      <c r="D175" s="150" t="s">
        <v>137</v>
      </c>
      <c r="E175" s="151" t="s">
        <v>18</v>
      </c>
      <c r="F175" s="152" t="s">
        <v>667</v>
      </c>
      <c r="H175" s="151" t="s">
        <v>18</v>
      </c>
      <c r="I175" s="153"/>
      <c r="L175" s="149"/>
      <c r="M175" s="154"/>
      <c r="T175" s="155"/>
      <c r="AT175" s="151" t="s">
        <v>137</v>
      </c>
      <c r="AU175" s="151" t="s">
        <v>80</v>
      </c>
      <c r="AV175" s="12" t="s">
        <v>78</v>
      </c>
      <c r="AW175" s="12" t="s">
        <v>32</v>
      </c>
      <c r="AX175" s="12" t="s">
        <v>71</v>
      </c>
      <c r="AY175" s="151" t="s">
        <v>126</v>
      </c>
    </row>
    <row r="176" spans="2:65" s="12" customFormat="1" ht="10.199999999999999">
      <c r="B176" s="149"/>
      <c r="D176" s="150" t="s">
        <v>137</v>
      </c>
      <c r="E176" s="151" t="s">
        <v>18</v>
      </c>
      <c r="F176" s="152" t="s">
        <v>692</v>
      </c>
      <c r="H176" s="151" t="s">
        <v>18</v>
      </c>
      <c r="I176" s="153"/>
      <c r="L176" s="149"/>
      <c r="M176" s="154"/>
      <c r="T176" s="155"/>
      <c r="AT176" s="151" t="s">
        <v>137</v>
      </c>
      <c r="AU176" s="151" t="s">
        <v>80</v>
      </c>
      <c r="AV176" s="12" t="s">
        <v>78</v>
      </c>
      <c r="AW176" s="12" t="s">
        <v>32</v>
      </c>
      <c r="AX176" s="12" t="s">
        <v>71</v>
      </c>
      <c r="AY176" s="151" t="s">
        <v>126</v>
      </c>
    </row>
    <row r="177" spans="2:51" s="13" customFormat="1" ht="10.199999999999999">
      <c r="B177" s="156"/>
      <c r="D177" s="150" t="s">
        <v>137</v>
      </c>
      <c r="E177" s="157" t="s">
        <v>18</v>
      </c>
      <c r="F177" s="158" t="s">
        <v>668</v>
      </c>
      <c r="H177" s="159">
        <v>10.35</v>
      </c>
      <c r="I177" s="160"/>
      <c r="L177" s="156"/>
      <c r="M177" s="161"/>
      <c r="T177" s="162"/>
      <c r="AT177" s="157" t="s">
        <v>137</v>
      </c>
      <c r="AU177" s="157" t="s">
        <v>80</v>
      </c>
      <c r="AV177" s="13" t="s">
        <v>80</v>
      </c>
      <c r="AW177" s="13" t="s">
        <v>32</v>
      </c>
      <c r="AX177" s="13" t="s">
        <v>71</v>
      </c>
      <c r="AY177" s="157" t="s">
        <v>126</v>
      </c>
    </row>
    <row r="178" spans="2:51" s="13" customFormat="1" ht="10.199999999999999">
      <c r="B178" s="156"/>
      <c r="D178" s="150" t="s">
        <v>137</v>
      </c>
      <c r="E178" s="157" t="s">
        <v>18</v>
      </c>
      <c r="F178" s="158" t="s">
        <v>669</v>
      </c>
      <c r="H178" s="159">
        <v>0.45</v>
      </c>
      <c r="I178" s="160"/>
      <c r="L178" s="156"/>
      <c r="M178" s="161"/>
      <c r="T178" s="162"/>
      <c r="AT178" s="157" t="s">
        <v>137</v>
      </c>
      <c r="AU178" s="157" t="s">
        <v>80</v>
      </c>
      <c r="AV178" s="13" t="s">
        <v>80</v>
      </c>
      <c r="AW178" s="13" t="s">
        <v>32</v>
      </c>
      <c r="AX178" s="13" t="s">
        <v>71</v>
      </c>
      <c r="AY178" s="157" t="s">
        <v>126</v>
      </c>
    </row>
    <row r="179" spans="2:51" s="13" customFormat="1" ht="10.199999999999999">
      <c r="B179" s="156"/>
      <c r="D179" s="150" t="s">
        <v>137</v>
      </c>
      <c r="E179" s="157" t="s">
        <v>18</v>
      </c>
      <c r="F179" s="158" t="s">
        <v>670</v>
      </c>
      <c r="H179" s="159">
        <v>1.8</v>
      </c>
      <c r="I179" s="160"/>
      <c r="L179" s="156"/>
      <c r="M179" s="161"/>
      <c r="T179" s="162"/>
      <c r="AT179" s="157" t="s">
        <v>137</v>
      </c>
      <c r="AU179" s="157" t="s">
        <v>80</v>
      </c>
      <c r="AV179" s="13" t="s">
        <v>80</v>
      </c>
      <c r="AW179" s="13" t="s">
        <v>32</v>
      </c>
      <c r="AX179" s="13" t="s">
        <v>71</v>
      </c>
      <c r="AY179" s="157" t="s">
        <v>126</v>
      </c>
    </row>
    <row r="180" spans="2:51" s="13" customFormat="1" ht="10.199999999999999">
      <c r="B180" s="156"/>
      <c r="D180" s="150" t="s">
        <v>137</v>
      </c>
      <c r="E180" s="157" t="s">
        <v>18</v>
      </c>
      <c r="F180" s="158" t="s">
        <v>671</v>
      </c>
      <c r="H180" s="159">
        <v>2.85</v>
      </c>
      <c r="I180" s="160"/>
      <c r="L180" s="156"/>
      <c r="M180" s="161"/>
      <c r="T180" s="162"/>
      <c r="AT180" s="157" t="s">
        <v>137</v>
      </c>
      <c r="AU180" s="157" t="s">
        <v>80</v>
      </c>
      <c r="AV180" s="13" t="s">
        <v>80</v>
      </c>
      <c r="AW180" s="13" t="s">
        <v>32</v>
      </c>
      <c r="AX180" s="13" t="s">
        <v>71</v>
      </c>
      <c r="AY180" s="157" t="s">
        <v>126</v>
      </c>
    </row>
    <row r="181" spans="2:51" s="13" customFormat="1" ht="10.199999999999999">
      <c r="B181" s="156"/>
      <c r="D181" s="150" t="s">
        <v>137</v>
      </c>
      <c r="E181" s="157" t="s">
        <v>18</v>
      </c>
      <c r="F181" s="158" t="s">
        <v>672</v>
      </c>
      <c r="H181" s="159">
        <v>1.05</v>
      </c>
      <c r="I181" s="160"/>
      <c r="L181" s="156"/>
      <c r="M181" s="161"/>
      <c r="T181" s="162"/>
      <c r="AT181" s="157" t="s">
        <v>137</v>
      </c>
      <c r="AU181" s="157" t="s">
        <v>80</v>
      </c>
      <c r="AV181" s="13" t="s">
        <v>80</v>
      </c>
      <c r="AW181" s="13" t="s">
        <v>32</v>
      </c>
      <c r="AX181" s="13" t="s">
        <v>71</v>
      </c>
      <c r="AY181" s="157" t="s">
        <v>126</v>
      </c>
    </row>
    <row r="182" spans="2:51" s="13" customFormat="1" ht="20.399999999999999">
      <c r="B182" s="156"/>
      <c r="D182" s="150" t="s">
        <v>137</v>
      </c>
      <c r="E182" s="157" t="s">
        <v>18</v>
      </c>
      <c r="F182" s="158" t="s">
        <v>673</v>
      </c>
      <c r="H182" s="159">
        <v>-5.0599999999999996</v>
      </c>
      <c r="I182" s="160"/>
      <c r="L182" s="156"/>
      <c r="M182" s="161"/>
      <c r="T182" s="162"/>
      <c r="AT182" s="157" t="s">
        <v>137</v>
      </c>
      <c r="AU182" s="157" t="s">
        <v>80</v>
      </c>
      <c r="AV182" s="13" t="s">
        <v>80</v>
      </c>
      <c r="AW182" s="13" t="s">
        <v>32</v>
      </c>
      <c r="AX182" s="13" t="s">
        <v>71</v>
      </c>
      <c r="AY182" s="157" t="s">
        <v>126</v>
      </c>
    </row>
    <row r="183" spans="2:51" s="13" customFormat="1" ht="20.399999999999999">
      <c r="B183" s="156"/>
      <c r="D183" s="150" t="s">
        <v>137</v>
      </c>
      <c r="E183" s="157" t="s">
        <v>18</v>
      </c>
      <c r="F183" s="158" t="s">
        <v>693</v>
      </c>
      <c r="H183" s="159">
        <v>-4.4000000000000004</v>
      </c>
      <c r="I183" s="160"/>
      <c r="L183" s="156"/>
      <c r="M183" s="161"/>
      <c r="T183" s="162"/>
      <c r="AT183" s="157" t="s">
        <v>137</v>
      </c>
      <c r="AU183" s="157" t="s">
        <v>80</v>
      </c>
      <c r="AV183" s="13" t="s">
        <v>80</v>
      </c>
      <c r="AW183" s="13" t="s">
        <v>32</v>
      </c>
      <c r="AX183" s="13" t="s">
        <v>71</v>
      </c>
      <c r="AY183" s="157" t="s">
        <v>126</v>
      </c>
    </row>
    <row r="184" spans="2:51" s="13" customFormat="1" ht="20.399999999999999">
      <c r="B184" s="156"/>
      <c r="D184" s="150" t="s">
        <v>137</v>
      </c>
      <c r="E184" s="157" t="s">
        <v>18</v>
      </c>
      <c r="F184" s="158" t="s">
        <v>694</v>
      </c>
      <c r="H184" s="159">
        <v>-1.1000000000000001</v>
      </c>
      <c r="I184" s="160"/>
      <c r="L184" s="156"/>
      <c r="M184" s="161"/>
      <c r="T184" s="162"/>
      <c r="AT184" s="157" t="s">
        <v>137</v>
      </c>
      <c r="AU184" s="157" t="s">
        <v>80</v>
      </c>
      <c r="AV184" s="13" t="s">
        <v>80</v>
      </c>
      <c r="AW184" s="13" t="s">
        <v>32</v>
      </c>
      <c r="AX184" s="13" t="s">
        <v>71</v>
      </c>
      <c r="AY184" s="157" t="s">
        <v>126</v>
      </c>
    </row>
    <row r="185" spans="2:51" s="15" customFormat="1" ht="10.199999999999999">
      <c r="B185" s="171"/>
      <c r="D185" s="150" t="s">
        <v>137</v>
      </c>
      <c r="E185" s="172" t="s">
        <v>18</v>
      </c>
      <c r="F185" s="173" t="s">
        <v>652</v>
      </c>
      <c r="H185" s="174">
        <v>5.94</v>
      </c>
      <c r="I185" s="175"/>
      <c r="L185" s="171"/>
      <c r="M185" s="176"/>
      <c r="T185" s="177"/>
      <c r="AT185" s="172" t="s">
        <v>137</v>
      </c>
      <c r="AU185" s="172" t="s">
        <v>80</v>
      </c>
      <c r="AV185" s="15" t="s">
        <v>148</v>
      </c>
      <c r="AW185" s="15" t="s">
        <v>32</v>
      </c>
      <c r="AX185" s="15" t="s">
        <v>71</v>
      </c>
      <c r="AY185" s="172" t="s">
        <v>126</v>
      </c>
    </row>
    <row r="186" spans="2:51" s="12" customFormat="1" ht="10.199999999999999">
      <c r="B186" s="149"/>
      <c r="D186" s="150" t="s">
        <v>137</v>
      </c>
      <c r="E186" s="151" t="s">
        <v>18</v>
      </c>
      <c r="F186" s="152" t="s">
        <v>653</v>
      </c>
      <c r="H186" s="151" t="s">
        <v>18</v>
      </c>
      <c r="I186" s="153"/>
      <c r="L186" s="149"/>
      <c r="M186" s="154"/>
      <c r="T186" s="155"/>
      <c r="AT186" s="151" t="s">
        <v>137</v>
      </c>
      <c r="AU186" s="151" t="s">
        <v>80</v>
      </c>
      <c r="AV186" s="12" t="s">
        <v>78</v>
      </c>
      <c r="AW186" s="12" t="s">
        <v>32</v>
      </c>
      <c r="AX186" s="12" t="s">
        <v>71</v>
      </c>
      <c r="AY186" s="151" t="s">
        <v>126</v>
      </c>
    </row>
    <row r="187" spans="2:51" s="13" customFormat="1" ht="10.199999999999999">
      <c r="B187" s="156"/>
      <c r="D187" s="150" t="s">
        <v>137</v>
      </c>
      <c r="E187" s="157" t="s">
        <v>18</v>
      </c>
      <c r="F187" s="158" t="s">
        <v>674</v>
      </c>
      <c r="H187" s="159">
        <v>2.85</v>
      </c>
      <c r="I187" s="160"/>
      <c r="L187" s="156"/>
      <c r="M187" s="161"/>
      <c r="T187" s="162"/>
      <c r="AT187" s="157" t="s">
        <v>137</v>
      </c>
      <c r="AU187" s="157" t="s">
        <v>80</v>
      </c>
      <c r="AV187" s="13" t="s">
        <v>80</v>
      </c>
      <c r="AW187" s="13" t="s">
        <v>32</v>
      </c>
      <c r="AX187" s="13" t="s">
        <v>71</v>
      </c>
      <c r="AY187" s="157" t="s">
        <v>126</v>
      </c>
    </row>
    <row r="188" spans="2:51" s="13" customFormat="1" ht="10.199999999999999">
      <c r="B188" s="156"/>
      <c r="D188" s="150" t="s">
        <v>137</v>
      </c>
      <c r="E188" s="157" t="s">
        <v>18</v>
      </c>
      <c r="F188" s="158" t="s">
        <v>675</v>
      </c>
      <c r="H188" s="159">
        <v>-0.874</v>
      </c>
      <c r="I188" s="160"/>
      <c r="L188" s="156"/>
      <c r="M188" s="161"/>
      <c r="T188" s="162"/>
      <c r="AT188" s="157" t="s">
        <v>137</v>
      </c>
      <c r="AU188" s="157" t="s">
        <v>80</v>
      </c>
      <c r="AV188" s="13" t="s">
        <v>80</v>
      </c>
      <c r="AW188" s="13" t="s">
        <v>32</v>
      </c>
      <c r="AX188" s="13" t="s">
        <v>71</v>
      </c>
      <c r="AY188" s="157" t="s">
        <v>126</v>
      </c>
    </row>
    <row r="189" spans="2:51" s="13" customFormat="1" ht="10.199999999999999">
      <c r="B189" s="156"/>
      <c r="D189" s="150" t="s">
        <v>137</v>
      </c>
      <c r="E189" s="157" t="s">
        <v>18</v>
      </c>
      <c r="F189" s="158" t="s">
        <v>695</v>
      </c>
      <c r="H189" s="159">
        <v>-0.76</v>
      </c>
      <c r="I189" s="160"/>
      <c r="L189" s="156"/>
      <c r="M189" s="161"/>
      <c r="T189" s="162"/>
      <c r="AT189" s="157" t="s">
        <v>137</v>
      </c>
      <c r="AU189" s="157" t="s">
        <v>80</v>
      </c>
      <c r="AV189" s="13" t="s">
        <v>80</v>
      </c>
      <c r="AW189" s="13" t="s">
        <v>32</v>
      </c>
      <c r="AX189" s="13" t="s">
        <v>71</v>
      </c>
      <c r="AY189" s="157" t="s">
        <v>126</v>
      </c>
    </row>
    <row r="190" spans="2:51" s="13" customFormat="1" ht="10.199999999999999">
      <c r="B190" s="156"/>
      <c r="D190" s="150" t="s">
        <v>137</v>
      </c>
      <c r="E190" s="157" t="s">
        <v>18</v>
      </c>
      <c r="F190" s="158" t="s">
        <v>696</v>
      </c>
      <c r="H190" s="159">
        <v>-0.19</v>
      </c>
      <c r="I190" s="160"/>
      <c r="L190" s="156"/>
      <c r="M190" s="161"/>
      <c r="T190" s="162"/>
      <c r="AT190" s="157" t="s">
        <v>137</v>
      </c>
      <c r="AU190" s="157" t="s">
        <v>80</v>
      </c>
      <c r="AV190" s="13" t="s">
        <v>80</v>
      </c>
      <c r="AW190" s="13" t="s">
        <v>32</v>
      </c>
      <c r="AX190" s="13" t="s">
        <v>71</v>
      </c>
      <c r="AY190" s="157" t="s">
        <v>126</v>
      </c>
    </row>
    <row r="191" spans="2:51" s="15" customFormat="1" ht="10.199999999999999">
      <c r="B191" s="171"/>
      <c r="D191" s="150" t="s">
        <v>137</v>
      </c>
      <c r="E191" s="172" t="s">
        <v>18</v>
      </c>
      <c r="F191" s="173" t="s">
        <v>655</v>
      </c>
      <c r="H191" s="174">
        <v>1.026</v>
      </c>
      <c r="I191" s="175"/>
      <c r="L191" s="171"/>
      <c r="M191" s="176"/>
      <c r="T191" s="177"/>
      <c r="AT191" s="172" t="s">
        <v>137</v>
      </c>
      <c r="AU191" s="172" t="s">
        <v>80</v>
      </c>
      <c r="AV191" s="15" t="s">
        <v>148</v>
      </c>
      <c r="AW191" s="15" t="s">
        <v>32</v>
      </c>
      <c r="AX191" s="15" t="s">
        <v>71</v>
      </c>
      <c r="AY191" s="172" t="s">
        <v>126</v>
      </c>
    </row>
    <row r="192" spans="2:51" s="14" customFormat="1" ht="10.199999999999999">
      <c r="B192" s="163"/>
      <c r="D192" s="150" t="s">
        <v>137</v>
      </c>
      <c r="E192" s="164" t="s">
        <v>18</v>
      </c>
      <c r="F192" s="165" t="s">
        <v>142</v>
      </c>
      <c r="H192" s="166">
        <v>6.9660000000000002</v>
      </c>
      <c r="I192" s="167"/>
      <c r="L192" s="163"/>
      <c r="M192" s="168"/>
      <c r="T192" s="169"/>
      <c r="AT192" s="164" t="s">
        <v>137</v>
      </c>
      <c r="AU192" s="164" t="s">
        <v>80</v>
      </c>
      <c r="AV192" s="14" t="s">
        <v>133</v>
      </c>
      <c r="AW192" s="14" t="s">
        <v>32</v>
      </c>
      <c r="AX192" s="14" t="s">
        <v>78</v>
      </c>
      <c r="AY192" s="164" t="s">
        <v>126</v>
      </c>
    </row>
    <row r="193" spans="2:65" s="1" customFormat="1" ht="16.5" customHeight="1">
      <c r="B193" s="33"/>
      <c r="C193" s="178" t="s">
        <v>223</v>
      </c>
      <c r="D193" s="178" t="s">
        <v>261</v>
      </c>
      <c r="E193" s="179" t="s">
        <v>697</v>
      </c>
      <c r="F193" s="180" t="s">
        <v>698</v>
      </c>
      <c r="G193" s="181" t="s">
        <v>231</v>
      </c>
      <c r="H193" s="182">
        <v>13.932</v>
      </c>
      <c r="I193" s="183"/>
      <c r="J193" s="184">
        <f>ROUND(I193*H193,2)</f>
        <v>0</v>
      </c>
      <c r="K193" s="180" t="s">
        <v>132</v>
      </c>
      <c r="L193" s="185"/>
      <c r="M193" s="186" t="s">
        <v>18</v>
      </c>
      <c r="N193" s="187" t="s">
        <v>42</v>
      </c>
      <c r="P193" s="141">
        <f>O193*H193</f>
        <v>0</v>
      </c>
      <c r="Q193" s="141">
        <v>0</v>
      </c>
      <c r="R193" s="141">
        <f>Q193*H193</f>
        <v>0</v>
      </c>
      <c r="S193" s="141">
        <v>0</v>
      </c>
      <c r="T193" s="142">
        <f>S193*H193</f>
        <v>0</v>
      </c>
      <c r="AR193" s="143" t="s">
        <v>197</v>
      </c>
      <c r="AT193" s="143" t="s">
        <v>261</v>
      </c>
      <c r="AU193" s="143" t="s">
        <v>80</v>
      </c>
      <c r="AY193" s="18" t="s">
        <v>126</v>
      </c>
      <c r="BE193" s="144">
        <f>IF(N193="základní",J193,0)</f>
        <v>0</v>
      </c>
      <c r="BF193" s="144">
        <f>IF(N193="snížená",J193,0)</f>
        <v>0</v>
      </c>
      <c r="BG193" s="144">
        <f>IF(N193="zákl. přenesená",J193,0)</f>
        <v>0</v>
      </c>
      <c r="BH193" s="144">
        <f>IF(N193="sníž. přenesená",J193,0)</f>
        <v>0</v>
      </c>
      <c r="BI193" s="144">
        <f>IF(N193="nulová",J193,0)</f>
        <v>0</v>
      </c>
      <c r="BJ193" s="18" t="s">
        <v>78</v>
      </c>
      <c r="BK193" s="144">
        <f>ROUND(I193*H193,2)</f>
        <v>0</v>
      </c>
      <c r="BL193" s="18" t="s">
        <v>133</v>
      </c>
      <c r="BM193" s="143" t="s">
        <v>699</v>
      </c>
    </row>
    <row r="194" spans="2:65" s="13" customFormat="1" ht="10.199999999999999">
      <c r="B194" s="156"/>
      <c r="D194" s="150" t="s">
        <v>137</v>
      </c>
      <c r="F194" s="158" t="s">
        <v>700</v>
      </c>
      <c r="H194" s="159">
        <v>13.932</v>
      </c>
      <c r="I194" s="160"/>
      <c r="L194" s="156"/>
      <c r="M194" s="161"/>
      <c r="T194" s="162"/>
      <c r="AT194" s="157" t="s">
        <v>137</v>
      </c>
      <c r="AU194" s="157" t="s">
        <v>80</v>
      </c>
      <c r="AV194" s="13" t="s">
        <v>80</v>
      </c>
      <c r="AW194" s="13" t="s">
        <v>4</v>
      </c>
      <c r="AX194" s="13" t="s">
        <v>78</v>
      </c>
      <c r="AY194" s="157" t="s">
        <v>126</v>
      </c>
    </row>
    <row r="195" spans="2:65" s="1" customFormat="1" ht="66.75" customHeight="1">
      <c r="B195" s="33"/>
      <c r="C195" s="132" t="s">
        <v>228</v>
      </c>
      <c r="D195" s="132" t="s">
        <v>128</v>
      </c>
      <c r="E195" s="133" t="s">
        <v>701</v>
      </c>
      <c r="F195" s="134" t="s">
        <v>702</v>
      </c>
      <c r="G195" s="135" t="s">
        <v>167</v>
      </c>
      <c r="H195" s="136">
        <v>4.7539999999999996</v>
      </c>
      <c r="I195" s="137"/>
      <c r="J195" s="138">
        <f>ROUND(I195*H195,2)</f>
        <v>0</v>
      </c>
      <c r="K195" s="134" t="s">
        <v>132</v>
      </c>
      <c r="L195" s="33"/>
      <c r="M195" s="139" t="s">
        <v>18</v>
      </c>
      <c r="N195" s="140" t="s">
        <v>42</v>
      </c>
      <c r="P195" s="141">
        <f>O195*H195</f>
        <v>0</v>
      </c>
      <c r="Q195" s="141">
        <v>0</v>
      </c>
      <c r="R195" s="141">
        <f>Q195*H195</f>
        <v>0</v>
      </c>
      <c r="S195" s="141">
        <v>0</v>
      </c>
      <c r="T195" s="142">
        <f>S195*H195</f>
        <v>0</v>
      </c>
      <c r="AR195" s="143" t="s">
        <v>133</v>
      </c>
      <c r="AT195" s="143" t="s">
        <v>128</v>
      </c>
      <c r="AU195" s="143" t="s">
        <v>80</v>
      </c>
      <c r="AY195" s="18" t="s">
        <v>126</v>
      </c>
      <c r="BE195" s="144">
        <f>IF(N195="základní",J195,0)</f>
        <v>0</v>
      </c>
      <c r="BF195" s="144">
        <f>IF(N195="snížená",J195,0)</f>
        <v>0</v>
      </c>
      <c r="BG195" s="144">
        <f>IF(N195="zákl. přenesená",J195,0)</f>
        <v>0</v>
      </c>
      <c r="BH195" s="144">
        <f>IF(N195="sníž. přenesená",J195,0)</f>
        <v>0</v>
      </c>
      <c r="BI195" s="144">
        <f>IF(N195="nulová",J195,0)</f>
        <v>0</v>
      </c>
      <c r="BJ195" s="18" t="s">
        <v>78</v>
      </c>
      <c r="BK195" s="144">
        <f>ROUND(I195*H195,2)</f>
        <v>0</v>
      </c>
      <c r="BL195" s="18" t="s">
        <v>133</v>
      </c>
      <c r="BM195" s="143" t="s">
        <v>703</v>
      </c>
    </row>
    <row r="196" spans="2:65" s="1" customFormat="1" ht="10.199999999999999">
      <c r="B196" s="33"/>
      <c r="D196" s="145" t="s">
        <v>135</v>
      </c>
      <c r="F196" s="146" t="s">
        <v>704</v>
      </c>
      <c r="I196" s="147"/>
      <c r="L196" s="33"/>
      <c r="M196" s="148"/>
      <c r="T196" s="54"/>
      <c r="AT196" s="18" t="s">
        <v>135</v>
      </c>
      <c r="AU196" s="18" t="s">
        <v>80</v>
      </c>
    </row>
    <row r="197" spans="2:65" s="12" customFormat="1" ht="10.199999999999999">
      <c r="B197" s="149"/>
      <c r="D197" s="150" t="s">
        <v>137</v>
      </c>
      <c r="E197" s="151" t="s">
        <v>18</v>
      </c>
      <c r="F197" s="152" t="s">
        <v>170</v>
      </c>
      <c r="H197" s="151" t="s">
        <v>18</v>
      </c>
      <c r="I197" s="153"/>
      <c r="L197" s="149"/>
      <c r="M197" s="154"/>
      <c r="T197" s="155"/>
      <c r="AT197" s="151" t="s">
        <v>137</v>
      </c>
      <c r="AU197" s="151" t="s">
        <v>80</v>
      </c>
      <c r="AV197" s="12" t="s">
        <v>78</v>
      </c>
      <c r="AW197" s="12" t="s">
        <v>32</v>
      </c>
      <c r="AX197" s="12" t="s">
        <v>71</v>
      </c>
      <c r="AY197" s="151" t="s">
        <v>126</v>
      </c>
    </row>
    <row r="198" spans="2:65" s="12" customFormat="1" ht="10.199999999999999">
      <c r="B198" s="149"/>
      <c r="D198" s="150" t="s">
        <v>137</v>
      </c>
      <c r="E198" s="151" t="s">
        <v>18</v>
      </c>
      <c r="F198" s="152" t="s">
        <v>645</v>
      </c>
      <c r="H198" s="151" t="s">
        <v>18</v>
      </c>
      <c r="I198" s="153"/>
      <c r="L198" s="149"/>
      <c r="M198" s="154"/>
      <c r="T198" s="155"/>
      <c r="AT198" s="151" t="s">
        <v>137</v>
      </c>
      <c r="AU198" s="151" t="s">
        <v>80</v>
      </c>
      <c r="AV198" s="12" t="s">
        <v>78</v>
      </c>
      <c r="AW198" s="12" t="s">
        <v>32</v>
      </c>
      <c r="AX198" s="12" t="s">
        <v>71</v>
      </c>
      <c r="AY198" s="151" t="s">
        <v>126</v>
      </c>
    </row>
    <row r="199" spans="2:65" s="12" customFormat="1" ht="20.399999999999999">
      <c r="B199" s="149"/>
      <c r="D199" s="150" t="s">
        <v>137</v>
      </c>
      <c r="E199" s="151" t="s">
        <v>18</v>
      </c>
      <c r="F199" s="152" t="s">
        <v>665</v>
      </c>
      <c r="H199" s="151" t="s">
        <v>18</v>
      </c>
      <c r="I199" s="153"/>
      <c r="L199" s="149"/>
      <c r="M199" s="154"/>
      <c r="T199" s="155"/>
      <c r="AT199" s="151" t="s">
        <v>137</v>
      </c>
      <c r="AU199" s="151" t="s">
        <v>80</v>
      </c>
      <c r="AV199" s="12" t="s">
        <v>78</v>
      </c>
      <c r="AW199" s="12" t="s">
        <v>32</v>
      </c>
      <c r="AX199" s="12" t="s">
        <v>71</v>
      </c>
      <c r="AY199" s="151" t="s">
        <v>126</v>
      </c>
    </row>
    <row r="200" spans="2:65" s="12" customFormat="1" ht="10.199999999999999">
      <c r="B200" s="149"/>
      <c r="D200" s="150" t="s">
        <v>137</v>
      </c>
      <c r="E200" s="151" t="s">
        <v>18</v>
      </c>
      <c r="F200" s="152" t="s">
        <v>705</v>
      </c>
      <c r="H200" s="151" t="s">
        <v>18</v>
      </c>
      <c r="I200" s="153"/>
      <c r="L200" s="149"/>
      <c r="M200" s="154"/>
      <c r="T200" s="155"/>
      <c r="AT200" s="151" t="s">
        <v>137</v>
      </c>
      <c r="AU200" s="151" t="s">
        <v>80</v>
      </c>
      <c r="AV200" s="12" t="s">
        <v>78</v>
      </c>
      <c r="AW200" s="12" t="s">
        <v>32</v>
      </c>
      <c r="AX200" s="12" t="s">
        <v>71</v>
      </c>
      <c r="AY200" s="151" t="s">
        <v>126</v>
      </c>
    </row>
    <row r="201" spans="2:65" s="13" customFormat="1" ht="10.199999999999999">
      <c r="B201" s="156"/>
      <c r="D201" s="150" t="s">
        <v>137</v>
      </c>
      <c r="E201" s="157" t="s">
        <v>18</v>
      </c>
      <c r="F201" s="158" t="s">
        <v>706</v>
      </c>
      <c r="H201" s="159">
        <v>2.76</v>
      </c>
      <c r="I201" s="160"/>
      <c r="L201" s="156"/>
      <c r="M201" s="161"/>
      <c r="T201" s="162"/>
      <c r="AT201" s="157" t="s">
        <v>137</v>
      </c>
      <c r="AU201" s="157" t="s">
        <v>80</v>
      </c>
      <c r="AV201" s="13" t="s">
        <v>80</v>
      </c>
      <c r="AW201" s="13" t="s">
        <v>32</v>
      </c>
      <c r="AX201" s="13" t="s">
        <v>71</v>
      </c>
      <c r="AY201" s="157" t="s">
        <v>126</v>
      </c>
    </row>
    <row r="202" spans="2:65" s="13" customFormat="1" ht="10.199999999999999">
      <c r="B202" s="156"/>
      <c r="D202" s="150" t="s">
        <v>137</v>
      </c>
      <c r="E202" s="157" t="s">
        <v>18</v>
      </c>
      <c r="F202" s="158" t="s">
        <v>707</v>
      </c>
      <c r="H202" s="159">
        <v>0.12</v>
      </c>
      <c r="I202" s="160"/>
      <c r="L202" s="156"/>
      <c r="M202" s="161"/>
      <c r="T202" s="162"/>
      <c r="AT202" s="157" t="s">
        <v>137</v>
      </c>
      <c r="AU202" s="157" t="s">
        <v>80</v>
      </c>
      <c r="AV202" s="13" t="s">
        <v>80</v>
      </c>
      <c r="AW202" s="13" t="s">
        <v>32</v>
      </c>
      <c r="AX202" s="13" t="s">
        <v>71</v>
      </c>
      <c r="AY202" s="157" t="s">
        <v>126</v>
      </c>
    </row>
    <row r="203" spans="2:65" s="13" customFormat="1" ht="10.199999999999999">
      <c r="B203" s="156"/>
      <c r="D203" s="150" t="s">
        <v>137</v>
      </c>
      <c r="E203" s="157" t="s">
        <v>18</v>
      </c>
      <c r="F203" s="158" t="s">
        <v>708</v>
      </c>
      <c r="H203" s="159">
        <v>0.48</v>
      </c>
      <c r="I203" s="160"/>
      <c r="L203" s="156"/>
      <c r="M203" s="161"/>
      <c r="T203" s="162"/>
      <c r="AT203" s="157" t="s">
        <v>137</v>
      </c>
      <c r="AU203" s="157" t="s">
        <v>80</v>
      </c>
      <c r="AV203" s="13" t="s">
        <v>80</v>
      </c>
      <c r="AW203" s="13" t="s">
        <v>32</v>
      </c>
      <c r="AX203" s="13" t="s">
        <v>71</v>
      </c>
      <c r="AY203" s="157" t="s">
        <v>126</v>
      </c>
    </row>
    <row r="204" spans="2:65" s="13" customFormat="1" ht="10.199999999999999">
      <c r="B204" s="156"/>
      <c r="D204" s="150" t="s">
        <v>137</v>
      </c>
      <c r="E204" s="157" t="s">
        <v>18</v>
      </c>
      <c r="F204" s="158" t="s">
        <v>709</v>
      </c>
      <c r="H204" s="159">
        <v>0.76</v>
      </c>
      <c r="I204" s="160"/>
      <c r="L204" s="156"/>
      <c r="M204" s="161"/>
      <c r="T204" s="162"/>
      <c r="AT204" s="157" t="s">
        <v>137</v>
      </c>
      <c r="AU204" s="157" t="s">
        <v>80</v>
      </c>
      <c r="AV204" s="13" t="s">
        <v>80</v>
      </c>
      <c r="AW204" s="13" t="s">
        <v>32</v>
      </c>
      <c r="AX204" s="13" t="s">
        <v>71</v>
      </c>
      <c r="AY204" s="157" t="s">
        <v>126</v>
      </c>
    </row>
    <row r="205" spans="2:65" s="13" customFormat="1" ht="10.199999999999999">
      <c r="B205" s="156"/>
      <c r="D205" s="150" t="s">
        <v>137</v>
      </c>
      <c r="E205" s="157" t="s">
        <v>18</v>
      </c>
      <c r="F205" s="158" t="s">
        <v>710</v>
      </c>
      <c r="H205" s="159">
        <v>0.28000000000000003</v>
      </c>
      <c r="I205" s="160"/>
      <c r="L205" s="156"/>
      <c r="M205" s="161"/>
      <c r="T205" s="162"/>
      <c r="AT205" s="157" t="s">
        <v>137</v>
      </c>
      <c r="AU205" s="157" t="s">
        <v>80</v>
      </c>
      <c r="AV205" s="13" t="s">
        <v>80</v>
      </c>
      <c r="AW205" s="13" t="s">
        <v>32</v>
      </c>
      <c r="AX205" s="13" t="s">
        <v>71</v>
      </c>
      <c r="AY205" s="157" t="s">
        <v>126</v>
      </c>
    </row>
    <row r="206" spans="2:65" s="13" customFormat="1" ht="20.399999999999999">
      <c r="B206" s="156"/>
      <c r="D206" s="150" t="s">
        <v>137</v>
      </c>
      <c r="E206" s="157" t="s">
        <v>18</v>
      </c>
      <c r="F206" s="158" t="s">
        <v>711</v>
      </c>
      <c r="H206" s="159">
        <v>-0.34599999999999997</v>
      </c>
      <c r="I206" s="160"/>
      <c r="L206" s="156"/>
      <c r="M206" s="161"/>
      <c r="T206" s="162"/>
      <c r="AT206" s="157" t="s">
        <v>137</v>
      </c>
      <c r="AU206" s="157" t="s">
        <v>80</v>
      </c>
      <c r="AV206" s="13" t="s">
        <v>80</v>
      </c>
      <c r="AW206" s="13" t="s">
        <v>32</v>
      </c>
      <c r="AX206" s="13" t="s">
        <v>71</v>
      </c>
      <c r="AY206" s="157" t="s">
        <v>126</v>
      </c>
    </row>
    <row r="207" spans="2:65" s="15" customFormat="1" ht="10.199999999999999">
      <c r="B207" s="171"/>
      <c r="D207" s="150" t="s">
        <v>137</v>
      </c>
      <c r="E207" s="172" t="s">
        <v>18</v>
      </c>
      <c r="F207" s="173" t="s">
        <v>652</v>
      </c>
      <c r="H207" s="174">
        <v>4.0540000000000003</v>
      </c>
      <c r="I207" s="175"/>
      <c r="L207" s="171"/>
      <c r="M207" s="176"/>
      <c r="T207" s="177"/>
      <c r="AT207" s="172" t="s">
        <v>137</v>
      </c>
      <c r="AU207" s="172" t="s">
        <v>80</v>
      </c>
      <c r="AV207" s="15" t="s">
        <v>148</v>
      </c>
      <c r="AW207" s="15" t="s">
        <v>32</v>
      </c>
      <c r="AX207" s="15" t="s">
        <v>71</v>
      </c>
      <c r="AY207" s="172" t="s">
        <v>126</v>
      </c>
    </row>
    <row r="208" spans="2:65" s="12" customFormat="1" ht="10.199999999999999">
      <c r="B208" s="149"/>
      <c r="D208" s="150" t="s">
        <v>137</v>
      </c>
      <c r="E208" s="151" t="s">
        <v>18</v>
      </c>
      <c r="F208" s="152" t="s">
        <v>653</v>
      </c>
      <c r="H208" s="151" t="s">
        <v>18</v>
      </c>
      <c r="I208" s="153"/>
      <c r="L208" s="149"/>
      <c r="M208" s="154"/>
      <c r="T208" s="155"/>
      <c r="AT208" s="151" t="s">
        <v>137</v>
      </c>
      <c r="AU208" s="151" t="s">
        <v>80</v>
      </c>
      <c r="AV208" s="12" t="s">
        <v>78</v>
      </c>
      <c r="AW208" s="12" t="s">
        <v>32</v>
      </c>
      <c r="AX208" s="12" t="s">
        <v>71</v>
      </c>
      <c r="AY208" s="151" t="s">
        <v>126</v>
      </c>
    </row>
    <row r="209" spans="2:65" s="13" customFormat="1" ht="10.199999999999999">
      <c r="B209" s="156"/>
      <c r="D209" s="150" t="s">
        <v>137</v>
      </c>
      <c r="E209" s="157" t="s">
        <v>18</v>
      </c>
      <c r="F209" s="158" t="s">
        <v>712</v>
      </c>
      <c r="H209" s="159">
        <v>0.76</v>
      </c>
      <c r="I209" s="160"/>
      <c r="L209" s="156"/>
      <c r="M209" s="161"/>
      <c r="T209" s="162"/>
      <c r="AT209" s="157" t="s">
        <v>137</v>
      </c>
      <c r="AU209" s="157" t="s">
        <v>80</v>
      </c>
      <c r="AV209" s="13" t="s">
        <v>80</v>
      </c>
      <c r="AW209" s="13" t="s">
        <v>32</v>
      </c>
      <c r="AX209" s="13" t="s">
        <v>71</v>
      </c>
      <c r="AY209" s="157" t="s">
        <v>126</v>
      </c>
    </row>
    <row r="210" spans="2:65" s="13" customFormat="1" ht="10.199999999999999">
      <c r="B210" s="156"/>
      <c r="D210" s="150" t="s">
        <v>137</v>
      </c>
      <c r="E210" s="157" t="s">
        <v>18</v>
      </c>
      <c r="F210" s="158" t="s">
        <v>713</v>
      </c>
      <c r="H210" s="159">
        <v>-0.06</v>
      </c>
      <c r="I210" s="160"/>
      <c r="L210" s="156"/>
      <c r="M210" s="161"/>
      <c r="T210" s="162"/>
      <c r="AT210" s="157" t="s">
        <v>137</v>
      </c>
      <c r="AU210" s="157" t="s">
        <v>80</v>
      </c>
      <c r="AV210" s="13" t="s">
        <v>80</v>
      </c>
      <c r="AW210" s="13" t="s">
        <v>32</v>
      </c>
      <c r="AX210" s="13" t="s">
        <v>71</v>
      </c>
      <c r="AY210" s="157" t="s">
        <v>126</v>
      </c>
    </row>
    <row r="211" spans="2:65" s="15" customFormat="1" ht="10.199999999999999">
      <c r="B211" s="171"/>
      <c r="D211" s="150" t="s">
        <v>137</v>
      </c>
      <c r="E211" s="172" t="s">
        <v>18</v>
      </c>
      <c r="F211" s="173" t="s">
        <v>655</v>
      </c>
      <c r="H211" s="174">
        <v>0.7</v>
      </c>
      <c r="I211" s="175"/>
      <c r="L211" s="171"/>
      <c r="M211" s="176"/>
      <c r="T211" s="177"/>
      <c r="AT211" s="172" t="s">
        <v>137</v>
      </c>
      <c r="AU211" s="172" t="s">
        <v>80</v>
      </c>
      <c r="AV211" s="15" t="s">
        <v>148</v>
      </c>
      <c r="AW211" s="15" t="s">
        <v>32</v>
      </c>
      <c r="AX211" s="15" t="s">
        <v>71</v>
      </c>
      <c r="AY211" s="172" t="s">
        <v>126</v>
      </c>
    </row>
    <row r="212" spans="2:65" s="14" customFormat="1" ht="10.199999999999999">
      <c r="B212" s="163"/>
      <c r="D212" s="150" t="s">
        <v>137</v>
      </c>
      <c r="E212" s="164" t="s">
        <v>18</v>
      </c>
      <c r="F212" s="165" t="s">
        <v>142</v>
      </c>
      <c r="H212" s="166">
        <v>4.7539999999999996</v>
      </c>
      <c r="I212" s="167"/>
      <c r="L212" s="163"/>
      <c r="M212" s="168"/>
      <c r="T212" s="169"/>
      <c r="AT212" s="164" t="s">
        <v>137</v>
      </c>
      <c r="AU212" s="164" t="s">
        <v>80</v>
      </c>
      <c r="AV212" s="14" t="s">
        <v>133</v>
      </c>
      <c r="AW212" s="14" t="s">
        <v>32</v>
      </c>
      <c r="AX212" s="14" t="s">
        <v>78</v>
      </c>
      <c r="AY212" s="164" t="s">
        <v>126</v>
      </c>
    </row>
    <row r="213" spans="2:65" s="1" customFormat="1" ht="16.5" customHeight="1">
      <c r="B213" s="33"/>
      <c r="C213" s="178" t="s">
        <v>237</v>
      </c>
      <c r="D213" s="178" t="s">
        <v>261</v>
      </c>
      <c r="E213" s="179" t="s">
        <v>714</v>
      </c>
      <c r="F213" s="180" t="s">
        <v>715</v>
      </c>
      <c r="G213" s="181" t="s">
        <v>231</v>
      </c>
      <c r="H213" s="182">
        <v>9.5079999999999991</v>
      </c>
      <c r="I213" s="183"/>
      <c r="J213" s="184">
        <f>ROUND(I213*H213,2)</f>
        <v>0</v>
      </c>
      <c r="K213" s="180" t="s">
        <v>132</v>
      </c>
      <c r="L213" s="185"/>
      <c r="M213" s="186" t="s">
        <v>18</v>
      </c>
      <c r="N213" s="187" t="s">
        <v>42</v>
      </c>
      <c r="P213" s="141">
        <f>O213*H213</f>
        <v>0</v>
      </c>
      <c r="Q213" s="141">
        <v>0</v>
      </c>
      <c r="R213" s="141">
        <f>Q213*H213</f>
        <v>0</v>
      </c>
      <c r="S213" s="141">
        <v>0</v>
      </c>
      <c r="T213" s="142">
        <f>S213*H213</f>
        <v>0</v>
      </c>
      <c r="AR213" s="143" t="s">
        <v>197</v>
      </c>
      <c r="AT213" s="143" t="s">
        <v>261</v>
      </c>
      <c r="AU213" s="143" t="s">
        <v>80</v>
      </c>
      <c r="AY213" s="18" t="s">
        <v>126</v>
      </c>
      <c r="BE213" s="144">
        <f>IF(N213="základní",J213,0)</f>
        <v>0</v>
      </c>
      <c r="BF213" s="144">
        <f>IF(N213="snížená",J213,0)</f>
        <v>0</v>
      </c>
      <c r="BG213" s="144">
        <f>IF(N213="zákl. přenesená",J213,0)</f>
        <v>0</v>
      </c>
      <c r="BH213" s="144">
        <f>IF(N213="sníž. přenesená",J213,0)</f>
        <v>0</v>
      </c>
      <c r="BI213" s="144">
        <f>IF(N213="nulová",J213,0)</f>
        <v>0</v>
      </c>
      <c r="BJ213" s="18" t="s">
        <v>78</v>
      </c>
      <c r="BK213" s="144">
        <f>ROUND(I213*H213,2)</f>
        <v>0</v>
      </c>
      <c r="BL213" s="18" t="s">
        <v>133</v>
      </c>
      <c r="BM213" s="143" t="s">
        <v>716</v>
      </c>
    </row>
    <row r="214" spans="2:65" s="13" customFormat="1" ht="10.199999999999999">
      <c r="B214" s="156"/>
      <c r="D214" s="150" t="s">
        <v>137</v>
      </c>
      <c r="F214" s="158" t="s">
        <v>717</v>
      </c>
      <c r="H214" s="159">
        <v>9.5079999999999991</v>
      </c>
      <c r="I214" s="160"/>
      <c r="L214" s="156"/>
      <c r="M214" s="161"/>
      <c r="T214" s="162"/>
      <c r="AT214" s="157" t="s">
        <v>137</v>
      </c>
      <c r="AU214" s="157" t="s">
        <v>80</v>
      </c>
      <c r="AV214" s="13" t="s">
        <v>80</v>
      </c>
      <c r="AW214" s="13" t="s">
        <v>4</v>
      </c>
      <c r="AX214" s="13" t="s">
        <v>78</v>
      </c>
      <c r="AY214" s="157" t="s">
        <v>126</v>
      </c>
    </row>
    <row r="215" spans="2:65" s="11" customFormat="1" ht="22.8" customHeight="1">
      <c r="B215" s="120"/>
      <c r="D215" s="121" t="s">
        <v>70</v>
      </c>
      <c r="E215" s="130" t="s">
        <v>133</v>
      </c>
      <c r="F215" s="130" t="s">
        <v>718</v>
      </c>
      <c r="I215" s="123"/>
      <c r="J215" s="131">
        <f>BK215</f>
        <v>0</v>
      </c>
      <c r="L215" s="120"/>
      <c r="M215" s="125"/>
      <c r="P215" s="126">
        <f>SUM(P216:P272)</f>
        <v>0</v>
      </c>
      <c r="R215" s="126">
        <f>SUM(R216:R272)</f>
        <v>1.6247626500000001</v>
      </c>
      <c r="T215" s="127">
        <f>SUM(T216:T272)</f>
        <v>0</v>
      </c>
      <c r="AR215" s="121" t="s">
        <v>78</v>
      </c>
      <c r="AT215" s="128" t="s">
        <v>70</v>
      </c>
      <c r="AU215" s="128" t="s">
        <v>78</v>
      </c>
      <c r="AY215" s="121" t="s">
        <v>126</v>
      </c>
      <c r="BK215" s="129">
        <f>SUM(BK216:BK272)</f>
        <v>0</v>
      </c>
    </row>
    <row r="216" spans="2:65" s="1" customFormat="1" ht="33" customHeight="1">
      <c r="B216" s="33"/>
      <c r="C216" s="132" t="s">
        <v>246</v>
      </c>
      <c r="D216" s="132" t="s">
        <v>128</v>
      </c>
      <c r="E216" s="133" t="s">
        <v>719</v>
      </c>
      <c r="F216" s="134" t="s">
        <v>720</v>
      </c>
      <c r="G216" s="135" t="s">
        <v>167</v>
      </c>
      <c r="H216" s="136">
        <v>1.29</v>
      </c>
      <c r="I216" s="137"/>
      <c r="J216" s="138">
        <f>ROUND(I216*H216,2)</f>
        <v>0</v>
      </c>
      <c r="K216" s="134" t="s">
        <v>132</v>
      </c>
      <c r="L216" s="33"/>
      <c r="M216" s="139" t="s">
        <v>18</v>
      </c>
      <c r="N216" s="140" t="s">
        <v>42</v>
      </c>
      <c r="P216" s="141">
        <f>O216*H216</f>
        <v>0</v>
      </c>
      <c r="Q216" s="141">
        <v>0</v>
      </c>
      <c r="R216" s="141">
        <f>Q216*H216</f>
        <v>0</v>
      </c>
      <c r="S216" s="141">
        <v>0</v>
      </c>
      <c r="T216" s="142">
        <f>S216*H216</f>
        <v>0</v>
      </c>
      <c r="AR216" s="143" t="s">
        <v>133</v>
      </c>
      <c r="AT216" s="143" t="s">
        <v>128</v>
      </c>
      <c r="AU216" s="143" t="s">
        <v>80</v>
      </c>
      <c r="AY216" s="18" t="s">
        <v>126</v>
      </c>
      <c r="BE216" s="144">
        <f>IF(N216="základní",J216,0)</f>
        <v>0</v>
      </c>
      <c r="BF216" s="144">
        <f>IF(N216="snížená",J216,0)</f>
        <v>0</v>
      </c>
      <c r="BG216" s="144">
        <f>IF(N216="zákl. přenesená",J216,0)</f>
        <v>0</v>
      </c>
      <c r="BH216" s="144">
        <f>IF(N216="sníž. přenesená",J216,0)</f>
        <v>0</v>
      </c>
      <c r="BI216" s="144">
        <f>IF(N216="nulová",J216,0)</f>
        <v>0</v>
      </c>
      <c r="BJ216" s="18" t="s">
        <v>78</v>
      </c>
      <c r="BK216" s="144">
        <f>ROUND(I216*H216,2)</f>
        <v>0</v>
      </c>
      <c r="BL216" s="18" t="s">
        <v>133</v>
      </c>
      <c r="BM216" s="143" t="s">
        <v>721</v>
      </c>
    </row>
    <row r="217" spans="2:65" s="1" customFormat="1" ht="10.199999999999999">
      <c r="B217" s="33"/>
      <c r="D217" s="145" t="s">
        <v>135</v>
      </c>
      <c r="F217" s="146" t="s">
        <v>722</v>
      </c>
      <c r="I217" s="147"/>
      <c r="L217" s="33"/>
      <c r="M217" s="148"/>
      <c r="T217" s="54"/>
      <c r="AT217" s="18" t="s">
        <v>135</v>
      </c>
      <c r="AU217" s="18" t="s">
        <v>80</v>
      </c>
    </row>
    <row r="218" spans="2:65" s="12" customFormat="1" ht="10.199999999999999">
      <c r="B218" s="149"/>
      <c r="D218" s="150" t="s">
        <v>137</v>
      </c>
      <c r="E218" s="151" t="s">
        <v>18</v>
      </c>
      <c r="F218" s="152" t="s">
        <v>170</v>
      </c>
      <c r="H218" s="151" t="s">
        <v>18</v>
      </c>
      <c r="I218" s="153"/>
      <c r="L218" s="149"/>
      <c r="M218" s="154"/>
      <c r="T218" s="155"/>
      <c r="AT218" s="151" t="s">
        <v>137</v>
      </c>
      <c r="AU218" s="151" t="s">
        <v>80</v>
      </c>
      <c r="AV218" s="12" t="s">
        <v>78</v>
      </c>
      <c r="AW218" s="12" t="s">
        <v>32</v>
      </c>
      <c r="AX218" s="12" t="s">
        <v>71</v>
      </c>
      <c r="AY218" s="151" t="s">
        <v>126</v>
      </c>
    </row>
    <row r="219" spans="2:65" s="12" customFormat="1" ht="10.199999999999999">
      <c r="B219" s="149"/>
      <c r="D219" s="150" t="s">
        <v>137</v>
      </c>
      <c r="E219" s="151" t="s">
        <v>18</v>
      </c>
      <c r="F219" s="152" t="s">
        <v>645</v>
      </c>
      <c r="H219" s="151" t="s">
        <v>18</v>
      </c>
      <c r="I219" s="153"/>
      <c r="L219" s="149"/>
      <c r="M219" s="154"/>
      <c r="T219" s="155"/>
      <c r="AT219" s="151" t="s">
        <v>137</v>
      </c>
      <c r="AU219" s="151" t="s">
        <v>80</v>
      </c>
      <c r="AV219" s="12" t="s">
        <v>78</v>
      </c>
      <c r="AW219" s="12" t="s">
        <v>32</v>
      </c>
      <c r="AX219" s="12" t="s">
        <v>71</v>
      </c>
      <c r="AY219" s="151" t="s">
        <v>126</v>
      </c>
    </row>
    <row r="220" spans="2:65" s="12" customFormat="1" ht="20.399999999999999">
      <c r="B220" s="149"/>
      <c r="D220" s="150" t="s">
        <v>137</v>
      </c>
      <c r="E220" s="151" t="s">
        <v>18</v>
      </c>
      <c r="F220" s="152" t="s">
        <v>665</v>
      </c>
      <c r="H220" s="151" t="s">
        <v>18</v>
      </c>
      <c r="I220" s="153"/>
      <c r="L220" s="149"/>
      <c r="M220" s="154"/>
      <c r="T220" s="155"/>
      <c r="AT220" s="151" t="s">
        <v>137</v>
      </c>
      <c r="AU220" s="151" t="s">
        <v>80</v>
      </c>
      <c r="AV220" s="12" t="s">
        <v>78</v>
      </c>
      <c r="AW220" s="12" t="s">
        <v>32</v>
      </c>
      <c r="AX220" s="12" t="s">
        <v>71</v>
      </c>
      <c r="AY220" s="151" t="s">
        <v>126</v>
      </c>
    </row>
    <row r="221" spans="2:65" s="13" customFormat="1" ht="10.199999999999999">
      <c r="B221" s="156"/>
      <c r="D221" s="150" t="s">
        <v>137</v>
      </c>
      <c r="E221" s="157" t="s">
        <v>18</v>
      </c>
      <c r="F221" s="158" t="s">
        <v>723</v>
      </c>
      <c r="H221" s="159">
        <v>0.69</v>
      </c>
      <c r="I221" s="160"/>
      <c r="L221" s="156"/>
      <c r="M221" s="161"/>
      <c r="T221" s="162"/>
      <c r="AT221" s="157" t="s">
        <v>137</v>
      </c>
      <c r="AU221" s="157" t="s">
        <v>80</v>
      </c>
      <c r="AV221" s="13" t="s">
        <v>80</v>
      </c>
      <c r="AW221" s="13" t="s">
        <v>32</v>
      </c>
      <c r="AX221" s="13" t="s">
        <v>71</v>
      </c>
      <c r="AY221" s="157" t="s">
        <v>126</v>
      </c>
    </row>
    <row r="222" spans="2:65" s="13" customFormat="1" ht="10.199999999999999">
      <c r="B222" s="156"/>
      <c r="D222" s="150" t="s">
        <v>137</v>
      </c>
      <c r="E222" s="157" t="s">
        <v>18</v>
      </c>
      <c r="F222" s="158" t="s">
        <v>724</v>
      </c>
      <c r="H222" s="159">
        <v>0.03</v>
      </c>
      <c r="I222" s="160"/>
      <c r="L222" s="156"/>
      <c r="M222" s="161"/>
      <c r="T222" s="162"/>
      <c r="AT222" s="157" t="s">
        <v>137</v>
      </c>
      <c r="AU222" s="157" t="s">
        <v>80</v>
      </c>
      <c r="AV222" s="13" t="s">
        <v>80</v>
      </c>
      <c r="AW222" s="13" t="s">
        <v>32</v>
      </c>
      <c r="AX222" s="13" t="s">
        <v>71</v>
      </c>
      <c r="AY222" s="157" t="s">
        <v>126</v>
      </c>
    </row>
    <row r="223" spans="2:65" s="13" customFormat="1" ht="10.199999999999999">
      <c r="B223" s="156"/>
      <c r="D223" s="150" t="s">
        <v>137</v>
      </c>
      <c r="E223" s="157" t="s">
        <v>18</v>
      </c>
      <c r="F223" s="158" t="s">
        <v>725</v>
      </c>
      <c r="H223" s="159">
        <v>0.12</v>
      </c>
      <c r="I223" s="160"/>
      <c r="L223" s="156"/>
      <c r="M223" s="161"/>
      <c r="T223" s="162"/>
      <c r="AT223" s="157" t="s">
        <v>137</v>
      </c>
      <c r="AU223" s="157" t="s">
        <v>80</v>
      </c>
      <c r="AV223" s="13" t="s">
        <v>80</v>
      </c>
      <c r="AW223" s="13" t="s">
        <v>32</v>
      </c>
      <c r="AX223" s="13" t="s">
        <v>71</v>
      </c>
      <c r="AY223" s="157" t="s">
        <v>126</v>
      </c>
    </row>
    <row r="224" spans="2:65" s="13" customFormat="1" ht="10.199999999999999">
      <c r="B224" s="156"/>
      <c r="D224" s="150" t="s">
        <v>137</v>
      </c>
      <c r="E224" s="157" t="s">
        <v>18</v>
      </c>
      <c r="F224" s="158" t="s">
        <v>726</v>
      </c>
      <c r="H224" s="159">
        <v>0.19</v>
      </c>
      <c r="I224" s="160"/>
      <c r="L224" s="156"/>
      <c r="M224" s="161"/>
      <c r="T224" s="162"/>
      <c r="AT224" s="157" t="s">
        <v>137</v>
      </c>
      <c r="AU224" s="157" t="s">
        <v>80</v>
      </c>
      <c r="AV224" s="13" t="s">
        <v>80</v>
      </c>
      <c r="AW224" s="13" t="s">
        <v>32</v>
      </c>
      <c r="AX224" s="13" t="s">
        <v>71</v>
      </c>
      <c r="AY224" s="157" t="s">
        <v>126</v>
      </c>
    </row>
    <row r="225" spans="2:65" s="13" customFormat="1" ht="10.199999999999999">
      <c r="B225" s="156"/>
      <c r="D225" s="150" t="s">
        <v>137</v>
      </c>
      <c r="E225" s="157" t="s">
        <v>18</v>
      </c>
      <c r="F225" s="158" t="s">
        <v>727</v>
      </c>
      <c r="H225" s="159">
        <v>7.0000000000000007E-2</v>
      </c>
      <c r="I225" s="160"/>
      <c r="L225" s="156"/>
      <c r="M225" s="161"/>
      <c r="T225" s="162"/>
      <c r="AT225" s="157" t="s">
        <v>137</v>
      </c>
      <c r="AU225" s="157" t="s">
        <v>80</v>
      </c>
      <c r="AV225" s="13" t="s">
        <v>80</v>
      </c>
      <c r="AW225" s="13" t="s">
        <v>32</v>
      </c>
      <c r="AX225" s="13" t="s">
        <v>71</v>
      </c>
      <c r="AY225" s="157" t="s">
        <v>126</v>
      </c>
    </row>
    <row r="226" spans="2:65" s="15" customFormat="1" ht="10.199999999999999">
      <c r="B226" s="171"/>
      <c r="D226" s="150" t="s">
        <v>137</v>
      </c>
      <c r="E226" s="172" t="s">
        <v>18</v>
      </c>
      <c r="F226" s="173" t="s">
        <v>652</v>
      </c>
      <c r="H226" s="174">
        <v>1.1000000000000001</v>
      </c>
      <c r="I226" s="175"/>
      <c r="L226" s="171"/>
      <c r="M226" s="176"/>
      <c r="T226" s="177"/>
      <c r="AT226" s="172" t="s">
        <v>137</v>
      </c>
      <c r="AU226" s="172" t="s">
        <v>80</v>
      </c>
      <c r="AV226" s="15" t="s">
        <v>148</v>
      </c>
      <c r="AW226" s="15" t="s">
        <v>32</v>
      </c>
      <c r="AX226" s="15" t="s">
        <v>71</v>
      </c>
      <c r="AY226" s="172" t="s">
        <v>126</v>
      </c>
    </row>
    <row r="227" spans="2:65" s="12" customFormat="1" ht="10.199999999999999">
      <c r="B227" s="149"/>
      <c r="D227" s="150" t="s">
        <v>137</v>
      </c>
      <c r="E227" s="151" t="s">
        <v>18</v>
      </c>
      <c r="F227" s="152" t="s">
        <v>653</v>
      </c>
      <c r="H227" s="151" t="s">
        <v>18</v>
      </c>
      <c r="I227" s="153"/>
      <c r="L227" s="149"/>
      <c r="M227" s="154"/>
      <c r="T227" s="155"/>
      <c r="AT227" s="151" t="s">
        <v>137</v>
      </c>
      <c r="AU227" s="151" t="s">
        <v>80</v>
      </c>
      <c r="AV227" s="12" t="s">
        <v>78</v>
      </c>
      <c r="AW227" s="12" t="s">
        <v>32</v>
      </c>
      <c r="AX227" s="12" t="s">
        <v>71</v>
      </c>
      <c r="AY227" s="151" t="s">
        <v>126</v>
      </c>
    </row>
    <row r="228" spans="2:65" s="13" customFormat="1" ht="10.199999999999999">
      <c r="B228" s="156"/>
      <c r="D228" s="150" t="s">
        <v>137</v>
      </c>
      <c r="E228" s="157" t="s">
        <v>18</v>
      </c>
      <c r="F228" s="158" t="s">
        <v>728</v>
      </c>
      <c r="H228" s="159">
        <v>0.19</v>
      </c>
      <c r="I228" s="160"/>
      <c r="L228" s="156"/>
      <c r="M228" s="161"/>
      <c r="T228" s="162"/>
      <c r="AT228" s="157" t="s">
        <v>137</v>
      </c>
      <c r="AU228" s="157" t="s">
        <v>80</v>
      </c>
      <c r="AV228" s="13" t="s">
        <v>80</v>
      </c>
      <c r="AW228" s="13" t="s">
        <v>32</v>
      </c>
      <c r="AX228" s="13" t="s">
        <v>71</v>
      </c>
      <c r="AY228" s="157" t="s">
        <v>126</v>
      </c>
    </row>
    <row r="229" spans="2:65" s="15" customFormat="1" ht="10.199999999999999">
      <c r="B229" s="171"/>
      <c r="D229" s="150" t="s">
        <v>137</v>
      </c>
      <c r="E229" s="172" t="s">
        <v>18</v>
      </c>
      <c r="F229" s="173" t="s">
        <v>655</v>
      </c>
      <c r="H229" s="174">
        <v>0.19</v>
      </c>
      <c r="I229" s="175"/>
      <c r="L229" s="171"/>
      <c r="M229" s="176"/>
      <c r="T229" s="177"/>
      <c r="AT229" s="172" t="s">
        <v>137</v>
      </c>
      <c r="AU229" s="172" t="s">
        <v>80</v>
      </c>
      <c r="AV229" s="15" t="s">
        <v>148</v>
      </c>
      <c r="AW229" s="15" t="s">
        <v>32</v>
      </c>
      <c r="AX229" s="15" t="s">
        <v>71</v>
      </c>
      <c r="AY229" s="172" t="s">
        <v>126</v>
      </c>
    </row>
    <row r="230" spans="2:65" s="14" customFormat="1" ht="10.199999999999999">
      <c r="B230" s="163"/>
      <c r="D230" s="150" t="s">
        <v>137</v>
      </c>
      <c r="E230" s="164" t="s">
        <v>18</v>
      </c>
      <c r="F230" s="165" t="s">
        <v>142</v>
      </c>
      <c r="H230" s="166">
        <v>1.29</v>
      </c>
      <c r="I230" s="167"/>
      <c r="L230" s="163"/>
      <c r="M230" s="168"/>
      <c r="T230" s="169"/>
      <c r="AT230" s="164" t="s">
        <v>137</v>
      </c>
      <c r="AU230" s="164" t="s">
        <v>80</v>
      </c>
      <c r="AV230" s="14" t="s">
        <v>133</v>
      </c>
      <c r="AW230" s="14" t="s">
        <v>32</v>
      </c>
      <c r="AX230" s="14" t="s">
        <v>78</v>
      </c>
      <c r="AY230" s="164" t="s">
        <v>126</v>
      </c>
    </row>
    <row r="231" spans="2:65" s="1" customFormat="1" ht="24.15" customHeight="1">
      <c r="B231" s="33"/>
      <c r="C231" s="132" t="s">
        <v>8</v>
      </c>
      <c r="D231" s="132" t="s">
        <v>128</v>
      </c>
      <c r="E231" s="133" t="s">
        <v>729</v>
      </c>
      <c r="F231" s="134" t="s">
        <v>730</v>
      </c>
      <c r="G231" s="135" t="s">
        <v>731</v>
      </c>
      <c r="H231" s="136">
        <v>6</v>
      </c>
      <c r="I231" s="137"/>
      <c r="J231" s="138">
        <f>ROUND(I231*H231,2)</f>
        <v>0</v>
      </c>
      <c r="K231" s="134" t="s">
        <v>132</v>
      </c>
      <c r="L231" s="33"/>
      <c r="M231" s="139" t="s">
        <v>18</v>
      </c>
      <c r="N231" s="140" t="s">
        <v>42</v>
      </c>
      <c r="P231" s="141">
        <f>O231*H231</f>
        <v>0</v>
      </c>
      <c r="Q231" s="141">
        <v>0.22394</v>
      </c>
      <c r="R231" s="141">
        <f>Q231*H231</f>
        <v>1.3436399999999999</v>
      </c>
      <c r="S231" s="141">
        <v>0</v>
      </c>
      <c r="T231" s="142">
        <f>S231*H231</f>
        <v>0</v>
      </c>
      <c r="AR231" s="143" t="s">
        <v>133</v>
      </c>
      <c r="AT231" s="143" t="s">
        <v>128</v>
      </c>
      <c r="AU231" s="143" t="s">
        <v>80</v>
      </c>
      <c r="AY231" s="18" t="s">
        <v>126</v>
      </c>
      <c r="BE231" s="144">
        <f>IF(N231="základní",J231,0)</f>
        <v>0</v>
      </c>
      <c r="BF231" s="144">
        <f>IF(N231="snížená",J231,0)</f>
        <v>0</v>
      </c>
      <c r="BG231" s="144">
        <f>IF(N231="zákl. přenesená",J231,0)</f>
        <v>0</v>
      </c>
      <c r="BH231" s="144">
        <f>IF(N231="sníž. přenesená",J231,0)</f>
        <v>0</v>
      </c>
      <c r="BI231" s="144">
        <f>IF(N231="nulová",J231,0)</f>
        <v>0</v>
      </c>
      <c r="BJ231" s="18" t="s">
        <v>78</v>
      </c>
      <c r="BK231" s="144">
        <f>ROUND(I231*H231,2)</f>
        <v>0</v>
      </c>
      <c r="BL231" s="18" t="s">
        <v>133</v>
      </c>
      <c r="BM231" s="143" t="s">
        <v>732</v>
      </c>
    </row>
    <row r="232" spans="2:65" s="1" customFormat="1" ht="10.199999999999999">
      <c r="B232" s="33"/>
      <c r="D232" s="145" t="s">
        <v>135</v>
      </c>
      <c r="F232" s="146" t="s">
        <v>733</v>
      </c>
      <c r="I232" s="147"/>
      <c r="L232" s="33"/>
      <c r="M232" s="148"/>
      <c r="T232" s="54"/>
      <c r="AT232" s="18" t="s">
        <v>135</v>
      </c>
      <c r="AU232" s="18" t="s">
        <v>80</v>
      </c>
    </row>
    <row r="233" spans="2:65" s="12" customFormat="1" ht="10.199999999999999">
      <c r="B233" s="149"/>
      <c r="D233" s="150" t="s">
        <v>137</v>
      </c>
      <c r="E233" s="151" t="s">
        <v>18</v>
      </c>
      <c r="F233" s="152" t="s">
        <v>170</v>
      </c>
      <c r="H233" s="151" t="s">
        <v>18</v>
      </c>
      <c r="I233" s="153"/>
      <c r="L233" s="149"/>
      <c r="M233" s="154"/>
      <c r="T233" s="155"/>
      <c r="AT233" s="151" t="s">
        <v>137</v>
      </c>
      <c r="AU233" s="151" t="s">
        <v>80</v>
      </c>
      <c r="AV233" s="12" t="s">
        <v>78</v>
      </c>
      <c r="AW233" s="12" t="s">
        <v>32</v>
      </c>
      <c r="AX233" s="12" t="s">
        <v>71</v>
      </c>
      <c r="AY233" s="151" t="s">
        <v>126</v>
      </c>
    </row>
    <row r="234" spans="2:65" s="12" customFormat="1" ht="10.199999999999999">
      <c r="B234" s="149"/>
      <c r="D234" s="150" t="s">
        <v>137</v>
      </c>
      <c r="E234" s="151" t="s">
        <v>18</v>
      </c>
      <c r="F234" s="152" t="s">
        <v>645</v>
      </c>
      <c r="H234" s="151" t="s">
        <v>18</v>
      </c>
      <c r="I234" s="153"/>
      <c r="L234" s="149"/>
      <c r="M234" s="154"/>
      <c r="T234" s="155"/>
      <c r="AT234" s="151" t="s">
        <v>137</v>
      </c>
      <c r="AU234" s="151" t="s">
        <v>80</v>
      </c>
      <c r="AV234" s="12" t="s">
        <v>78</v>
      </c>
      <c r="AW234" s="12" t="s">
        <v>32</v>
      </c>
      <c r="AX234" s="12" t="s">
        <v>71</v>
      </c>
      <c r="AY234" s="151" t="s">
        <v>126</v>
      </c>
    </row>
    <row r="235" spans="2:65" s="12" customFormat="1" ht="10.199999999999999">
      <c r="B235" s="149"/>
      <c r="D235" s="150" t="s">
        <v>137</v>
      </c>
      <c r="E235" s="151" t="s">
        <v>18</v>
      </c>
      <c r="F235" s="152" t="s">
        <v>734</v>
      </c>
      <c r="H235" s="151" t="s">
        <v>18</v>
      </c>
      <c r="I235" s="153"/>
      <c r="L235" s="149"/>
      <c r="M235" s="154"/>
      <c r="T235" s="155"/>
      <c r="AT235" s="151" t="s">
        <v>137</v>
      </c>
      <c r="AU235" s="151" t="s">
        <v>80</v>
      </c>
      <c r="AV235" s="12" t="s">
        <v>78</v>
      </c>
      <c r="AW235" s="12" t="s">
        <v>32</v>
      </c>
      <c r="AX235" s="12" t="s">
        <v>71</v>
      </c>
      <c r="AY235" s="151" t="s">
        <v>126</v>
      </c>
    </row>
    <row r="236" spans="2:65" s="13" customFormat="1" ht="10.199999999999999">
      <c r="B236" s="156"/>
      <c r="D236" s="150" t="s">
        <v>137</v>
      </c>
      <c r="E236" s="157" t="s">
        <v>18</v>
      </c>
      <c r="F236" s="158" t="s">
        <v>735</v>
      </c>
      <c r="H236" s="159">
        <v>2</v>
      </c>
      <c r="I236" s="160"/>
      <c r="L236" s="156"/>
      <c r="M236" s="161"/>
      <c r="T236" s="162"/>
      <c r="AT236" s="157" t="s">
        <v>137</v>
      </c>
      <c r="AU236" s="157" t="s">
        <v>80</v>
      </c>
      <c r="AV236" s="13" t="s">
        <v>80</v>
      </c>
      <c r="AW236" s="13" t="s">
        <v>32</v>
      </c>
      <c r="AX236" s="13" t="s">
        <v>71</v>
      </c>
      <c r="AY236" s="157" t="s">
        <v>126</v>
      </c>
    </row>
    <row r="237" spans="2:65" s="13" customFormat="1" ht="10.199999999999999">
      <c r="B237" s="156"/>
      <c r="D237" s="150" t="s">
        <v>137</v>
      </c>
      <c r="E237" s="157" t="s">
        <v>18</v>
      </c>
      <c r="F237" s="158" t="s">
        <v>736</v>
      </c>
      <c r="H237" s="159">
        <v>1</v>
      </c>
      <c r="I237" s="160"/>
      <c r="L237" s="156"/>
      <c r="M237" s="161"/>
      <c r="T237" s="162"/>
      <c r="AT237" s="157" t="s">
        <v>137</v>
      </c>
      <c r="AU237" s="157" t="s">
        <v>80</v>
      </c>
      <c r="AV237" s="13" t="s">
        <v>80</v>
      </c>
      <c r="AW237" s="13" t="s">
        <v>32</v>
      </c>
      <c r="AX237" s="13" t="s">
        <v>71</v>
      </c>
      <c r="AY237" s="157" t="s">
        <v>126</v>
      </c>
    </row>
    <row r="238" spans="2:65" s="13" customFormat="1" ht="10.199999999999999">
      <c r="B238" s="156"/>
      <c r="D238" s="150" t="s">
        <v>137</v>
      </c>
      <c r="E238" s="157" t="s">
        <v>18</v>
      </c>
      <c r="F238" s="158" t="s">
        <v>737</v>
      </c>
      <c r="H238" s="159">
        <v>1</v>
      </c>
      <c r="I238" s="160"/>
      <c r="L238" s="156"/>
      <c r="M238" s="161"/>
      <c r="T238" s="162"/>
      <c r="AT238" s="157" t="s">
        <v>137</v>
      </c>
      <c r="AU238" s="157" t="s">
        <v>80</v>
      </c>
      <c r="AV238" s="13" t="s">
        <v>80</v>
      </c>
      <c r="AW238" s="13" t="s">
        <v>32</v>
      </c>
      <c r="AX238" s="13" t="s">
        <v>71</v>
      </c>
      <c r="AY238" s="157" t="s">
        <v>126</v>
      </c>
    </row>
    <row r="239" spans="2:65" s="13" customFormat="1" ht="10.199999999999999">
      <c r="B239" s="156"/>
      <c r="D239" s="150" t="s">
        <v>137</v>
      </c>
      <c r="E239" s="157" t="s">
        <v>18</v>
      </c>
      <c r="F239" s="158" t="s">
        <v>738</v>
      </c>
      <c r="H239" s="159">
        <v>1</v>
      </c>
      <c r="I239" s="160"/>
      <c r="L239" s="156"/>
      <c r="M239" s="161"/>
      <c r="T239" s="162"/>
      <c r="AT239" s="157" t="s">
        <v>137</v>
      </c>
      <c r="AU239" s="157" t="s">
        <v>80</v>
      </c>
      <c r="AV239" s="13" t="s">
        <v>80</v>
      </c>
      <c r="AW239" s="13" t="s">
        <v>32</v>
      </c>
      <c r="AX239" s="13" t="s">
        <v>71</v>
      </c>
      <c r="AY239" s="157" t="s">
        <v>126</v>
      </c>
    </row>
    <row r="240" spans="2:65" s="13" customFormat="1" ht="10.199999999999999">
      <c r="B240" s="156"/>
      <c r="D240" s="150" t="s">
        <v>137</v>
      </c>
      <c r="E240" s="157" t="s">
        <v>18</v>
      </c>
      <c r="F240" s="158" t="s">
        <v>739</v>
      </c>
      <c r="H240" s="159">
        <v>1</v>
      </c>
      <c r="I240" s="160"/>
      <c r="L240" s="156"/>
      <c r="M240" s="161"/>
      <c r="T240" s="162"/>
      <c r="AT240" s="157" t="s">
        <v>137</v>
      </c>
      <c r="AU240" s="157" t="s">
        <v>80</v>
      </c>
      <c r="AV240" s="13" t="s">
        <v>80</v>
      </c>
      <c r="AW240" s="13" t="s">
        <v>32</v>
      </c>
      <c r="AX240" s="13" t="s">
        <v>71</v>
      </c>
      <c r="AY240" s="157" t="s">
        <v>126</v>
      </c>
    </row>
    <row r="241" spans="2:65" s="15" customFormat="1" ht="10.199999999999999">
      <c r="B241" s="171"/>
      <c r="D241" s="150" t="s">
        <v>137</v>
      </c>
      <c r="E241" s="172" t="s">
        <v>18</v>
      </c>
      <c r="F241" s="173" t="s">
        <v>740</v>
      </c>
      <c r="H241" s="174">
        <v>6</v>
      </c>
      <c r="I241" s="175"/>
      <c r="L241" s="171"/>
      <c r="M241" s="176"/>
      <c r="T241" s="177"/>
      <c r="AT241" s="172" t="s">
        <v>137</v>
      </c>
      <c r="AU241" s="172" t="s">
        <v>80</v>
      </c>
      <c r="AV241" s="15" t="s">
        <v>148</v>
      </c>
      <c r="AW241" s="15" t="s">
        <v>32</v>
      </c>
      <c r="AX241" s="15" t="s">
        <v>71</v>
      </c>
      <c r="AY241" s="172" t="s">
        <v>126</v>
      </c>
    </row>
    <row r="242" spans="2:65" s="14" customFormat="1" ht="10.199999999999999">
      <c r="B242" s="163"/>
      <c r="D242" s="150" t="s">
        <v>137</v>
      </c>
      <c r="E242" s="164" t="s">
        <v>18</v>
      </c>
      <c r="F242" s="165" t="s">
        <v>142</v>
      </c>
      <c r="H242" s="166">
        <v>6</v>
      </c>
      <c r="I242" s="167"/>
      <c r="L242" s="163"/>
      <c r="M242" s="168"/>
      <c r="T242" s="169"/>
      <c r="AT242" s="164" t="s">
        <v>137</v>
      </c>
      <c r="AU242" s="164" t="s">
        <v>80</v>
      </c>
      <c r="AV242" s="14" t="s">
        <v>133</v>
      </c>
      <c r="AW242" s="14" t="s">
        <v>32</v>
      </c>
      <c r="AX242" s="14" t="s">
        <v>78</v>
      </c>
      <c r="AY242" s="164" t="s">
        <v>126</v>
      </c>
    </row>
    <row r="243" spans="2:65" s="1" customFormat="1" ht="24.15" customHeight="1">
      <c r="B243" s="33"/>
      <c r="C243" s="178" t="s">
        <v>266</v>
      </c>
      <c r="D243" s="178" t="s">
        <v>261</v>
      </c>
      <c r="E243" s="179" t="s">
        <v>741</v>
      </c>
      <c r="F243" s="180" t="s">
        <v>742</v>
      </c>
      <c r="G243" s="181" t="s">
        <v>731</v>
      </c>
      <c r="H243" s="182">
        <v>6.12</v>
      </c>
      <c r="I243" s="183"/>
      <c r="J243" s="184">
        <f>ROUND(I243*H243,2)</f>
        <v>0</v>
      </c>
      <c r="K243" s="180" t="s">
        <v>132</v>
      </c>
      <c r="L243" s="185"/>
      <c r="M243" s="186" t="s">
        <v>18</v>
      </c>
      <c r="N243" s="187" t="s">
        <v>42</v>
      </c>
      <c r="P243" s="141">
        <f>O243*H243</f>
        <v>0</v>
      </c>
      <c r="Q243" s="141">
        <v>2.7E-2</v>
      </c>
      <c r="R243" s="141">
        <f>Q243*H243</f>
        <v>0.16524</v>
      </c>
      <c r="S243" s="141">
        <v>0</v>
      </c>
      <c r="T243" s="142">
        <f>S243*H243</f>
        <v>0</v>
      </c>
      <c r="AR243" s="143" t="s">
        <v>197</v>
      </c>
      <c r="AT243" s="143" t="s">
        <v>261</v>
      </c>
      <c r="AU243" s="143" t="s">
        <v>80</v>
      </c>
      <c r="AY243" s="18" t="s">
        <v>126</v>
      </c>
      <c r="BE243" s="144">
        <f>IF(N243="základní",J243,0)</f>
        <v>0</v>
      </c>
      <c r="BF243" s="144">
        <f>IF(N243="snížená",J243,0)</f>
        <v>0</v>
      </c>
      <c r="BG243" s="144">
        <f>IF(N243="zákl. přenesená",J243,0)</f>
        <v>0</v>
      </c>
      <c r="BH243" s="144">
        <f>IF(N243="sníž. přenesená",J243,0)</f>
        <v>0</v>
      </c>
      <c r="BI243" s="144">
        <f>IF(N243="nulová",J243,0)</f>
        <v>0</v>
      </c>
      <c r="BJ243" s="18" t="s">
        <v>78</v>
      </c>
      <c r="BK243" s="144">
        <f>ROUND(I243*H243,2)</f>
        <v>0</v>
      </c>
      <c r="BL243" s="18" t="s">
        <v>133</v>
      </c>
      <c r="BM243" s="143" t="s">
        <v>743</v>
      </c>
    </row>
    <row r="244" spans="2:65" s="13" customFormat="1" ht="10.199999999999999">
      <c r="B244" s="156"/>
      <c r="D244" s="150" t="s">
        <v>137</v>
      </c>
      <c r="F244" s="158" t="s">
        <v>744</v>
      </c>
      <c r="H244" s="159">
        <v>6.12</v>
      </c>
      <c r="I244" s="160"/>
      <c r="L244" s="156"/>
      <c r="M244" s="161"/>
      <c r="T244" s="162"/>
      <c r="AT244" s="157" t="s">
        <v>137</v>
      </c>
      <c r="AU244" s="157" t="s">
        <v>80</v>
      </c>
      <c r="AV244" s="13" t="s">
        <v>80</v>
      </c>
      <c r="AW244" s="13" t="s">
        <v>4</v>
      </c>
      <c r="AX244" s="13" t="s">
        <v>78</v>
      </c>
      <c r="AY244" s="157" t="s">
        <v>126</v>
      </c>
    </row>
    <row r="245" spans="2:65" s="1" customFormat="1" ht="44.25" customHeight="1">
      <c r="B245" s="33"/>
      <c r="C245" s="132" t="s">
        <v>274</v>
      </c>
      <c r="D245" s="132" t="s">
        <v>128</v>
      </c>
      <c r="E245" s="133" t="s">
        <v>745</v>
      </c>
      <c r="F245" s="134" t="s">
        <v>746</v>
      </c>
      <c r="G245" s="135" t="s">
        <v>167</v>
      </c>
      <c r="H245" s="136">
        <v>3.4220000000000002</v>
      </c>
      <c r="I245" s="137"/>
      <c r="J245" s="138">
        <f>ROUND(I245*H245,2)</f>
        <v>0</v>
      </c>
      <c r="K245" s="134" t="s">
        <v>132</v>
      </c>
      <c r="L245" s="33"/>
      <c r="M245" s="139" t="s">
        <v>18</v>
      </c>
      <c r="N245" s="140" t="s">
        <v>42</v>
      </c>
      <c r="P245" s="141">
        <f>O245*H245</f>
        <v>0</v>
      </c>
      <c r="Q245" s="141">
        <v>0</v>
      </c>
      <c r="R245" s="141">
        <f>Q245*H245</f>
        <v>0</v>
      </c>
      <c r="S245" s="141">
        <v>0</v>
      </c>
      <c r="T245" s="142">
        <f>S245*H245</f>
        <v>0</v>
      </c>
      <c r="AR245" s="143" t="s">
        <v>133</v>
      </c>
      <c r="AT245" s="143" t="s">
        <v>128</v>
      </c>
      <c r="AU245" s="143" t="s">
        <v>80</v>
      </c>
      <c r="AY245" s="18" t="s">
        <v>126</v>
      </c>
      <c r="BE245" s="144">
        <f>IF(N245="základní",J245,0)</f>
        <v>0</v>
      </c>
      <c r="BF245" s="144">
        <f>IF(N245="snížená",J245,0)</f>
        <v>0</v>
      </c>
      <c r="BG245" s="144">
        <f>IF(N245="zákl. přenesená",J245,0)</f>
        <v>0</v>
      </c>
      <c r="BH245" s="144">
        <f>IF(N245="sníž. přenesená",J245,0)</f>
        <v>0</v>
      </c>
      <c r="BI245" s="144">
        <f>IF(N245="nulová",J245,0)</f>
        <v>0</v>
      </c>
      <c r="BJ245" s="18" t="s">
        <v>78</v>
      </c>
      <c r="BK245" s="144">
        <f>ROUND(I245*H245,2)</f>
        <v>0</v>
      </c>
      <c r="BL245" s="18" t="s">
        <v>133</v>
      </c>
      <c r="BM245" s="143" t="s">
        <v>747</v>
      </c>
    </row>
    <row r="246" spans="2:65" s="1" customFormat="1" ht="10.199999999999999">
      <c r="B246" s="33"/>
      <c r="D246" s="145" t="s">
        <v>135</v>
      </c>
      <c r="F246" s="146" t="s">
        <v>748</v>
      </c>
      <c r="I246" s="147"/>
      <c r="L246" s="33"/>
      <c r="M246" s="148"/>
      <c r="T246" s="54"/>
      <c r="AT246" s="18" t="s">
        <v>135</v>
      </c>
      <c r="AU246" s="18" t="s">
        <v>80</v>
      </c>
    </row>
    <row r="247" spans="2:65" s="12" customFormat="1" ht="10.199999999999999">
      <c r="B247" s="149"/>
      <c r="D247" s="150" t="s">
        <v>137</v>
      </c>
      <c r="E247" s="151" t="s">
        <v>18</v>
      </c>
      <c r="F247" s="152" t="s">
        <v>170</v>
      </c>
      <c r="H247" s="151" t="s">
        <v>18</v>
      </c>
      <c r="I247" s="153"/>
      <c r="L247" s="149"/>
      <c r="M247" s="154"/>
      <c r="T247" s="155"/>
      <c r="AT247" s="151" t="s">
        <v>137</v>
      </c>
      <c r="AU247" s="151" t="s">
        <v>80</v>
      </c>
      <c r="AV247" s="12" t="s">
        <v>78</v>
      </c>
      <c r="AW247" s="12" t="s">
        <v>32</v>
      </c>
      <c r="AX247" s="12" t="s">
        <v>71</v>
      </c>
      <c r="AY247" s="151" t="s">
        <v>126</v>
      </c>
    </row>
    <row r="248" spans="2:65" s="12" customFormat="1" ht="10.199999999999999">
      <c r="B248" s="149"/>
      <c r="D248" s="150" t="s">
        <v>137</v>
      </c>
      <c r="E248" s="151" t="s">
        <v>18</v>
      </c>
      <c r="F248" s="152" t="s">
        <v>645</v>
      </c>
      <c r="H248" s="151" t="s">
        <v>18</v>
      </c>
      <c r="I248" s="153"/>
      <c r="L248" s="149"/>
      <c r="M248" s="154"/>
      <c r="T248" s="155"/>
      <c r="AT248" s="151" t="s">
        <v>137</v>
      </c>
      <c r="AU248" s="151" t="s">
        <v>80</v>
      </c>
      <c r="AV248" s="12" t="s">
        <v>78</v>
      </c>
      <c r="AW248" s="12" t="s">
        <v>32</v>
      </c>
      <c r="AX248" s="12" t="s">
        <v>71</v>
      </c>
      <c r="AY248" s="151" t="s">
        <v>126</v>
      </c>
    </row>
    <row r="249" spans="2:65" s="12" customFormat="1" ht="10.199999999999999">
      <c r="B249" s="149"/>
      <c r="D249" s="150" t="s">
        <v>137</v>
      </c>
      <c r="E249" s="151" t="s">
        <v>18</v>
      </c>
      <c r="F249" s="152" t="s">
        <v>749</v>
      </c>
      <c r="H249" s="151" t="s">
        <v>18</v>
      </c>
      <c r="I249" s="153"/>
      <c r="L249" s="149"/>
      <c r="M249" s="154"/>
      <c r="T249" s="155"/>
      <c r="AT249" s="151" t="s">
        <v>137</v>
      </c>
      <c r="AU249" s="151" t="s">
        <v>80</v>
      </c>
      <c r="AV249" s="12" t="s">
        <v>78</v>
      </c>
      <c r="AW249" s="12" t="s">
        <v>32</v>
      </c>
      <c r="AX249" s="12" t="s">
        <v>71</v>
      </c>
      <c r="AY249" s="151" t="s">
        <v>126</v>
      </c>
    </row>
    <row r="250" spans="2:65" s="12" customFormat="1" ht="10.199999999999999">
      <c r="B250" s="149"/>
      <c r="D250" s="150" t="s">
        <v>137</v>
      </c>
      <c r="E250" s="151" t="s">
        <v>18</v>
      </c>
      <c r="F250" s="152" t="s">
        <v>750</v>
      </c>
      <c r="H250" s="151" t="s">
        <v>18</v>
      </c>
      <c r="I250" s="153"/>
      <c r="L250" s="149"/>
      <c r="M250" s="154"/>
      <c r="T250" s="155"/>
      <c r="AT250" s="151" t="s">
        <v>137</v>
      </c>
      <c r="AU250" s="151" t="s">
        <v>80</v>
      </c>
      <c r="AV250" s="12" t="s">
        <v>78</v>
      </c>
      <c r="AW250" s="12" t="s">
        <v>32</v>
      </c>
      <c r="AX250" s="12" t="s">
        <v>71</v>
      </c>
      <c r="AY250" s="151" t="s">
        <v>126</v>
      </c>
    </row>
    <row r="251" spans="2:65" s="12" customFormat="1" ht="10.199999999999999">
      <c r="B251" s="149"/>
      <c r="D251" s="150" t="s">
        <v>137</v>
      </c>
      <c r="E251" s="151" t="s">
        <v>18</v>
      </c>
      <c r="F251" s="152" t="s">
        <v>751</v>
      </c>
      <c r="H251" s="151" t="s">
        <v>18</v>
      </c>
      <c r="I251" s="153"/>
      <c r="L251" s="149"/>
      <c r="M251" s="154"/>
      <c r="T251" s="155"/>
      <c r="AT251" s="151" t="s">
        <v>137</v>
      </c>
      <c r="AU251" s="151" t="s">
        <v>80</v>
      </c>
      <c r="AV251" s="12" t="s">
        <v>78</v>
      </c>
      <c r="AW251" s="12" t="s">
        <v>32</v>
      </c>
      <c r="AX251" s="12" t="s">
        <v>71</v>
      </c>
      <c r="AY251" s="151" t="s">
        <v>126</v>
      </c>
    </row>
    <row r="252" spans="2:65" s="13" customFormat="1" ht="10.199999999999999">
      <c r="B252" s="156"/>
      <c r="D252" s="150" t="s">
        <v>137</v>
      </c>
      <c r="E252" s="157" t="s">
        <v>18</v>
      </c>
      <c r="F252" s="158" t="s">
        <v>752</v>
      </c>
      <c r="H252" s="159">
        <v>3.0419999999999998</v>
      </c>
      <c r="I252" s="160"/>
      <c r="L252" s="156"/>
      <c r="M252" s="161"/>
      <c r="T252" s="162"/>
      <c r="AT252" s="157" t="s">
        <v>137</v>
      </c>
      <c r="AU252" s="157" t="s">
        <v>80</v>
      </c>
      <c r="AV252" s="13" t="s">
        <v>80</v>
      </c>
      <c r="AW252" s="13" t="s">
        <v>32</v>
      </c>
      <c r="AX252" s="13" t="s">
        <v>71</v>
      </c>
      <c r="AY252" s="157" t="s">
        <v>126</v>
      </c>
    </row>
    <row r="253" spans="2:65" s="15" customFormat="1" ht="10.199999999999999">
      <c r="B253" s="171"/>
      <c r="D253" s="150" t="s">
        <v>137</v>
      </c>
      <c r="E253" s="172" t="s">
        <v>18</v>
      </c>
      <c r="F253" s="173" t="s">
        <v>652</v>
      </c>
      <c r="H253" s="174">
        <v>3.0419999999999998</v>
      </c>
      <c r="I253" s="175"/>
      <c r="L253" s="171"/>
      <c r="M253" s="176"/>
      <c r="T253" s="177"/>
      <c r="AT253" s="172" t="s">
        <v>137</v>
      </c>
      <c r="AU253" s="172" t="s">
        <v>80</v>
      </c>
      <c r="AV253" s="15" t="s">
        <v>148</v>
      </c>
      <c r="AW253" s="15" t="s">
        <v>32</v>
      </c>
      <c r="AX253" s="15" t="s">
        <v>71</v>
      </c>
      <c r="AY253" s="172" t="s">
        <v>126</v>
      </c>
    </row>
    <row r="254" spans="2:65" s="12" customFormat="1" ht="10.199999999999999">
      <c r="B254" s="149"/>
      <c r="D254" s="150" t="s">
        <v>137</v>
      </c>
      <c r="E254" s="151" t="s">
        <v>18</v>
      </c>
      <c r="F254" s="152" t="s">
        <v>653</v>
      </c>
      <c r="H254" s="151" t="s">
        <v>18</v>
      </c>
      <c r="I254" s="153"/>
      <c r="L254" s="149"/>
      <c r="M254" s="154"/>
      <c r="T254" s="155"/>
      <c r="AT254" s="151" t="s">
        <v>137</v>
      </c>
      <c r="AU254" s="151" t="s">
        <v>80</v>
      </c>
      <c r="AV254" s="12" t="s">
        <v>78</v>
      </c>
      <c r="AW254" s="12" t="s">
        <v>32</v>
      </c>
      <c r="AX254" s="12" t="s">
        <v>71</v>
      </c>
      <c r="AY254" s="151" t="s">
        <v>126</v>
      </c>
    </row>
    <row r="255" spans="2:65" s="12" customFormat="1" ht="10.199999999999999">
      <c r="B255" s="149"/>
      <c r="D255" s="150" t="s">
        <v>137</v>
      </c>
      <c r="E255" s="151" t="s">
        <v>18</v>
      </c>
      <c r="F255" s="152" t="s">
        <v>753</v>
      </c>
      <c r="H255" s="151" t="s">
        <v>18</v>
      </c>
      <c r="I255" s="153"/>
      <c r="L255" s="149"/>
      <c r="M255" s="154"/>
      <c r="T255" s="155"/>
      <c r="AT255" s="151" t="s">
        <v>137</v>
      </c>
      <c r="AU255" s="151" t="s">
        <v>80</v>
      </c>
      <c r="AV255" s="12" t="s">
        <v>78</v>
      </c>
      <c r="AW255" s="12" t="s">
        <v>32</v>
      </c>
      <c r="AX255" s="12" t="s">
        <v>71</v>
      </c>
      <c r="AY255" s="151" t="s">
        <v>126</v>
      </c>
    </row>
    <row r="256" spans="2:65" s="13" customFormat="1" ht="10.199999999999999">
      <c r="B256" s="156"/>
      <c r="D256" s="150" t="s">
        <v>137</v>
      </c>
      <c r="E256" s="157" t="s">
        <v>18</v>
      </c>
      <c r="F256" s="158" t="s">
        <v>754</v>
      </c>
      <c r="H256" s="159">
        <v>0.38</v>
      </c>
      <c r="I256" s="160"/>
      <c r="L256" s="156"/>
      <c r="M256" s="161"/>
      <c r="T256" s="162"/>
      <c r="AT256" s="157" t="s">
        <v>137</v>
      </c>
      <c r="AU256" s="157" t="s">
        <v>80</v>
      </c>
      <c r="AV256" s="13" t="s">
        <v>80</v>
      </c>
      <c r="AW256" s="13" t="s">
        <v>32</v>
      </c>
      <c r="AX256" s="13" t="s">
        <v>71</v>
      </c>
      <c r="AY256" s="157" t="s">
        <v>126</v>
      </c>
    </row>
    <row r="257" spans="2:65" s="15" customFormat="1" ht="10.199999999999999">
      <c r="B257" s="171"/>
      <c r="D257" s="150" t="s">
        <v>137</v>
      </c>
      <c r="E257" s="172" t="s">
        <v>18</v>
      </c>
      <c r="F257" s="173" t="s">
        <v>655</v>
      </c>
      <c r="H257" s="174">
        <v>0.38</v>
      </c>
      <c r="I257" s="175"/>
      <c r="L257" s="171"/>
      <c r="M257" s="176"/>
      <c r="T257" s="177"/>
      <c r="AT257" s="172" t="s">
        <v>137</v>
      </c>
      <c r="AU257" s="172" t="s">
        <v>80</v>
      </c>
      <c r="AV257" s="15" t="s">
        <v>148</v>
      </c>
      <c r="AW257" s="15" t="s">
        <v>32</v>
      </c>
      <c r="AX257" s="15" t="s">
        <v>71</v>
      </c>
      <c r="AY257" s="172" t="s">
        <v>126</v>
      </c>
    </row>
    <row r="258" spans="2:65" s="14" customFormat="1" ht="10.199999999999999">
      <c r="B258" s="163"/>
      <c r="D258" s="150" t="s">
        <v>137</v>
      </c>
      <c r="E258" s="164" t="s">
        <v>18</v>
      </c>
      <c r="F258" s="165" t="s">
        <v>142</v>
      </c>
      <c r="H258" s="166">
        <v>3.4220000000000002</v>
      </c>
      <c r="I258" s="167"/>
      <c r="L258" s="163"/>
      <c r="M258" s="168"/>
      <c r="T258" s="169"/>
      <c r="AT258" s="164" t="s">
        <v>137</v>
      </c>
      <c r="AU258" s="164" t="s">
        <v>80</v>
      </c>
      <c r="AV258" s="14" t="s">
        <v>133</v>
      </c>
      <c r="AW258" s="14" t="s">
        <v>32</v>
      </c>
      <c r="AX258" s="14" t="s">
        <v>78</v>
      </c>
      <c r="AY258" s="164" t="s">
        <v>126</v>
      </c>
    </row>
    <row r="259" spans="2:65" s="1" customFormat="1" ht="24.15" customHeight="1">
      <c r="B259" s="33"/>
      <c r="C259" s="132" t="s">
        <v>279</v>
      </c>
      <c r="D259" s="132" t="s">
        <v>128</v>
      </c>
      <c r="E259" s="133" t="s">
        <v>755</v>
      </c>
      <c r="F259" s="134" t="s">
        <v>756</v>
      </c>
      <c r="G259" s="135" t="s">
        <v>131</v>
      </c>
      <c r="H259" s="136">
        <v>18.135000000000002</v>
      </c>
      <c r="I259" s="137"/>
      <c r="J259" s="138">
        <f>ROUND(I259*H259,2)</f>
        <v>0</v>
      </c>
      <c r="K259" s="134" t="s">
        <v>132</v>
      </c>
      <c r="L259" s="33"/>
      <c r="M259" s="139" t="s">
        <v>18</v>
      </c>
      <c r="N259" s="140" t="s">
        <v>42</v>
      </c>
      <c r="P259" s="141">
        <f>O259*H259</f>
        <v>0</v>
      </c>
      <c r="Q259" s="141">
        <v>6.3899999999999998E-3</v>
      </c>
      <c r="R259" s="141">
        <f>Q259*H259</f>
        <v>0.11588265</v>
      </c>
      <c r="S259" s="141">
        <v>0</v>
      </c>
      <c r="T259" s="142">
        <f>S259*H259</f>
        <v>0</v>
      </c>
      <c r="AR259" s="143" t="s">
        <v>133</v>
      </c>
      <c r="AT259" s="143" t="s">
        <v>128</v>
      </c>
      <c r="AU259" s="143" t="s">
        <v>80</v>
      </c>
      <c r="AY259" s="18" t="s">
        <v>126</v>
      </c>
      <c r="BE259" s="144">
        <f>IF(N259="základní",J259,0)</f>
        <v>0</v>
      </c>
      <c r="BF259" s="144">
        <f>IF(N259="snížená",J259,0)</f>
        <v>0</v>
      </c>
      <c r="BG259" s="144">
        <f>IF(N259="zákl. přenesená",J259,0)</f>
        <v>0</v>
      </c>
      <c r="BH259" s="144">
        <f>IF(N259="sníž. přenesená",J259,0)</f>
        <v>0</v>
      </c>
      <c r="BI259" s="144">
        <f>IF(N259="nulová",J259,0)</f>
        <v>0</v>
      </c>
      <c r="BJ259" s="18" t="s">
        <v>78</v>
      </c>
      <c r="BK259" s="144">
        <f>ROUND(I259*H259,2)</f>
        <v>0</v>
      </c>
      <c r="BL259" s="18" t="s">
        <v>133</v>
      </c>
      <c r="BM259" s="143" t="s">
        <v>757</v>
      </c>
    </row>
    <row r="260" spans="2:65" s="1" customFormat="1" ht="10.199999999999999">
      <c r="B260" s="33"/>
      <c r="D260" s="145" t="s">
        <v>135</v>
      </c>
      <c r="F260" s="146" t="s">
        <v>758</v>
      </c>
      <c r="I260" s="147"/>
      <c r="L260" s="33"/>
      <c r="M260" s="148"/>
      <c r="T260" s="54"/>
      <c r="AT260" s="18" t="s">
        <v>135</v>
      </c>
      <c r="AU260" s="18" t="s">
        <v>80</v>
      </c>
    </row>
    <row r="261" spans="2:65" s="12" customFormat="1" ht="10.199999999999999">
      <c r="B261" s="149"/>
      <c r="D261" s="150" t="s">
        <v>137</v>
      </c>
      <c r="E261" s="151" t="s">
        <v>18</v>
      </c>
      <c r="F261" s="152" t="s">
        <v>170</v>
      </c>
      <c r="H261" s="151" t="s">
        <v>18</v>
      </c>
      <c r="I261" s="153"/>
      <c r="L261" s="149"/>
      <c r="M261" s="154"/>
      <c r="T261" s="155"/>
      <c r="AT261" s="151" t="s">
        <v>137</v>
      </c>
      <c r="AU261" s="151" t="s">
        <v>80</v>
      </c>
      <c r="AV261" s="12" t="s">
        <v>78</v>
      </c>
      <c r="AW261" s="12" t="s">
        <v>32</v>
      </c>
      <c r="AX261" s="12" t="s">
        <v>71</v>
      </c>
      <c r="AY261" s="151" t="s">
        <v>126</v>
      </c>
    </row>
    <row r="262" spans="2:65" s="12" customFormat="1" ht="10.199999999999999">
      <c r="B262" s="149"/>
      <c r="D262" s="150" t="s">
        <v>137</v>
      </c>
      <c r="E262" s="151" t="s">
        <v>18</v>
      </c>
      <c r="F262" s="152" t="s">
        <v>645</v>
      </c>
      <c r="H262" s="151" t="s">
        <v>18</v>
      </c>
      <c r="I262" s="153"/>
      <c r="L262" s="149"/>
      <c r="M262" s="154"/>
      <c r="T262" s="155"/>
      <c r="AT262" s="151" t="s">
        <v>137</v>
      </c>
      <c r="AU262" s="151" t="s">
        <v>80</v>
      </c>
      <c r="AV262" s="12" t="s">
        <v>78</v>
      </c>
      <c r="AW262" s="12" t="s">
        <v>32</v>
      </c>
      <c r="AX262" s="12" t="s">
        <v>71</v>
      </c>
      <c r="AY262" s="151" t="s">
        <v>126</v>
      </c>
    </row>
    <row r="263" spans="2:65" s="12" customFormat="1" ht="10.199999999999999">
      <c r="B263" s="149"/>
      <c r="D263" s="150" t="s">
        <v>137</v>
      </c>
      <c r="E263" s="151" t="s">
        <v>18</v>
      </c>
      <c r="F263" s="152" t="s">
        <v>749</v>
      </c>
      <c r="H263" s="151" t="s">
        <v>18</v>
      </c>
      <c r="I263" s="153"/>
      <c r="L263" s="149"/>
      <c r="M263" s="154"/>
      <c r="T263" s="155"/>
      <c r="AT263" s="151" t="s">
        <v>137</v>
      </c>
      <c r="AU263" s="151" t="s">
        <v>80</v>
      </c>
      <c r="AV263" s="12" t="s">
        <v>78</v>
      </c>
      <c r="AW263" s="12" t="s">
        <v>32</v>
      </c>
      <c r="AX263" s="12" t="s">
        <v>71</v>
      </c>
      <c r="AY263" s="151" t="s">
        <v>126</v>
      </c>
    </row>
    <row r="264" spans="2:65" s="12" customFormat="1" ht="10.199999999999999">
      <c r="B264" s="149"/>
      <c r="D264" s="150" t="s">
        <v>137</v>
      </c>
      <c r="E264" s="151" t="s">
        <v>18</v>
      </c>
      <c r="F264" s="152" t="s">
        <v>750</v>
      </c>
      <c r="H264" s="151" t="s">
        <v>18</v>
      </c>
      <c r="I264" s="153"/>
      <c r="L264" s="149"/>
      <c r="M264" s="154"/>
      <c r="T264" s="155"/>
      <c r="AT264" s="151" t="s">
        <v>137</v>
      </c>
      <c r="AU264" s="151" t="s">
        <v>80</v>
      </c>
      <c r="AV264" s="12" t="s">
        <v>78</v>
      </c>
      <c r="AW264" s="12" t="s">
        <v>32</v>
      </c>
      <c r="AX264" s="12" t="s">
        <v>71</v>
      </c>
      <c r="AY264" s="151" t="s">
        <v>126</v>
      </c>
    </row>
    <row r="265" spans="2:65" s="12" customFormat="1" ht="10.199999999999999">
      <c r="B265" s="149"/>
      <c r="D265" s="150" t="s">
        <v>137</v>
      </c>
      <c r="E265" s="151" t="s">
        <v>18</v>
      </c>
      <c r="F265" s="152" t="s">
        <v>751</v>
      </c>
      <c r="H265" s="151" t="s">
        <v>18</v>
      </c>
      <c r="I265" s="153"/>
      <c r="L265" s="149"/>
      <c r="M265" s="154"/>
      <c r="T265" s="155"/>
      <c r="AT265" s="151" t="s">
        <v>137</v>
      </c>
      <c r="AU265" s="151" t="s">
        <v>80</v>
      </c>
      <c r="AV265" s="12" t="s">
        <v>78</v>
      </c>
      <c r="AW265" s="12" t="s">
        <v>32</v>
      </c>
      <c r="AX265" s="12" t="s">
        <v>71</v>
      </c>
      <c r="AY265" s="151" t="s">
        <v>126</v>
      </c>
    </row>
    <row r="266" spans="2:65" s="13" customFormat="1" ht="10.199999999999999">
      <c r="B266" s="156"/>
      <c r="D266" s="150" t="s">
        <v>137</v>
      </c>
      <c r="E266" s="157" t="s">
        <v>18</v>
      </c>
      <c r="F266" s="158" t="s">
        <v>759</v>
      </c>
      <c r="H266" s="159">
        <v>16.12</v>
      </c>
      <c r="I266" s="160"/>
      <c r="L266" s="156"/>
      <c r="M266" s="161"/>
      <c r="T266" s="162"/>
      <c r="AT266" s="157" t="s">
        <v>137</v>
      </c>
      <c r="AU266" s="157" t="s">
        <v>80</v>
      </c>
      <c r="AV266" s="13" t="s">
        <v>80</v>
      </c>
      <c r="AW266" s="13" t="s">
        <v>32</v>
      </c>
      <c r="AX266" s="13" t="s">
        <v>71</v>
      </c>
      <c r="AY266" s="157" t="s">
        <v>126</v>
      </c>
    </row>
    <row r="267" spans="2:65" s="15" customFormat="1" ht="10.199999999999999">
      <c r="B267" s="171"/>
      <c r="D267" s="150" t="s">
        <v>137</v>
      </c>
      <c r="E267" s="172" t="s">
        <v>18</v>
      </c>
      <c r="F267" s="173" t="s">
        <v>652</v>
      </c>
      <c r="H267" s="174">
        <v>16.12</v>
      </c>
      <c r="I267" s="175"/>
      <c r="L267" s="171"/>
      <c r="M267" s="176"/>
      <c r="T267" s="177"/>
      <c r="AT267" s="172" t="s">
        <v>137</v>
      </c>
      <c r="AU267" s="172" t="s">
        <v>80</v>
      </c>
      <c r="AV267" s="15" t="s">
        <v>148</v>
      </c>
      <c r="AW267" s="15" t="s">
        <v>32</v>
      </c>
      <c r="AX267" s="15" t="s">
        <v>71</v>
      </c>
      <c r="AY267" s="172" t="s">
        <v>126</v>
      </c>
    </row>
    <row r="268" spans="2:65" s="12" customFormat="1" ht="10.199999999999999">
      <c r="B268" s="149"/>
      <c r="D268" s="150" t="s">
        <v>137</v>
      </c>
      <c r="E268" s="151" t="s">
        <v>18</v>
      </c>
      <c r="F268" s="152" t="s">
        <v>653</v>
      </c>
      <c r="H268" s="151" t="s">
        <v>18</v>
      </c>
      <c r="I268" s="153"/>
      <c r="L268" s="149"/>
      <c r="M268" s="154"/>
      <c r="T268" s="155"/>
      <c r="AT268" s="151" t="s">
        <v>137</v>
      </c>
      <c r="AU268" s="151" t="s">
        <v>80</v>
      </c>
      <c r="AV268" s="12" t="s">
        <v>78</v>
      </c>
      <c r="AW268" s="12" t="s">
        <v>32</v>
      </c>
      <c r="AX268" s="12" t="s">
        <v>71</v>
      </c>
      <c r="AY268" s="151" t="s">
        <v>126</v>
      </c>
    </row>
    <row r="269" spans="2:65" s="12" customFormat="1" ht="10.199999999999999">
      <c r="B269" s="149"/>
      <c r="D269" s="150" t="s">
        <v>137</v>
      </c>
      <c r="E269" s="151" t="s">
        <v>18</v>
      </c>
      <c r="F269" s="152" t="s">
        <v>753</v>
      </c>
      <c r="H269" s="151" t="s">
        <v>18</v>
      </c>
      <c r="I269" s="153"/>
      <c r="L269" s="149"/>
      <c r="M269" s="154"/>
      <c r="T269" s="155"/>
      <c r="AT269" s="151" t="s">
        <v>137</v>
      </c>
      <c r="AU269" s="151" t="s">
        <v>80</v>
      </c>
      <c r="AV269" s="12" t="s">
        <v>78</v>
      </c>
      <c r="AW269" s="12" t="s">
        <v>32</v>
      </c>
      <c r="AX269" s="12" t="s">
        <v>71</v>
      </c>
      <c r="AY269" s="151" t="s">
        <v>126</v>
      </c>
    </row>
    <row r="270" spans="2:65" s="13" customFormat="1" ht="10.199999999999999">
      <c r="B270" s="156"/>
      <c r="D270" s="150" t="s">
        <v>137</v>
      </c>
      <c r="E270" s="157" t="s">
        <v>18</v>
      </c>
      <c r="F270" s="158" t="s">
        <v>760</v>
      </c>
      <c r="H270" s="159">
        <v>2.0150000000000001</v>
      </c>
      <c r="I270" s="160"/>
      <c r="L270" s="156"/>
      <c r="M270" s="161"/>
      <c r="T270" s="162"/>
      <c r="AT270" s="157" t="s">
        <v>137</v>
      </c>
      <c r="AU270" s="157" t="s">
        <v>80</v>
      </c>
      <c r="AV270" s="13" t="s">
        <v>80</v>
      </c>
      <c r="AW270" s="13" t="s">
        <v>32</v>
      </c>
      <c r="AX270" s="13" t="s">
        <v>71</v>
      </c>
      <c r="AY270" s="157" t="s">
        <v>126</v>
      </c>
    </row>
    <row r="271" spans="2:65" s="15" customFormat="1" ht="10.199999999999999">
      <c r="B271" s="171"/>
      <c r="D271" s="150" t="s">
        <v>137</v>
      </c>
      <c r="E271" s="172" t="s">
        <v>18</v>
      </c>
      <c r="F271" s="173" t="s">
        <v>655</v>
      </c>
      <c r="H271" s="174">
        <v>2.0150000000000001</v>
      </c>
      <c r="I271" s="175"/>
      <c r="L271" s="171"/>
      <c r="M271" s="176"/>
      <c r="T271" s="177"/>
      <c r="AT271" s="172" t="s">
        <v>137</v>
      </c>
      <c r="AU271" s="172" t="s">
        <v>80</v>
      </c>
      <c r="AV271" s="15" t="s">
        <v>148</v>
      </c>
      <c r="AW271" s="15" t="s">
        <v>32</v>
      </c>
      <c r="AX271" s="15" t="s">
        <v>71</v>
      </c>
      <c r="AY271" s="172" t="s">
        <v>126</v>
      </c>
    </row>
    <row r="272" spans="2:65" s="14" customFormat="1" ht="10.199999999999999">
      <c r="B272" s="163"/>
      <c r="D272" s="150" t="s">
        <v>137</v>
      </c>
      <c r="E272" s="164" t="s">
        <v>18</v>
      </c>
      <c r="F272" s="165" t="s">
        <v>142</v>
      </c>
      <c r="H272" s="166">
        <v>18.135000000000002</v>
      </c>
      <c r="I272" s="167"/>
      <c r="L272" s="163"/>
      <c r="M272" s="168"/>
      <c r="T272" s="169"/>
      <c r="AT272" s="164" t="s">
        <v>137</v>
      </c>
      <c r="AU272" s="164" t="s">
        <v>80</v>
      </c>
      <c r="AV272" s="14" t="s">
        <v>133</v>
      </c>
      <c r="AW272" s="14" t="s">
        <v>32</v>
      </c>
      <c r="AX272" s="14" t="s">
        <v>78</v>
      </c>
      <c r="AY272" s="164" t="s">
        <v>126</v>
      </c>
    </row>
    <row r="273" spans="2:65" s="11" customFormat="1" ht="22.8" customHeight="1">
      <c r="B273" s="120"/>
      <c r="D273" s="121" t="s">
        <v>70</v>
      </c>
      <c r="E273" s="130" t="s">
        <v>197</v>
      </c>
      <c r="F273" s="130" t="s">
        <v>761</v>
      </c>
      <c r="I273" s="123"/>
      <c r="J273" s="131">
        <f>BK273</f>
        <v>0</v>
      </c>
      <c r="L273" s="120"/>
      <c r="M273" s="125"/>
      <c r="P273" s="126">
        <f>SUM(P274:P442)</f>
        <v>0</v>
      </c>
      <c r="R273" s="126">
        <f>SUM(R274:R442)</f>
        <v>17.170114739999999</v>
      </c>
      <c r="T273" s="127">
        <f>SUM(T274:T442)</f>
        <v>1.1772799999999999</v>
      </c>
      <c r="AR273" s="121" t="s">
        <v>78</v>
      </c>
      <c r="AT273" s="128" t="s">
        <v>70</v>
      </c>
      <c r="AU273" s="128" t="s">
        <v>78</v>
      </c>
      <c r="AY273" s="121" t="s">
        <v>126</v>
      </c>
      <c r="BK273" s="129">
        <f>SUM(BK274:BK442)</f>
        <v>0</v>
      </c>
    </row>
    <row r="274" spans="2:65" s="1" customFormat="1" ht="37.799999999999997" customHeight="1">
      <c r="B274" s="33"/>
      <c r="C274" s="132" t="s">
        <v>284</v>
      </c>
      <c r="D274" s="132" t="s">
        <v>128</v>
      </c>
      <c r="E274" s="133" t="s">
        <v>762</v>
      </c>
      <c r="F274" s="134" t="s">
        <v>763</v>
      </c>
      <c r="G274" s="135" t="s">
        <v>156</v>
      </c>
      <c r="H274" s="136">
        <v>21.9</v>
      </c>
      <c r="I274" s="137"/>
      <c r="J274" s="138">
        <f>ROUND(I274*H274,2)</f>
        <v>0</v>
      </c>
      <c r="K274" s="134" t="s">
        <v>132</v>
      </c>
      <c r="L274" s="33"/>
      <c r="M274" s="139" t="s">
        <v>18</v>
      </c>
      <c r="N274" s="140" t="s">
        <v>42</v>
      </c>
      <c r="P274" s="141">
        <f>O274*H274</f>
        <v>0</v>
      </c>
      <c r="Q274" s="141">
        <v>1.0000000000000001E-5</v>
      </c>
      <c r="R274" s="141">
        <f>Q274*H274</f>
        <v>2.1900000000000001E-4</v>
      </c>
      <c r="S274" s="141">
        <v>0</v>
      </c>
      <c r="T274" s="142">
        <f>S274*H274</f>
        <v>0</v>
      </c>
      <c r="AR274" s="143" t="s">
        <v>133</v>
      </c>
      <c r="AT274" s="143" t="s">
        <v>128</v>
      </c>
      <c r="AU274" s="143" t="s">
        <v>80</v>
      </c>
      <c r="AY274" s="18" t="s">
        <v>126</v>
      </c>
      <c r="BE274" s="144">
        <f>IF(N274="základní",J274,0)</f>
        <v>0</v>
      </c>
      <c r="BF274" s="144">
        <f>IF(N274="snížená",J274,0)</f>
        <v>0</v>
      </c>
      <c r="BG274" s="144">
        <f>IF(N274="zákl. přenesená",J274,0)</f>
        <v>0</v>
      </c>
      <c r="BH274" s="144">
        <f>IF(N274="sníž. přenesená",J274,0)</f>
        <v>0</v>
      </c>
      <c r="BI274" s="144">
        <f>IF(N274="nulová",J274,0)</f>
        <v>0</v>
      </c>
      <c r="BJ274" s="18" t="s">
        <v>78</v>
      </c>
      <c r="BK274" s="144">
        <f>ROUND(I274*H274,2)</f>
        <v>0</v>
      </c>
      <c r="BL274" s="18" t="s">
        <v>133</v>
      </c>
      <c r="BM274" s="143" t="s">
        <v>764</v>
      </c>
    </row>
    <row r="275" spans="2:65" s="1" customFormat="1" ht="10.199999999999999">
      <c r="B275" s="33"/>
      <c r="D275" s="145" t="s">
        <v>135</v>
      </c>
      <c r="F275" s="146" t="s">
        <v>765</v>
      </c>
      <c r="I275" s="147"/>
      <c r="L275" s="33"/>
      <c r="M275" s="148"/>
      <c r="T275" s="54"/>
      <c r="AT275" s="18" t="s">
        <v>135</v>
      </c>
      <c r="AU275" s="18" t="s">
        <v>80</v>
      </c>
    </row>
    <row r="276" spans="2:65" s="12" customFormat="1" ht="10.199999999999999">
      <c r="B276" s="149"/>
      <c r="D276" s="150" t="s">
        <v>137</v>
      </c>
      <c r="E276" s="151" t="s">
        <v>18</v>
      </c>
      <c r="F276" s="152" t="s">
        <v>170</v>
      </c>
      <c r="H276" s="151" t="s">
        <v>18</v>
      </c>
      <c r="I276" s="153"/>
      <c r="L276" s="149"/>
      <c r="M276" s="154"/>
      <c r="T276" s="155"/>
      <c r="AT276" s="151" t="s">
        <v>137</v>
      </c>
      <c r="AU276" s="151" t="s">
        <v>80</v>
      </c>
      <c r="AV276" s="12" t="s">
        <v>78</v>
      </c>
      <c r="AW276" s="12" t="s">
        <v>32</v>
      </c>
      <c r="AX276" s="12" t="s">
        <v>71</v>
      </c>
      <c r="AY276" s="151" t="s">
        <v>126</v>
      </c>
    </row>
    <row r="277" spans="2:65" s="12" customFormat="1" ht="10.199999999999999">
      <c r="B277" s="149"/>
      <c r="D277" s="150" t="s">
        <v>137</v>
      </c>
      <c r="E277" s="151" t="s">
        <v>18</v>
      </c>
      <c r="F277" s="152" t="s">
        <v>645</v>
      </c>
      <c r="H277" s="151" t="s">
        <v>18</v>
      </c>
      <c r="I277" s="153"/>
      <c r="L277" s="149"/>
      <c r="M277" s="154"/>
      <c r="T277" s="155"/>
      <c r="AT277" s="151" t="s">
        <v>137</v>
      </c>
      <c r="AU277" s="151" t="s">
        <v>80</v>
      </c>
      <c r="AV277" s="12" t="s">
        <v>78</v>
      </c>
      <c r="AW277" s="12" t="s">
        <v>32</v>
      </c>
      <c r="AX277" s="12" t="s">
        <v>71</v>
      </c>
      <c r="AY277" s="151" t="s">
        <v>126</v>
      </c>
    </row>
    <row r="278" spans="2:65" s="12" customFormat="1" ht="10.199999999999999">
      <c r="B278" s="149"/>
      <c r="D278" s="150" t="s">
        <v>137</v>
      </c>
      <c r="E278" s="151" t="s">
        <v>18</v>
      </c>
      <c r="F278" s="152" t="s">
        <v>749</v>
      </c>
      <c r="H278" s="151" t="s">
        <v>18</v>
      </c>
      <c r="I278" s="153"/>
      <c r="L278" s="149"/>
      <c r="M278" s="154"/>
      <c r="T278" s="155"/>
      <c r="AT278" s="151" t="s">
        <v>137</v>
      </c>
      <c r="AU278" s="151" t="s">
        <v>80</v>
      </c>
      <c r="AV278" s="12" t="s">
        <v>78</v>
      </c>
      <c r="AW278" s="12" t="s">
        <v>32</v>
      </c>
      <c r="AX278" s="12" t="s">
        <v>71</v>
      </c>
      <c r="AY278" s="151" t="s">
        <v>126</v>
      </c>
    </row>
    <row r="279" spans="2:65" s="12" customFormat="1" ht="10.199999999999999">
      <c r="B279" s="149"/>
      <c r="D279" s="150" t="s">
        <v>137</v>
      </c>
      <c r="E279" s="151" t="s">
        <v>18</v>
      </c>
      <c r="F279" s="152" t="s">
        <v>750</v>
      </c>
      <c r="H279" s="151" t="s">
        <v>18</v>
      </c>
      <c r="I279" s="153"/>
      <c r="L279" s="149"/>
      <c r="M279" s="154"/>
      <c r="T279" s="155"/>
      <c r="AT279" s="151" t="s">
        <v>137</v>
      </c>
      <c r="AU279" s="151" t="s">
        <v>80</v>
      </c>
      <c r="AV279" s="12" t="s">
        <v>78</v>
      </c>
      <c r="AW279" s="12" t="s">
        <v>32</v>
      </c>
      <c r="AX279" s="12" t="s">
        <v>71</v>
      </c>
      <c r="AY279" s="151" t="s">
        <v>126</v>
      </c>
    </row>
    <row r="280" spans="2:65" s="13" customFormat="1" ht="10.199999999999999">
      <c r="B280" s="156"/>
      <c r="D280" s="150" t="s">
        <v>137</v>
      </c>
      <c r="E280" s="157" t="s">
        <v>18</v>
      </c>
      <c r="F280" s="158" t="s">
        <v>766</v>
      </c>
      <c r="H280" s="159">
        <v>8.4</v>
      </c>
      <c r="I280" s="160"/>
      <c r="L280" s="156"/>
      <c r="M280" s="161"/>
      <c r="T280" s="162"/>
      <c r="AT280" s="157" t="s">
        <v>137</v>
      </c>
      <c r="AU280" s="157" t="s">
        <v>80</v>
      </c>
      <c r="AV280" s="13" t="s">
        <v>80</v>
      </c>
      <c r="AW280" s="13" t="s">
        <v>32</v>
      </c>
      <c r="AX280" s="13" t="s">
        <v>71</v>
      </c>
      <c r="AY280" s="157" t="s">
        <v>126</v>
      </c>
    </row>
    <row r="281" spans="2:65" s="13" customFormat="1" ht="10.199999999999999">
      <c r="B281" s="156"/>
      <c r="D281" s="150" t="s">
        <v>137</v>
      </c>
      <c r="E281" s="157" t="s">
        <v>18</v>
      </c>
      <c r="F281" s="158" t="s">
        <v>767</v>
      </c>
      <c r="H281" s="159">
        <v>1.8</v>
      </c>
      <c r="I281" s="160"/>
      <c r="L281" s="156"/>
      <c r="M281" s="161"/>
      <c r="T281" s="162"/>
      <c r="AT281" s="157" t="s">
        <v>137</v>
      </c>
      <c r="AU281" s="157" t="s">
        <v>80</v>
      </c>
      <c r="AV281" s="13" t="s">
        <v>80</v>
      </c>
      <c r="AW281" s="13" t="s">
        <v>32</v>
      </c>
      <c r="AX281" s="13" t="s">
        <v>71</v>
      </c>
      <c r="AY281" s="157" t="s">
        <v>126</v>
      </c>
    </row>
    <row r="282" spans="2:65" s="13" customFormat="1" ht="10.199999999999999">
      <c r="B282" s="156"/>
      <c r="D282" s="150" t="s">
        <v>137</v>
      </c>
      <c r="E282" s="157" t="s">
        <v>18</v>
      </c>
      <c r="F282" s="158" t="s">
        <v>768</v>
      </c>
      <c r="H282" s="159">
        <v>2.7</v>
      </c>
      <c r="I282" s="160"/>
      <c r="L282" s="156"/>
      <c r="M282" s="161"/>
      <c r="T282" s="162"/>
      <c r="AT282" s="157" t="s">
        <v>137</v>
      </c>
      <c r="AU282" s="157" t="s">
        <v>80</v>
      </c>
      <c r="AV282" s="13" t="s">
        <v>80</v>
      </c>
      <c r="AW282" s="13" t="s">
        <v>32</v>
      </c>
      <c r="AX282" s="13" t="s">
        <v>71</v>
      </c>
      <c r="AY282" s="157" t="s">
        <v>126</v>
      </c>
    </row>
    <row r="283" spans="2:65" s="13" customFormat="1" ht="10.199999999999999">
      <c r="B283" s="156"/>
      <c r="D283" s="150" t="s">
        <v>137</v>
      </c>
      <c r="E283" s="157" t="s">
        <v>18</v>
      </c>
      <c r="F283" s="158" t="s">
        <v>769</v>
      </c>
      <c r="H283" s="159">
        <v>3.4</v>
      </c>
      <c r="I283" s="160"/>
      <c r="L283" s="156"/>
      <c r="M283" s="161"/>
      <c r="T283" s="162"/>
      <c r="AT283" s="157" t="s">
        <v>137</v>
      </c>
      <c r="AU283" s="157" t="s">
        <v>80</v>
      </c>
      <c r="AV283" s="13" t="s">
        <v>80</v>
      </c>
      <c r="AW283" s="13" t="s">
        <v>32</v>
      </c>
      <c r="AX283" s="13" t="s">
        <v>71</v>
      </c>
      <c r="AY283" s="157" t="s">
        <v>126</v>
      </c>
    </row>
    <row r="284" spans="2:65" s="13" customFormat="1" ht="10.199999999999999">
      <c r="B284" s="156"/>
      <c r="D284" s="150" t="s">
        <v>137</v>
      </c>
      <c r="E284" s="157" t="s">
        <v>18</v>
      </c>
      <c r="F284" s="158" t="s">
        <v>770</v>
      </c>
      <c r="H284" s="159">
        <v>2.2000000000000002</v>
      </c>
      <c r="I284" s="160"/>
      <c r="L284" s="156"/>
      <c r="M284" s="161"/>
      <c r="T284" s="162"/>
      <c r="AT284" s="157" t="s">
        <v>137</v>
      </c>
      <c r="AU284" s="157" t="s">
        <v>80</v>
      </c>
      <c r="AV284" s="13" t="s">
        <v>80</v>
      </c>
      <c r="AW284" s="13" t="s">
        <v>32</v>
      </c>
      <c r="AX284" s="13" t="s">
        <v>71</v>
      </c>
      <c r="AY284" s="157" t="s">
        <v>126</v>
      </c>
    </row>
    <row r="285" spans="2:65" s="15" customFormat="1" ht="10.199999999999999">
      <c r="B285" s="171"/>
      <c r="D285" s="150" t="s">
        <v>137</v>
      </c>
      <c r="E285" s="172" t="s">
        <v>18</v>
      </c>
      <c r="F285" s="173" t="s">
        <v>652</v>
      </c>
      <c r="H285" s="174">
        <v>18.5</v>
      </c>
      <c r="I285" s="175"/>
      <c r="L285" s="171"/>
      <c r="M285" s="176"/>
      <c r="T285" s="177"/>
      <c r="AT285" s="172" t="s">
        <v>137</v>
      </c>
      <c r="AU285" s="172" t="s">
        <v>80</v>
      </c>
      <c r="AV285" s="15" t="s">
        <v>148</v>
      </c>
      <c r="AW285" s="15" t="s">
        <v>32</v>
      </c>
      <c r="AX285" s="15" t="s">
        <v>71</v>
      </c>
      <c r="AY285" s="172" t="s">
        <v>126</v>
      </c>
    </row>
    <row r="286" spans="2:65" s="12" customFormat="1" ht="10.199999999999999">
      <c r="B286" s="149"/>
      <c r="D286" s="150" t="s">
        <v>137</v>
      </c>
      <c r="E286" s="151" t="s">
        <v>18</v>
      </c>
      <c r="F286" s="152" t="s">
        <v>653</v>
      </c>
      <c r="H286" s="151" t="s">
        <v>18</v>
      </c>
      <c r="I286" s="153"/>
      <c r="L286" s="149"/>
      <c r="M286" s="154"/>
      <c r="T286" s="155"/>
      <c r="AT286" s="151" t="s">
        <v>137</v>
      </c>
      <c r="AU286" s="151" t="s">
        <v>80</v>
      </c>
      <c r="AV286" s="12" t="s">
        <v>78</v>
      </c>
      <c r="AW286" s="12" t="s">
        <v>32</v>
      </c>
      <c r="AX286" s="12" t="s">
        <v>71</v>
      </c>
      <c r="AY286" s="151" t="s">
        <v>126</v>
      </c>
    </row>
    <row r="287" spans="2:65" s="13" customFormat="1" ht="10.199999999999999">
      <c r="B287" s="156"/>
      <c r="D287" s="150" t="s">
        <v>137</v>
      </c>
      <c r="E287" s="157" t="s">
        <v>18</v>
      </c>
      <c r="F287" s="158" t="s">
        <v>771</v>
      </c>
      <c r="H287" s="159">
        <v>3.4</v>
      </c>
      <c r="I287" s="160"/>
      <c r="L287" s="156"/>
      <c r="M287" s="161"/>
      <c r="T287" s="162"/>
      <c r="AT287" s="157" t="s">
        <v>137</v>
      </c>
      <c r="AU287" s="157" t="s">
        <v>80</v>
      </c>
      <c r="AV287" s="13" t="s">
        <v>80</v>
      </c>
      <c r="AW287" s="13" t="s">
        <v>32</v>
      </c>
      <c r="AX287" s="13" t="s">
        <v>71</v>
      </c>
      <c r="AY287" s="157" t="s">
        <v>126</v>
      </c>
    </row>
    <row r="288" spans="2:65" s="15" customFormat="1" ht="10.199999999999999">
      <c r="B288" s="171"/>
      <c r="D288" s="150" t="s">
        <v>137</v>
      </c>
      <c r="E288" s="172" t="s">
        <v>18</v>
      </c>
      <c r="F288" s="173" t="s">
        <v>655</v>
      </c>
      <c r="H288" s="174">
        <v>3.4</v>
      </c>
      <c r="I288" s="175"/>
      <c r="L288" s="171"/>
      <c r="M288" s="176"/>
      <c r="T288" s="177"/>
      <c r="AT288" s="172" t="s">
        <v>137</v>
      </c>
      <c r="AU288" s="172" t="s">
        <v>80</v>
      </c>
      <c r="AV288" s="15" t="s">
        <v>148</v>
      </c>
      <c r="AW288" s="15" t="s">
        <v>32</v>
      </c>
      <c r="AX288" s="15" t="s">
        <v>71</v>
      </c>
      <c r="AY288" s="172" t="s">
        <v>126</v>
      </c>
    </row>
    <row r="289" spans="2:65" s="14" customFormat="1" ht="10.199999999999999">
      <c r="B289" s="163"/>
      <c r="D289" s="150" t="s">
        <v>137</v>
      </c>
      <c r="E289" s="164" t="s">
        <v>18</v>
      </c>
      <c r="F289" s="165" t="s">
        <v>142</v>
      </c>
      <c r="H289" s="166">
        <v>21.9</v>
      </c>
      <c r="I289" s="167"/>
      <c r="L289" s="163"/>
      <c r="M289" s="168"/>
      <c r="T289" s="169"/>
      <c r="AT289" s="164" t="s">
        <v>137</v>
      </c>
      <c r="AU289" s="164" t="s">
        <v>80</v>
      </c>
      <c r="AV289" s="14" t="s">
        <v>133</v>
      </c>
      <c r="AW289" s="14" t="s">
        <v>32</v>
      </c>
      <c r="AX289" s="14" t="s">
        <v>78</v>
      </c>
      <c r="AY289" s="164" t="s">
        <v>126</v>
      </c>
    </row>
    <row r="290" spans="2:65" s="1" customFormat="1" ht="16.5" customHeight="1">
      <c r="B290" s="33"/>
      <c r="C290" s="178" t="s">
        <v>306</v>
      </c>
      <c r="D290" s="178" t="s">
        <v>261</v>
      </c>
      <c r="E290" s="179" t="s">
        <v>772</v>
      </c>
      <c r="F290" s="180" t="s">
        <v>773</v>
      </c>
      <c r="G290" s="181" t="s">
        <v>156</v>
      </c>
      <c r="H290" s="182">
        <v>22.556999999999999</v>
      </c>
      <c r="I290" s="183"/>
      <c r="J290" s="184">
        <f>ROUND(I290*H290,2)</f>
        <v>0</v>
      </c>
      <c r="K290" s="180" t="s">
        <v>132</v>
      </c>
      <c r="L290" s="185"/>
      <c r="M290" s="186" t="s">
        <v>18</v>
      </c>
      <c r="N290" s="187" t="s">
        <v>42</v>
      </c>
      <c r="P290" s="141">
        <f>O290*H290</f>
        <v>0</v>
      </c>
      <c r="Q290" s="141">
        <v>3.82E-3</v>
      </c>
      <c r="R290" s="141">
        <f>Q290*H290</f>
        <v>8.6167739999999993E-2</v>
      </c>
      <c r="S290" s="141">
        <v>0</v>
      </c>
      <c r="T290" s="142">
        <f>S290*H290</f>
        <v>0</v>
      </c>
      <c r="AR290" s="143" t="s">
        <v>197</v>
      </c>
      <c r="AT290" s="143" t="s">
        <v>261</v>
      </c>
      <c r="AU290" s="143" t="s">
        <v>80</v>
      </c>
      <c r="AY290" s="18" t="s">
        <v>126</v>
      </c>
      <c r="BE290" s="144">
        <f>IF(N290="základní",J290,0)</f>
        <v>0</v>
      </c>
      <c r="BF290" s="144">
        <f>IF(N290="snížená",J290,0)</f>
        <v>0</v>
      </c>
      <c r="BG290" s="144">
        <f>IF(N290="zákl. přenesená",J290,0)</f>
        <v>0</v>
      </c>
      <c r="BH290" s="144">
        <f>IF(N290="sníž. přenesená",J290,0)</f>
        <v>0</v>
      </c>
      <c r="BI290" s="144">
        <f>IF(N290="nulová",J290,0)</f>
        <v>0</v>
      </c>
      <c r="BJ290" s="18" t="s">
        <v>78</v>
      </c>
      <c r="BK290" s="144">
        <f>ROUND(I290*H290,2)</f>
        <v>0</v>
      </c>
      <c r="BL290" s="18" t="s">
        <v>133</v>
      </c>
      <c r="BM290" s="143" t="s">
        <v>774</v>
      </c>
    </row>
    <row r="291" spans="2:65" s="13" customFormat="1" ht="10.199999999999999">
      <c r="B291" s="156"/>
      <c r="D291" s="150" t="s">
        <v>137</v>
      </c>
      <c r="F291" s="158" t="s">
        <v>775</v>
      </c>
      <c r="H291" s="159">
        <v>22.556999999999999</v>
      </c>
      <c r="I291" s="160"/>
      <c r="L291" s="156"/>
      <c r="M291" s="161"/>
      <c r="T291" s="162"/>
      <c r="AT291" s="157" t="s">
        <v>137</v>
      </c>
      <c r="AU291" s="157" t="s">
        <v>80</v>
      </c>
      <c r="AV291" s="13" t="s">
        <v>80</v>
      </c>
      <c r="AW291" s="13" t="s">
        <v>4</v>
      </c>
      <c r="AX291" s="13" t="s">
        <v>78</v>
      </c>
      <c r="AY291" s="157" t="s">
        <v>126</v>
      </c>
    </row>
    <row r="292" spans="2:65" s="1" customFormat="1" ht="37.799999999999997" customHeight="1">
      <c r="B292" s="33"/>
      <c r="C292" s="132" t="s">
        <v>7</v>
      </c>
      <c r="D292" s="132" t="s">
        <v>128</v>
      </c>
      <c r="E292" s="133" t="s">
        <v>776</v>
      </c>
      <c r="F292" s="134" t="s">
        <v>777</v>
      </c>
      <c r="G292" s="135" t="s">
        <v>731</v>
      </c>
      <c r="H292" s="136">
        <v>2</v>
      </c>
      <c r="I292" s="137"/>
      <c r="J292" s="138">
        <f>ROUND(I292*H292,2)</f>
        <v>0</v>
      </c>
      <c r="K292" s="134" t="s">
        <v>132</v>
      </c>
      <c r="L292" s="33"/>
      <c r="M292" s="139" t="s">
        <v>18</v>
      </c>
      <c r="N292" s="140" t="s">
        <v>42</v>
      </c>
      <c r="P292" s="141">
        <f>O292*H292</f>
        <v>0</v>
      </c>
      <c r="Q292" s="141">
        <v>1E-4</v>
      </c>
      <c r="R292" s="141">
        <f>Q292*H292</f>
        <v>2.0000000000000001E-4</v>
      </c>
      <c r="S292" s="141">
        <v>0</v>
      </c>
      <c r="T292" s="142">
        <f>S292*H292</f>
        <v>0</v>
      </c>
      <c r="AR292" s="143" t="s">
        <v>133</v>
      </c>
      <c r="AT292" s="143" t="s">
        <v>128</v>
      </c>
      <c r="AU292" s="143" t="s">
        <v>80</v>
      </c>
      <c r="AY292" s="18" t="s">
        <v>126</v>
      </c>
      <c r="BE292" s="144">
        <f>IF(N292="základní",J292,0)</f>
        <v>0</v>
      </c>
      <c r="BF292" s="144">
        <f>IF(N292="snížená",J292,0)</f>
        <v>0</v>
      </c>
      <c r="BG292" s="144">
        <f>IF(N292="zákl. přenesená",J292,0)</f>
        <v>0</v>
      </c>
      <c r="BH292" s="144">
        <f>IF(N292="sníž. přenesená",J292,0)</f>
        <v>0</v>
      </c>
      <c r="BI292" s="144">
        <f>IF(N292="nulová",J292,0)</f>
        <v>0</v>
      </c>
      <c r="BJ292" s="18" t="s">
        <v>78</v>
      </c>
      <c r="BK292" s="144">
        <f>ROUND(I292*H292,2)</f>
        <v>0</v>
      </c>
      <c r="BL292" s="18" t="s">
        <v>133</v>
      </c>
      <c r="BM292" s="143" t="s">
        <v>778</v>
      </c>
    </row>
    <row r="293" spans="2:65" s="1" customFormat="1" ht="10.199999999999999">
      <c r="B293" s="33"/>
      <c r="D293" s="145" t="s">
        <v>135</v>
      </c>
      <c r="F293" s="146" t="s">
        <v>779</v>
      </c>
      <c r="I293" s="147"/>
      <c r="L293" s="33"/>
      <c r="M293" s="148"/>
      <c r="T293" s="54"/>
      <c r="AT293" s="18" t="s">
        <v>135</v>
      </c>
      <c r="AU293" s="18" t="s">
        <v>80</v>
      </c>
    </row>
    <row r="294" spans="2:65" s="12" customFormat="1" ht="10.199999999999999">
      <c r="B294" s="149"/>
      <c r="D294" s="150" t="s">
        <v>137</v>
      </c>
      <c r="E294" s="151" t="s">
        <v>18</v>
      </c>
      <c r="F294" s="152" t="s">
        <v>170</v>
      </c>
      <c r="H294" s="151" t="s">
        <v>18</v>
      </c>
      <c r="I294" s="153"/>
      <c r="L294" s="149"/>
      <c r="M294" s="154"/>
      <c r="T294" s="155"/>
      <c r="AT294" s="151" t="s">
        <v>137</v>
      </c>
      <c r="AU294" s="151" t="s">
        <v>80</v>
      </c>
      <c r="AV294" s="12" t="s">
        <v>78</v>
      </c>
      <c r="AW294" s="12" t="s">
        <v>32</v>
      </c>
      <c r="AX294" s="12" t="s">
        <v>71</v>
      </c>
      <c r="AY294" s="151" t="s">
        <v>126</v>
      </c>
    </row>
    <row r="295" spans="2:65" s="12" customFormat="1" ht="10.199999999999999">
      <c r="B295" s="149"/>
      <c r="D295" s="150" t="s">
        <v>137</v>
      </c>
      <c r="E295" s="151" t="s">
        <v>18</v>
      </c>
      <c r="F295" s="152" t="s">
        <v>645</v>
      </c>
      <c r="H295" s="151" t="s">
        <v>18</v>
      </c>
      <c r="I295" s="153"/>
      <c r="L295" s="149"/>
      <c r="M295" s="154"/>
      <c r="T295" s="155"/>
      <c r="AT295" s="151" t="s">
        <v>137</v>
      </c>
      <c r="AU295" s="151" t="s">
        <v>80</v>
      </c>
      <c r="AV295" s="12" t="s">
        <v>78</v>
      </c>
      <c r="AW295" s="12" t="s">
        <v>32</v>
      </c>
      <c r="AX295" s="12" t="s">
        <v>71</v>
      </c>
      <c r="AY295" s="151" t="s">
        <v>126</v>
      </c>
    </row>
    <row r="296" spans="2:65" s="12" customFormat="1" ht="10.199999999999999">
      <c r="B296" s="149"/>
      <c r="D296" s="150" t="s">
        <v>137</v>
      </c>
      <c r="E296" s="151" t="s">
        <v>18</v>
      </c>
      <c r="F296" s="152" t="s">
        <v>780</v>
      </c>
      <c r="H296" s="151" t="s">
        <v>18</v>
      </c>
      <c r="I296" s="153"/>
      <c r="L296" s="149"/>
      <c r="M296" s="154"/>
      <c r="T296" s="155"/>
      <c r="AT296" s="151" t="s">
        <v>137</v>
      </c>
      <c r="AU296" s="151" t="s">
        <v>80</v>
      </c>
      <c r="AV296" s="12" t="s">
        <v>78</v>
      </c>
      <c r="AW296" s="12" t="s">
        <v>32</v>
      </c>
      <c r="AX296" s="12" t="s">
        <v>71</v>
      </c>
      <c r="AY296" s="151" t="s">
        <v>126</v>
      </c>
    </row>
    <row r="297" spans="2:65" s="13" customFormat="1" ht="10.199999999999999">
      <c r="B297" s="156"/>
      <c r="D297" s="150" t="s">
        <v>137</v>
      </c>
      <c r="E297" s="157" t="s">
        <v>18</v>
      </c>
      <c r="F297" s="158" t="s">
        <v>738</v>
      </c>
      <c r="H297" s="159">
        <v>1</v>
      </c>
      <c r="I297" s="160"/>
      <c r="L297" s="156"/>
      <c r="M297" s="161"/>
      <c r="T297" s="162"/>
      <c r="AT297" s="157" t="s">
        <v>137</v>
      </c>
      <c r="AU297" s="157" t="s">
        <v>80</v>
      </c>
      <c r="AV297" s="13" t="s">
        <v>80</v>
      </c>
      <c r="AW297" s="13" t="s">
        <v>32</v>
      </c>
      <c r="AX297" s="13" t="s">
        <v>71</v>
      </c>
      <c r="AY297" s="157" t="s">
        <v>126</v>
      </c>
    </row>
    <row r="298" spans="2:65" s="15" customFormat="1" ht="10.199999999999999">
      <c r="B298" s="171"/>
      <c r="D298" s="150" t="s">
        <v>137</v>
      </c>
      <c r="E298" s="172" t="s">
        <v>18</v>
      </c>
      <c r="F298" s="173" t="s">
        <v>740</v>
      </c>
      <c r="H298" s="174">
        <v>1</v>
      </c>
      <c r="I298" s="175"/>
      <c r="L298" s="171"/>
      <c r="M298" s="176"/>
      <c r="T298" s="177"/>
      <c r="AT298" s="172" t="s">
        <v>137</v>
      </c>
      <c r="AU298" s="172" t="s">
        <v>80</v>
      </c>
      <c r="AV298" s="15" t="s">
        <v>148</v>
      </c>
      <c r="AW298" s="15" t="s">
        <v>32</v>
      </c>
      <c r="AX298" s="15" t="s">
        <v>71</v>
      </c>
      <c r="AY298" s="172" t="s">
        <v>126</v>
      </c>
    </row>
    <row r="299" spans="2:65" s="12" customFormat="1" ht="10.199999999999999">
      <c r="B299" s="149"/>
      <c r="D299" s="150" t="s">
        <v>137</v>
      </c>
      <c r="E299" s="151" t="s">
        <v>18</v>
      </c>
      <c r="F299" s="152" t="s">
        <v>781</v>
      </c>
      <c r="H299" s="151" t="s">
        <v>18</v>
      </c>
      <c r="I299" s="153"/>
      <c r="L299" s="149"/>
      <c r="M299" s="154"/>
      <c r="T299" s="155"/>
      <c r="AT299" s="151" t="s">
        <v>137</v>
      </c>
      <c r="AU299" s="151" t="s">
        <v>80</v>
      </c>
      <c r="AV299" s="12" t="s">
        <v>78</v>
      </c>
      <c r="AW299" s="12" t="s">
        <v>32</v>
      </c>
      <c r="AX299" s="12" t="s">
        <v>71</v>
      </c>
      <c r="AY299" s="151" t="s">
        <v>126</v>
      </c>
    </row>
    <row r="300" spans="2:65" s="13" customFormat="1" ht="10.199999999999999">
      <c r="B300" s="156"/>
      <c r="D300" s="150" t="s">
        <v>137</v>
      </c>
      <c r="E300" s="157" t="s">
        <v>18</v>
      </c>
      <c r="F300" s="158" t="s">
        <v>782</v>
      </c>
      <c r="H300" s="159">
        <v>1</v>
      </c>
      <c r="I300" s="160"/>
      <c r="L300" s="156"/>
      <c r="M300" s="161"/>
      <c r="T300" s="162"/>
      <c r="AT300" s="157" t="s">
        <v>137</v>
      </c>
      <c r="AU300" s="157" t="s">
        <v>80</v>
      </c>
      <c r="AV300" s="13" t="s">
        <v>80</v>
      </c>
      <c r="AW300" s="13" t="s">
        <v>32</v>
      </c>
      <c r="AX300" s="13" t="s">
        <v>71</v>
      </c>
      <c r="AY300" s="157" t="s">
        <v>126</v>
      </c>
    </row>
    <row r="301" spans="2:65" s="15" customFormat="1" ht="10.199999999999999">
      <c r="B301" s="171"/>
      <c r="D301" s="150" t="s">
        <v>137</v>
      </c>
      <c r="E301" s="172" t="s">
        <v>18</v>
      </c>
      <c r="F301" s="173" t="s">
        <v>783</v>
      </c>
      <c r="H301" s="174">
        <v>1</v>
      </c>
      <c r="I301" s="175"/>
      <c r="L301" s="171"/>
      <c r="M301" s="176"/>
      <c r="T301" s="177"/>
      <c r="AT301" s="172" t="s">
        <v>137</v>
      </c>
      <c r="AU301" s="172" t="s">
        <v>80</v>
      </c>
      <c r="AV301" s="15" t="s">
        <v>148</v>
      </c>
      <c r="AW301" s="15" t="s">
        <v>32</v>
      </c>
      <c r="AX301" s="15" t="s">
        <v>71</v>
      </c>
      <c r="AY301" s="172" t="s">
        <v>126</v>
      </c>
    </row>
    <row r="302" spans="2:65" s="14" customFormat="1" ht="10.199999999999999">
      <c r="B302" s="163"/>
      <c r="D302" s="150" t="s">
        <v>137</v>
      </c>
      <c r="E302" s="164" t="s">
        <v>18</v>
      </c>
      <c r="F302" s="165" t="s">
        <v>142</v>
      </c>
      <c r="H302" s="166">
        <v>2</v>
      </c>
      <c r="I302" s="167"/>
      <c r="L302" s="163"/>
      <c r="M302" s="168"/>
      <c r="T302" s="169"/>
      <c r="AT302" s="164" t="s">
        <v>137</v>
      </c>
      <c r="AU302" s="164" t="s">
        <v>80</v>
      </c>
      <c r="AV302" s="14" t="s">
        <v>133</v>
      </c>
      <c r="AW302" s="14" t="s">
        <v>32</v>
      </c>
      <c r="AX302" s="14" t="s">
        <v>78</v>
      </c>
      <c r="AY302" s="164" t="s">
        <v>126</v>
      </c>
    </row>
    <row r="303" spans="2:65" s="1" customFormat="1" ht="16.5" customHeight="1">
      <c r="B303" s="33"/>
      <c r="C303" s="178" t="s">
        <v>325</v>
      </c>
      <c r="D303" s="178" t="s">
        <v>261</v>
      </c>
      <c r="E303" s="179" t="s">
        <v>784</v>
      </c>
      <c r="F303" s="180" t="s">
        <v>785</v>
      </c>
      <c r="G303" s="181" t="s">
        <v>731</v>
      </c>
      <c r="H303" s="182">
        <v>2.06</v>
      </c>
      <c r="I303" s="183"/>
      <c r="J303" s="184">
        <f>ROUND(I303*H303,2)</f>
        <v>0</v>
      </c>
      <c r="K303" s="180" t="s">
        <v>132</v>
      </c>
      <c r="L303" s="185"/>
      <c r="M303" s="186" t="s">
        <v>18</v>
      </c>
      <c r="N303" s="187" t="s">
        <v>42</v>
      </c>
      <c r="P303" s="141">
        <f>O303*H303</f>
        <v>0</v>
      </c>
      <c r="Q303" s="141">
        <v>5.9999999999999995E-4</v>
      </c>
      <c r="R303" s="141">
        <f>Q303*H303</f>
        <v>1.2359999999999999E-3</v>
      </c>
      <c r="S303" s="141">
        <v>0</v>
      </c>
      <c r="T303" s="142">
        <f>S303*H303</f>
        <v>0</v>
      </c>
      <c r="AR303" s="143" t="s">
        <v>197</v>
      </c>
      <c r="AT303" s="143" t="s">
        <v>261</v>
      </c>
      <c r="AU303" s="143" t="s">
        <v>80</v>
      </c>
      <c r="AY303" s="18" t="s">
        <v>126</v>
      </c>
      <c r="BE303" s="144">
        <f>IF(N303="základní",J303,0)</f>
        <v>0</v>
      </c>
      <c r="BF303" s="144">
        <f>IF(N303="snížená",J303,0)</f>
        <v>0</v>
      </c>
      <c r="BG303" s="144">
        <f>IF(N303="zákl. přenesená",J303,0)</f>
        <v>0</v>
      </c>
      <c r="BH303" s="144">
        <f>IF(N303="sníž. přenesená",J303,0)</f>
        <v>0</v>
      </c>
      <c r="BI303" s="144">
        <f>IF(N303="nulová",J303,0)</f>
        <v>0</v>
      </c>
      <c r="BJ303" s="18" t="s">
        <v>78</v>
      </c>
      <c r="BK303" s="144">
        <f>ROUND(I303*H303,2)</f>
        <v>0</v>
      </c>
      <c r="BL303" s="18" t="s">
        <v>133</v>
      </c>
      <c r="BM303" s="143" t="s">
        <v>786</v>
      </c>
    </row>
    <row r="304" spans="2:65" s="13" customFormat="1" ht="10.199999999999999">
      <c r="B304" s="156"/>
      <c r="D304" s="150" t="s">
        <v>137</v>
      </c>
      <c r="F304" s="158" t="s">
        <v>787</v>
      </c>
      <c r="H304" s="159">
        <v>2.06</v>
      </c>
      <c r="I304" s="160"/>
      <c r="L304" s="156"/>
      <c r="M304" s="161"/>
      <c r="T304" s="162"/>
      <c r="AT304" s="157" t="s">
        <v>137</v>
      </c>
      <c r="AU304" s="157" t="s">
        <v>80</v>
      </c>
      <c r="AV304" s="13" t="s">
        <v>80</v>
      </c>
      <c r="AW304" s="13" t="s">
        <v>4</v>
      </c>
      <c r="AX304" s="13" t="s">
        <v>78</v>
      </c>
      <c r="AY304" s="157" t="s">
        <v>126</v>
      </c>
    </row>
    <row r="305" spans="2:65" s="1" customFormat="1" ht="37.799999999999997" customHeight="1">
      <c r="B305" s="33"/>
      <c r="C305" s="132" t="s">
        <v>336</v>
      </c>
      <c r="D305" s="132" t="s">
        <v>128</v>
      </c>
      <c r="E305" s="133" t="s">
        <v>788</v>
      </c>
      <c r="F305" s="134" t="s">
        <v>789</v>
      </c>
      <c r="G305" s="135" t="s">
        <v>731</v>
      </c>
      <c r="H305" s="136">
        <v>9</v>
      </c>
      <c r="I305" s="137"/>
      <c r="J305" s="138">
        <f>ROUND(I305*H305,2)</f>
        <v>0</v>
      </c>
      <c r="K305" s="134" t="s">
        <v>132</v>
      </c>
      <c r="L305" s="33"/>
      <c r="M305" s="139" t="s">
        <v>18</v>
      </c>
      <c r="N305" s="140" t="s">
        <v>42</v>
      </c>
      <c r="P305" s="141">
        <f>O305*H305</f>
        <v>0</v>
      </c>
      <c r="Q305" s="141">
        <v>1.0000000000000001E-5</v>
      </c>
      <c r="R305" s="141">
        <f>Q305*H305</f>
        <v>9.0000000000000006E-5</v>
      </c>
      <c r="S305" s="141">
        <v>0</v>
      </c>
      <c r="T305" s="142">
        <f>S305*H305</f>
        <v>0</v>
      </c>
      <c r="AR305" s="143" t="s">
        <v>133</v>
      </c>
      <c r="AT305" s="143" t="s">
        <v>128</v>
      </c>
      <c r="AU305" s="143" t="s">
        <v>80</v>
      </c>
      <c r="AY305" s="18" t="s">
        <v>126</v>
      </c>
      <c r="BE305" s="144">
        <f>IF(N305="základní",J305,0)</f>
        <v>0</v>
      </c>
      <c r="BF305" s="144">
        <f>IF(N305="snížená",J305,0)</f>
        <v>0</v>
      </c>
      <c r="BG305" s="144">
        <f>IF(N305="zákl. přenesená",J305,0)</f>
        <v>0</v>
      </c>
      <c r="BH305" s="144">
        <f>IF(N305="sníž. přenesená",J305,0)</f>
        <v>0</v>
      </c>
      <c r="BI305" s="144">
        <f>IF(N305="nulová",J305,0)</f>
        <v>0</v>
      </c>
      <c r="BJ305" s="18" t="s">
        <v>78</v>
      </c>
      <c r="BK305" s="144">
        <f>ROUND(I305*H305,2)</f>
        <v>0</v>
      </c>
      <c r="BL305" s="18" t="s">
        <v>133</v>
      </c>
      <c r="BM305" s="143" t="s">
        <v>790</v>
      </c>
    </row>
    <row r="306" spans="2:65" s="1" customFormat="1" ht="10.199999999999999">
      <c r="B306" s="33"/>
      <c r="D306" s="145" t="s">
        <v>135</v>
      </c>
      <c r="F306" s="146" t="s">
        <v>791</v>
      </c>
      <c r="I306" s="147"/>
      <c r="L306" s="33"/>
      <c r="M306" s="148"/>
      <c r="T306" s="54"/>
      <c r="AT306" s="18" t="s">
        <v>135</v>
      </c>
      <c r="AU306" s="18" t="s">
        <v>80</v>
      </c>
    </row>
    <row r="307" spans="2:65" s="12" customFormat="1" ht="10.199999999999999">
      <c r="B307" s="149"/>
      <c r="D307" s="150" t="s">
        <v>137</v>
      </c>
      <c r="E307" s="151" t="s">
        <v>18</v>
      </c>
      <c r="F307" s="152" t="s">
        <v>170</v>
      </c>
      <c r="H307" s="151" t="s">
        <v>18</v>
      </c>
      <c r="I307" s="153"/>
      <c r="L307" s="149"/>
      <c r="M307" s="154"/>
      <c r="T307" s="155"/>
      <c r="AT307" s="151" t="s">
        <v>137</v>
      </c>
      <c r="AU307" s="151" t="s">
        <v>80</v>
      </c>
      <c r="AV307" s="12" t="s">
        <v>78</v>
      </c>
      <c r="AW307" s="12" t="s">
        <v>32</v>
      </c>
      <c r="AX307" s="12" t="s">
        <v>71</v>
      </c>
      <c r="AY307" s="151" t="s">
        <v>126</v>
      </c>
    </row>
    <row r="308" spans="2:65" s="12" customFormat="1" ht="10.199999999999999">
      <c r="B308" s="149"/>
      <c r="D308" s="150" t="s">
        <v>137</v>
      </c>
      <c r="E308" s="151" t="s">
        <v>18</v>
      </c>
      <c r="F308" s="152" t="s">
        <v>645</v>
      </c>
      <c r="H308" s="151" t="s">
        <v>18</v>
      </c>
      <c r="I308" s="153"/>
      <c r="L308" s="149"/>
      <c r="M308" s="154"/>
      <c r="T308" s="155"/>
      <c r="AT308" s="151" t="s">
        <v>137</v>
      </c>
      <c r="AU308" s="151" t="s">
        <v>80</v>
      </c>
      <c r="AV308" s="12" t="s">
        <v>78</v>
      </c>
      <c r="AW308" s="12" t="s">
        <v>32</v>
      </c>
      <c r="AX308" s="12" t="s">
        <v>71</v>
      </c>
      <c r="AY308" s="151" t="s">
        <v>126</v>
      </c>
    </row>
    <row r="309" spans="2:65" s="12" customFormat="1" ht="10.199999999999999">
      <c r="B309" s="149"/>
      <c r="D309" s="150" t="s">
        <v>137</v>
      </c>
      <c r="E309" s="151" t="s">
        <v>18</v>
      </c>
      <c r="F309" s="152" t="s">
        <v>749</v>
      </c>
      <c r="H309" s="151" t="s">
        <v>18</v>
      </c>
      <c r="I309" s="153"/>
      <c r="L309" s="149"/>
      <c r="M309" s="154"/>
      <c r="T309" s="155"/>
      <c r="AT309" s="151" t="s">
        <v>137</v>
      </c>
      <c r="AU309" s="151" t="s">
        <v>80</v>
      </c>
      <c r="AV309" s="12" t="s">
        <v>78</v>
      </c>
      <c r="AW309" s="12" t="s">
        <v>32</v>
      </c>
      <c r="AX309" s="12" t="s">
        <v>71</v>
      </c>
      <c r="AY309" s="151" t="s">
        <v>126</v>
      </c>
    </row>
    <row r="310" spans="2:65" s="12" customFormat="1" ht="10.199999999999999">
      <c r="B310" s="149"/>
      <c r="D310" s="150" t="s">
        <v>137</v>
      </c>
      <c r="E310" s="151" t="s">
        <v>18</v>
      </c>
      <c r="F310" s="152" t="s">
        <v>792</v>
      </c>
      <c r="H310" s="151" t="s">
        <v>18</v>
      </c>
      <c r="I310" s="153"/>
      <c r="L310" s="149"/>
      <c r="M310" s="154"/>
      <c r="T310" s="155"/>
      <c r="AT310" s="151" t="s">
        <v>137</v>
      </c>
      <c r="AU310" s="151" t="s">
        <v>80</v>
      </c>
      <c r="AV310" s="12" t="s">
        <v>78</v>
      </c>
      <c r="AW310" s="12" t="s">
        <v>32</v>
      </c>
      <c r="AX310" s="12" t="s">
        <v>71</v>
      </c>
      <c r="AY310" s="151" t="s">
        <v>126</v>
      </c>
    </row>
    <row r="311" spans="2:65" s="12" customFormat="1" ht="10.199999999999999">
      <c r="B311" s="149"/>
      <c r="D311" s="150" t="s">
        <v>137</v>
      </c>
      <c r="E311" s="151" t="s">
        <v>18</v>
      </c>
      <c r="F311" s="152" t="s">
        <v>751</v>
      </c>
      <c r="H311" s="151" t="s">
        <v>18</v>
      </c>
      <c r="I311" s="153"/>
      <c r="L311" s="149"/>
      <c r="M311" s="154"/>
      <c r="T311" s="155"/>
      <c r="AT311" s="151" t="s">
        <v>137</v>
      </c>
      <c r="AU311" s="151" t="s">
        <v>80</v>
      </c>
      <c r="AV311" s="12" t="s">
        <v>78</v>
      </c>
      <c r="AW311" s="12" t="s">
        <v>32</v>
      </c>
      <c r="AX311" s="12" t="s">
        <v>71</v>
      </c>
      <c r="AY311" s="151" t="s">
        <v>126</v>
      </c>
    </row>
    <row r="312" spans="2:65" s="13" customFormat="1" ht="10.199999999999999">
      <c r="B312" s="156"/>
      <c r="D312" s="150" t="s">
        <v>137</v>
      </c>
      <c r="E312" s="157" t="s">
        <v>18</v>
      </c>
      <c r="F312" s="158" t="s">
        <v>793</v>
      </c>
      <c r="H312" s="159">
        <v>8</v>
      </c>
      <c r="I312" s="160"/>
      <c r="L312" s="156"/>
      <c r="M312" s="161"/>
      <c r="T312" s="162"/>
      <c r="AT312" s="157" t="s">
        <v>137</v>
      </c>
      <c r="AU312" s="157" t="s">
        <v>80</v>
      </c>
      <c r="AV312" s="13" t="s">
        <v>80</v>
      </c>
      <c r="AW312" s="13" t="s">
        <v>32</v>
      </c>
      <c r="AX312" s="13" t="s">
        <v>71</v>
      </c>
      <c r="AY312" s="157" t="s">
        <v>126</v>
      </c>
    </row>
    <row r="313" spans="2:65" s="15" customFormat="1" ht="10.199999999999999">
      <c r="B313" s="171"/>
      <c r="D313" s="150" t="s">
        <v>137</v>
      </c>
      <c r="E313" s="172" t="s">
        <v>18</v>
      </c>
      <c r="F313" s="173" t="s">
        <v>652</v>
      </c>
      <c r="H313" s="174">
        <v>8</v>
      </c>
      <c r="I313" s="175"/>
      <c r="L313" s="171"/>
      <c r="M313" s="176"/>
      <c r="T313" s="177"/>
      <c r="AT313" s="172" t="s">
        <v>137</v>
      </c>
      <c r="AU313" s="172" t="s">
        <v>80</v>
      </c>
      <c r="AV313" s="15" t="s">
        <v>148</v>
      </c>
      <c r="AW313" s="15" t="s">
        <v>32</v>
      </c>
      <c r="AX313" s="15" t="s">
        <v>71</v>
      </c>
      <c r="AY313" s="172" t="s">
        <v>126</v>
      </c>
    </row>
    <row r="314" spans="2:65" s="12" customFormat="1" ht="10.199999999999999">
      <c r="B314" s="149"/>
      <c r="D314" s="150" t="s">
        <v>137</v>
      </c>
      <c r="E314" s="151" t="s">
        <v>18</v>
      </c>
      <c r="F314" s="152" t="s">
        <v>653</v>
      </c>
      <c r="H314" s="151" t="s">
        <v>18</v>
      </c>
      <c r="I314" s="153"/>
      <c r="L314" s="149"/>
      <c r="M314" s="154"/>
      <c r="T314" s="155"/>
      <c r="AT314" s="151" t="s">
        <v>137</v>
      </c>
      <c r="AU314" s="151" t="s">
        <v>80</v>
      </c>
      <c r="AV314" s="12" t="s">
        <v>78</v>
      </c>
      <c r="AW314" s="12" t="s">
        <v>32</v>
      </c>
      <c r="AX314" s="12" t="s">
        <v>71</v>
      </c>
      <c r="AY314" s="151" t="s">
        <v>126</v>
      </c>
    </row>
    <row r="315" spans="2:65" s="12" customFormat="1" ht="10.199999999999999">
      <c r="B315" s="149"/>
      <c r="D315" s="150" t="s">
        <v>137</v>
      </c>
      <c r="E315" s="151" t="s">
        <v>18</v>
      </c>
      <c r="F315" s="152" t="s">
        <v>753</v>
      </c>
      <c r="H315" s="151" t="s">
        <v>18</v>
      </c>
      <c r="I315" s="153"/>
      <c r="L315" s="149"/>
      <c r="M315" s="154"/>
      <c r="T315" s="155"/>
      <c r="AT315" s="151" t="s">
        <v>137</v>
      </c>
      <c r="AU315" s="151" t="s">
        <v>80</v>
      </c>
      <c r="AV315" s="12" t="s">
        <v>78</v>
      </c>
      <c r="AW315" s="12" t="s">
        <v>32</v>
      </c>
      <c r="AX315" s="12" t="s">
        <v>71</v>
      </c>
      <c r="AY315" s="151" t="s">
        <v>126</v>
      </c>
    </row>
    <row r="316" spans="2:65" s="13" customFormat="1" ht="10.199999999999999">
      <c r="B316" s="156"/>
      <c r="D316" s="150" t="s">
        <v>137</v>
      </c>
      <c r="E316" s="157" t="s">
        <v>18</v>
      </c>
      <c r="F316" s="158" t="s">
        <v>794</v>
      </c>
      <c r="H316" s="159">
        <v>1</v>
      </c>
      <c r="I316" s="160"/>
      <c r="L316" s="156"/>
      <c r="M316" s="161"/>
      <c r="T316" s="162"/>
      <c r="AT316" s="157" t="s">
        <v>137</v>
      </c>
      <c r="AU316" s="157" t="s">
        <v>80</v>
      </c>
      <c r="AV316" s="13" t="s">
        <v>80</v>
      </c>
      <c r="AW316" s="13" t="s">
        <v>32</v>
      </c>
      <c r="AX316" s="13" t="s">
        <v>71</v>
      </c>
      <c r="AY316" s="157" t="s">
        <v>126</v>
      </c>
    </row>
    <row r="317" spans="2:65" s="15" customFormat="1" ht="10.199999999999999">
      <c r="B317" s="171"/>
      <c r="D317" s="150" t="s">
        <v>137</v>
      </c>
      <c r="E317" s="172" t="s">
        <v>18</v>
      </c>
      <c r="F317" s="173" t="s">
        <v>655</v>
      </c>
      <c r="H317" s="174">
        <v>1</v>
      </c>
      <c r="I317" s="175"/>
      <c r="L317" s="171"/>
      <c r="M317" s="176"/>
      <c r="T317" s="177"/>
      <c r="AT317" s="172" t="s">
        <v>137</v>
      </c>
      <c r="AU317" s="172" t="s">
        <v>80</v>
      </c>
      <c r="AV317" s="15" t="s">
        <v>148</v>
      </c>
      <c r="AW317" s="15" t="s">
        <v>32</v>
      </c>
      <c r="AX317" s="15" t="s">
        <v>71</v>
      </c>
      <c r="AY317" s="172" t="s">
        <v>126</v>
      </c>
    </row>
    <row r="318" spans="2:65" s="14" customFormat="1" ht="10.199999999999999">
      <c r="B318" s="163"/>
      <c r="D318" s="150" t="s">
        <v>137</v>
      </c>
      <c r="E318" s="164" t="s">
        <v>18</v>
      </c>
      <c r="F318" s="165" t="s">
        <v>142</v>
      </c>
      <c r="H318" s="166">
        <v>9</v>
      </c>
      <c r="I318" s="167"/>
      <c r="L318" s="163"/>
      <c r="M318" s="168"/>
      <c r="T318" s="169"/>
      <c r="AT318" s="164" t="s">
        <v>137</v>
      </c>
      <c r="AU318" s="164" t="s">
        <v>80</v>
      </c>
      <c r="AV318" s="14" t="s">
        <v>133</v>
      </c>
      <c r="AW318" s="14" t="s">
        <v>32</v>
      </c>
      <c r="AX318" s="14" t="s">
        <v>78</v>
      </c>
      <c r="AY318" s="164" t="s">
        <v>126</v>
      </c>
    </row>
    <row r="319" spans="2:65" s="1" customFormat="1" ht="16.5" customHeight="1">
      <c r="B319" s="33"/>
      <c r="C319" s="178" t="s">
        <v>344</v>
      </c>
      <c r="D319" s="178" t="s">
        <v>261</v>
      </c>
      <c r="E319" s="179" t="s">
        <v>795</v>
      </c>
      <c r="F319" s="180" t="s">
        <v>796</v>
      </c>
      <c r="G319" s="181" t="s">
        <v>731</v>
      </c>
      <c r="H319" s="182">
        <v>9.27</v>
      </c>
      <c r="I319" s="183"/>
      <c r="J319" s="184">
        <f>ROUND(I319*H319,2)</f>
        <v>0</v>
      </c>
      <c r="K319" s="180" t="s">
        <v>132</v>
      </c>
      <c r="L319" s="185"/>
      <c r="M319" s="186" t="s">
        <v>18</v>
      </c>
      <c r="N319" s="187" t="s">
        <v>42</v>
      </c>
      <c r="P319" s="141">
        <f>O319*H319</f>
        <v>0</v>
      </c>
      <c r="Q319" s="141">
        <v>1.4E-3</v>
      </c>
      <c r="R319" s="141">
        <f>Q319*H319</f>
        <v>1.2978E-2</v>
      </c>
      <c r="S319" s="141">
        <v>0</v>
      </c>
      <c r="T319" s="142">
        <f>S319*H319</f>
        <v>0</v>
      </c>
      <c r="AR319" s="143" t="s">
        <v>197</v>
      </c>
      <c r="AT319" s="143" t="s">
        <v>261</v>
      </c>
      <c r="AU319" s="143" t="s">
        <v>80</v>
      </c>
      <c r="AY319" s="18" t="s">
        <v>126</v>
      </c>
      <c r="BE319" s="144">
        <f>IF(N319="základní",J319,0)</f>
        <v>0</v>
      </c>
      <c r="BF319" s="144">
        <f>IF(N319="snížená",J319,0)</f>
        <v>0</v>
      </c>
      <c r="BG319" s="144">
        <f>IF(N319="zákl. přenesená",J319,0)</f>
        <v>0</v>
      </c>
      <c r="BH319" s="144">
        <f>IF(N319="sníž. přenesená",J319,0)</f>
        <v>0</v>
      </c>
      <c r="BI319" s="144">
        <f>IF(N319="nulová",J319,0)</f>
        <v>0</v>
      </c>
      <c r="BJ319" s="18" t="s">
        <v>78</v>
      </c>
      <c r="BK319" s="144">
        <f>ROUND(I319*H319,2)</f>
        <v>0</v>
      </c>
      <c r="BL319" s="18" t="s">
        <v>133</v>
      </c>
      <c r="BM319" s="143" t="s">
        <v>797</v>
      </c>
    </row>
    <row r="320" spans="2:65" s="13" customFormat="1" ht="10.199999999999999">
      <c r="B320" s="156"/>
      <c r="D320" s="150" t="s">
        <v>137</v>
      </c>
      <c r="F320" s="158" t="s">
        <v>798</v>
      </c>
      <c r="H320" s="159">
        <v>9.27</v>
      </c>
      <c r="I320" s="160"/>
      <c r="L320" s="156"/>
      <c r="M320" s="161"/>
      <c r="T320" s="162"/>
      <c r="AT320" s="157" t="s">
        <v>137</v>
      </c>
      <c r="AU320" s="157" t="s">
        <v>80</v>
      </c>
      <c r="AV320" s="13" t="s">
        <v>80</v>
      </c>
      <c r="AW320" s="13" t="s">
        <v>4</v>
      </c>
      <c r="AX320" s="13" t="s">
        <v>78</v>
      </c>
      <c r="AY320" s="157" t="s">
        <v>126</v>
      </c>
    </row>
    <row r="321" spans="2:65" s="1" customFormat="1" ht="24.15" customHeight="1">
      <c r="B321" s="33"/>
      <c r="C321" s="132" t="s">
        <v>350</v>
      </c>
      <c r="D321" s="132" t="s">
        <v>128</v>
      </c>
      <c r="E321" s="133" t="s">
        <v>799</v>
      </c>
      <c r="F321" s="134" t="s">
        <v>800</v>
      </c>
      <c r="G321" s="135" t="s">
        <v>731</v>
      </c>
      <c r="H321" s="136">
        <v>4</v>
      </c>
      <c r="I321" s="137"/>
      <c r="J321" s="138">
        <f>ROUND(I321*H321,2)</f>
        <v>0</v>
      </c>
      <c r="K321" s="134" t="s">
        <v>132</v>
      </c>
      <c r="L321" s="33"/>
      <c r="M321" s="139" t="s">
        <v>18</v>
      </c>
      <c r="N321" s="140" t="s">
        <v>42</v>
      </c>
      <c r="P321" s="141">
        <f>O321*H321</f>
        <v>0</v>
      </c>
      <c r="Q321" s="141">
        <v>1.7000000000000001E-4</v>
      </c>
      <c r="R321" s="141">
        <f>Q321*H321</f>
        <v>6.8000000000000005E-4</v>
      </c>
      <c r="S321" s="141">
        <v>0</v>
      </c>
      <c r="T321" s="142">
        <f>S321*H321</f>
        <v>0</v>
      </c>
      <c r="AR321" s="143" t="s">
        <v>133</v>
      </c>
      <c r="AT321" s="143" t="s">
        <v>128</v>
      </c>
      <c r="AU321" s="143" t="s">
        <v>80</v>
      </c>
      <c r="AY321" s="18" t="s">
        <v>126</v>
      </c>
      <c r="BE321" s="144">
        <f>IF(N321="základní",J321,0)</f>
        <v>0</v>
      </c>
      <c r="BF321" s="144">
        <f>IF(N321="snížená",J321,0)</f>
        <v>0</v>
      </c>
      <c r="BG321" s="144">
        <f>IF(N321="zákl. přenesená",J321,0)</f>
        <v>0</v>
      </c>
      <c r="BH321" s="144">
        <f>IF(N321="sníž. přenesená",J321,0)</f>
        <v>0</v>
      </c>
      <c r="BI321" s="144">
        <f>IF(N321="nulová",J321,0)</f>
        <v>0</v>
      </c>
      <c r="BJ321" s="18" t="s">
        <v>78</v>
      </c>
      <c r="BK321" s="144">
        <f>ROUND(I321*H321,2)</f>
        <v>0</v>
      </c>
      <c r="BL321" s="18" t="s">
        <v>133</v>
      </c>
      <c r="BM321" s="143" t="s">
        <v>801</v>
      </c>
    </row>
    <row r="322" spans="2:65" s="1" customFormat="1" ht="10.199999999999999">
      <c r="B322" s="33"/>
      <c r="D322" s="145" t="s">
        <v>135</v>
      </c>
      <c r="F322" s="146" t="s">
        <v>802</v>
      </c>
      <c r="I322" s="147"/>
      <c r="L322" s="33"/>
      <c r="M322" s="148"/>
      <c r="T322" s="54"/>
      <c r="AT322" s="18" t="s">
        <v>135</v>
      </c>
      <c r="AU322" s="18" t="s">
        <v>80</v>
      </c>
    </row>
    <row r="323" spans="2:65" s="12" customFormat="1" ht="10.199999999999999">
      <c r="B323" s="149"/>
      <c r="D323" s="150" t="s">
        <v>137</v>
      </c>
      <c r="E323" s="151" t="s">
        <v>18</v>
      </c>
      <c r="F323" s="152" t="s">
        <v>170</v>
      </c>
      <c r="H323" s="151" t="s">
        <v>18</v>
      </c>
      <c r="I323" s="153"/>
      <c r="L323" s="149"/>
      <c r="M323" s="154"/>
      <c r="T323" s="155"/>
      <c r="AT323" s="151" t="s">
        <v>137</v>
      </c>
      <c r="AU323" s="151" t="s">
        <v>80</v>
      </c>
      <c r="AV323" s="12" t="s">
        <v>78</v>
      </c>
      <c r="AW323" s="12" t="s">
        <v>32</v>
      </c>
      <c r="AX323" s="12" t="s">
        <v>71</v>
      </c>
      <c r="AY323" s="151" t="s">
        <v>126</v>
      </c>
    </row>
    <row r="324" spans="2:65" s="12" customFormat="1" ht="10.199999999999999">
      <c r="B324" s="149"/>
      <c r="D324" s="150" t="s">
        <v>137</v>
      </c>
      <c r="E324" s="151" t="s">
        <v>18</v>
      </c>
      <c r="F324" s="152" t="s">
        <v>645</v>
      </c>
      <c r="H324" s="151" t="s">
        <v>18</v>
      </c>
      <c r="I324" s="153"/>
      <c r="L324" s="149"/>
      <c r="M324" s="154"/>
      <c r="T324" s="155"/>
      <c r="AT324" s="151" t="s">
        <v>137</v>
      </c>
      <c r="AU324" s="151" t="s">
        <v>80</v>
      </c>
      <c r="AV324" s="12" t="s">
        <v>78</v>
      </c>
      <c r="AW324" s="12" t="s">
        <v>32</v>
      </c>
      <c r="AX324" s="12" t="s">
        <v>71</v>
      </c>
      <c r="AY324" s="151" t="s">
        <v>126</v>
      </c>
    </row>
    <row r="325" spans="2:65" s="12" customFormat="1" ht="10.199999999999999">
      <c r="B325" s="149"/>
      <c r="D325" s="150" t="s">
        <v>137</v>
      </c>
      <c r="E325" s="151" t="s">
        <v>18</v>
      </c>
      <c r="F325" s="152" t="s">
        <v>803</v>
      </c>
      <c r="H325" s="151" t="s">
        <v>18</v>
      </c>
      <c r="I325" s="153"/>
      <c r="L325" s="149"/>
      <c r="M325" s="154"/>
      <c r="T325" s="155"/>
      <c r="AT325" s="151" t="s">
        <v>137</v>
      </c>
      <c r="AU325" s="151" t="s">
        <v>80</v>
      </c>
      <c r="AV325" s="12" t="s">
        <v>78</v>
      </c>
      <c r="AW325" s="12" t="s">
        <v>32</v>
      </c>
      <c r="AX325" s="12" t="s">
        <v>71</v>
      </c>
      <c r="AY325" s="151" t="s">
        <v>126</v>
      </c>
    </row>
    <row r="326" spans="2:65" s="13" customFormat="1" ht="10.199999999999999">
      <c r="B326" s="156"/>
      <c r="D326" s="150" t="s">
        <v>137</v>
      </c>
      <c r="E326" s="157" t="s">
        <v>18</v>
      </c>
      <c r="F326" s="158" t="s">
        <v>804</v>
      </c>
      <c r="H326" s="159">
        <v>1</v>
      </c>
      <c r="I326" s="160"/>
      <c r="L326" s="156"/>
      <c r="M326" s="161"/>
      <c r="T326" s="162"/>
      <c r="AT326" s="157" t="s">
        <v>137</v>
      </c>
      <c r="AU326" s="157" t="s">
        <v>80</v>
      </c>
      <c r="AV326" s="13" t="s">
        <v>80</v>
      </c>
      <c r="AW326" s="13" t="s">
        <v>32</v>
      </c>
      <c r="AX326" s="13" t="s">
        <v>71</v>
      </c>
      <c r="AY326" s="157" t="s">
        <v>126</v>
      </c>
    </row>
    <row r="327" spans="2:65" s="13" customFormat="1" ht="10.199999999999999">
      <c r="B327" s="156"/>
      <c r="D327" s="150" t="s">
        <v>137</v>
      </c>
      <c r="E327" s="157" t="s">
        <v>18</v>
      </c>
      <c r="F327" s="158" t="s">
        <v>736</v>
      </c>
      <c r="H327" s="159">
        <v>1</v>
      </c>
      <c r="I327" s="160"/>
      <c r="L327" s="156"/>
      <c r="M327" s="161"/>
      <c r="T327" s="162"/>
      <c r="AT327" s="157" t="s">
        <v>137</v>
      </c>
      <c r="AU327" s="157" t="s">
        <v>80</v>
      </c>
      <c r="AV327" s="13" t="s">
        <v>80</v>
      </c>
      <c r="AW327" s="13" t="s">
        <v>32</v>
      </c>
      <c r="AX327" s="13" t="s">
        <v>71</v>
      </c>
      <c r="AY327" s="157" t="s">
        <v>126</v>
      </c>
    </row>
    <row r="328" spans="2:65" s="13" customFormat="1" ht="10.199999999999999">
      <c r="B328" s="156"/>
      <c r="D328" s="150" t="s">
        <v>137</v>
      </c>
      <c r="E328" s="157" t="s">
        <v>18</v>
      </c>
      <c r="F328" s="158" t="s">
        <v>737</v>
      </c>
      <c r="H328" s="159">
        <v>1</v>
      </c>
      <c r="I328" s="160"/>
      <c r="L328" s="156"/>
      <c r="M328" s="161"/>
      <c r="T328" s="162"/>
      <c r="AT328" s="157" t="s">
        <v>137</v>
      </c>
      <c r="AU328" s="157" t="s">
        <v>80</v>
      </c>
      <c r="AV328" s="13" t="s">
        <v>80</v>
      </c>
      <c r="AW328" s="13" t="s">
        <v>32</v>
      </c>
      <c r="AX328" s="13" t="s">
        <v>71</v>
      </c>
      <c r="AY328" s="157" t="s">
        <v>126</v>
      </c>
    </row>
    <row r="329" spans="2:65" s="13" customFormat="1" ht="10.199999999999999">
      <c r="B329" s="156"/>
      <c r="D329" s="150" t="s">
        <v>137</v>
      </c>
      <c r="E329" s="157" t="s">
        <v>18</v>
      </c>
      <c r="F329" s="158" t="s">
        <v>739</v>
      </c>
      <c r="H329" s="159">
        <v>1</v>
      </c>
      <c r="I329" s="160"/>
      <c r="L329" s="156"/>
      <c r="M329" s="161"/>
      <c r="T329" s="162"/>
      <c r="AT329" s="157" t="s">
        <v>137</v>
      </c>
      <c r="AU329" s="157" t="s">
        <v>80</v>
      </c>
      <c r="AV329" s="13" t="s">
        <v>80</v>
      </c>
      <c r="AW329" s="13" t="s">
        <v>32</v>
      </c>
      <c r="AX329" s="13" t="s">
        <v>71</v>
      </c>
      <c r="AY329" s="157" t="s">
        <v>126</v>
      </c>
    </row>
    <row r="330" spans="2:65" s="15" customFormat="1" ht="10.199999999999999">
      <c r="B330" s="171"/>
      <c r="D330" s="150" t="s">
        <v>137</v>
      </c>
      <c r="E330" s="172" t="s">
        <v>18</v>
      </c>
      <c r="F330" s="173" t="s">
        <v>740</v>
      </c>
      <c r="H330" s="174">
        <v>4</v>
      </c>
      <c r="I330" s="175"/>
      <c r="L330" s="171"/>
      <c r="M330" s="176"/>
      <c r="T330" s="177"/>
      <c r="AT330" s="172" t="s">
        <v>137</v>
      </c>
      <c r="AU330" s="172" t="s">
        <v>80</v>
      </c>
      <c r="AV330" s="15" t="s">
        <v>148</v>
      </c>
      <c r="AW330" s="15" t="s">
        <v>32</v>
      </c>
      <c r="AX330" s="15" t="s">
        <v>71</v>
      </c>
      <c r="AY330" s="172" t="s">
        <v>126</v>
      </c>
    </row>
    <row r="331" spans="2:65" s="14" customFormat="1" ht="10.199999999999999">
      <c r="B331" s="163"/>
      <c r="D331" s="150" t="s">
        <v>137</v>
      </c>
      <c r="E331" s="164" t="s">
        <v>18</v>
      </c>
      <c r="F331" s="165" t="s">
        <v>142</v>
      </c>
      <c r="H331" s="166">
        <v>4</v>
      </c>
      <c r="I331" s="167"/>
      <c r="L331" s="163"/>
      <c r="M331" s="168"/>
      <c r="T331" s="169"/>
      <c r="AT331" s="164" t="s">
        <v>137</v>
      </c>
      <c r="AU331" s="164" t="s">
        <v>80</v>
      </c>
      <c r="AV331" s="14" t="s">
        <v>133</v>
      </c>
      <c r="AW331" s="14" t="s">
        <v>32</v>
      </c>
      <c r="AX331" s="14" t="s">
        <v>78</v>
      </c>
      <c r="AY331" s="164" t="s">
        <v>126</v>
      </c>
    </row>
    <row r="332" spans="2:65" s="1" customFormat="1" ht="24.15" customHeight="1">
      <c r="B332" s="33"/>
      <c r="C332" s="178" t="s">
        <v>355</v>
      </c>
      <c r="D332" s="178" t="s">
        <v>261</v>
      </c>
      <c r="E332" s="179" t="s">
        <v>805</v>
      </c>
      <c r="F332" s="180" t="s">
        <v>806</v>
      </c>
      <c r="G332" s="181" t="s">
        <v>731</v>
      </c>
      <c r="H332" s="182">
        <v>4.12</v>
      </c>
      <c r="I332" s="183"/>
      <c r="J332" s="184">
        <f>ROUND(I332*H332,2)</f>
        <v>0</v>
      </c>
      <c r="K332" s="180" t="s">
        <v>132</v>
      </c>
      <c r="L332" s="185"/>
      <c r="M332" s="186" t="s">
        <v>18</v>
      </c>
      <c r="N332" s="187" t="s">
        <v>42</v>
      </c>
      <c r="P332" s="141">
        <f>O332*H332</f>
        <v>0</v>
      </c>
      <c r="Q332" s="141">
        <v>1.4200000000000001E-2</v>
      </c>
      <c r="R332" s="141">
        <f>Q332*H332</f>
        <v>5.8504000000000007E-2</v>
      </c>
      <c r="S332" s="141">
        <v>0</v>
      </c>
      <c r="T332" s="142">
        <f>S332*H332</f>
        <v>0</v>
      </c>
      <c r="AR332" s="143" t="s">
        <v>197</v>
      </c>
      <c r="AT332" s="143" t="s">
        <v>261</v>
      </c>
      <c r="AU332" s="143" t="s">
        <v>80</v>
      </c>
      <c r="AY332" s="18" t="s">
        <v>126</v>
      </c>
      <c r="BE332" s="144">
        <f>IF(N332="základní",J332,0)</f>
        <v>0</v>
      </c>
      <c r="BF332" s="144">
        <f>IF(N332="snížená",J332,0)</f>
        <v>0</v>
      </c>
      <c r="BG332" s="144">
        <f>IF(N332="zákl. přenesená",J332,0)</f>
        <v>0</v>
      </c>
      <c r="BH332" s="144">
        <f>IF(N332="sníž. přenesená",J332,0)</f>
        <v>0</v>
      </c>
      <c r="BI332" s="144">
        <f>IF(N332="nulová",J332,0)</f>
        <v>0</v>
      </c>
      <c r="BJ332" s="18" t="s">
        <v>78</v>
      </c>
      <c r="BK332" s="144">
        <f>ROUND(I332*H332,2)</f>
        <v>0</v>
      </c>
      <c r="BL332" s="18" t="s">
        <v>133</v>
      </c>
      <c r="BM332" s="143" t="s">
        <v>807</v>
      </c>
    </row>
    <row r="333" spans="2:65" s="13" customFormat="1" ht="10.199999999999999">
      <c r="B333" s="156"/>
      <c r="D333" s="150" t="s">
        <v>137</v>
      </c>
      <c r="F333" s="158" t="s">
        <v>808</v>
      </c>
      <c r="H333" s="159">
        <v>4.12</v>
      </c>
      <c r="I333" s="160"/>
      <c r="L333" s="156"/>
      <c r="M333" s="161"/>
      <c r="T333" s="162"/>
      <c r="AT333" s="157" t="s">
        <v>137</v>
      </c>
      <c r="AU333" s="157" t="s">
        <v>80</v>
      </c>
      <c r="AV333" s="13" t="s">
        <v>80</v>
      </c>
      <c r="AW333" s="13" t="s">
        <v>4</v>
      </c>
      <c r="AX333" s="13" t="s">
        <v>78</v>
      </c>
      <c r="AY333" s="157" t="s">
        <v>126</v>
      </c>
    </row>
    <row r="334" spans="2:65" s="1" customFormat="1" ht="33" customHeight="1">
      <c r="B334" s="33"/>
      <c r="C334" s="132" t="s">
        <v>361</v>
      </c>
      <c r="D334" s="132" t="s">
        <v>128</v>
      </c>
      <c r="E334" s="133" t="s">
        <v>809</v>
      </c>
      <c r="F334" s="134" t="s">
        <v>810</v>
      </c>
      <c r="G334" s="135" t="s">
        <v>167</v>
      </c>
      <c r="H334" s="136">
        <v>0.50900000000000001</v>
      </c>
      <c r="I334" s="137"/>
      <c r="J334" s="138">
        <f>ROUND(I334*H334,2)</f>
        <v>0</v>
      </c>
      <c r="K334" s="134" t="s">
        <v>132</v>
      </c>
      <c r="L334" s="33"/>
      <c r="M334" s="139" t="s">
        <v>18</v>
      </c>
      <c r="N334" s="140" t="s">
        <v>42</v>
      </c>
      <c r="P334" s="141">
        <f>O334*H334</f>
        <v>0</v>
      </c>
      <c r="Q334" s="141">
        <v>0</v>
      </c>
      <c r="R334" s="141">
        <f>Q334*H334</f>
        <v>0</v>
      </c>
      <c r="S334" s="141">
        <v>1.92</v>
      </c>
      <c r="T334" s="142">
        <f>S334*H334</f>
        <v>0.97727999999999993</v>
      </c>
      <c r="AR334" s="143" t="s">
        <v>133</v>
      </c>
      <c r="AT334" s="143" t="s">
        <v>128</v>
      </c>
      <c r="AU334" s="143" t="s">
        <v>80</v>
      </c>
      <c r="AY334" s="18" t="s">
        <v>126</v>
      </c>
      <c r="BE334" s="144">
        <f>IF(N334="základní",J334,0)</f>
        <v>0</v>
      </c>
      <c r="BF334" s="144">
        <f>IF(N334="snížená",J334,0)</f>
        <v>0</v>
      </c>
      <c r="BG334" s="144">
        <f>IF(N334="zákl. přenesená",J334,0)</f>
        <v>0</v>
      </c>
      <c r="BH334" s="144">
        <f>IF(N334="sníž. přenesená",J334,0)</f>
        <v>0</v>
      </c>
      <c r="BI334" s="144">
        <f>IF(N334="nulová",J334,0)</f>
        <v>0</v>
      </c>
      <c r="BJ334" s="18" t="s">
        <v>78</v>
      </c>
      <c r="BK334" s="144">
        <f>ROUND(I334*H334,2)</f>
        <v>0</v>
      </c>
      <c r="BL334" s="18" t="s">
        <v>133</v>
      </c>
      <c r="BM334" s="143" t="s">
        <v>811</v>
      </c>
    </row>
    <row r="335" spans="2:65" s="1" customFormat="1" ht="10.199999999999999">
      <c r="B335" s="33"/>
      <c r="D335" s="145" t="s">
        <v>135</v>
      </c>
      <c r="F335" s="146" t="s">
        <v>812</v>
      </c>
      <c r="I335" s="147"/>
      <c r="L335" s="33"/>
      <c r="M335" s="148"/>
      <c r="T335" s="54"/>
      <c r="AT335" s="18" t="s">
        <v>135</v>
      </c>
      <c r="AU335" s="18" t="s">
        <v>80</v>
      </c>
    </row>
    <row r="336" spans="2:65" s="12" customFormat="1" ht="10.199999999999999">
      <c r="B336" s="149"/>
      <c r="D336" s="150" t="s">
        <v>137</v>
      </c>
      <c r="E336" s="151" t="s">
        <v>18</v>
      </c>
      <c r="F336" s="152" t="s">
        <v>170</v>
      </c>
      <c r="H336" s="151" t="s">
        <v>18</v>
      </c>
      <c r="I336" s="153"/>
      <c r="L336" s="149"/>
      <c r="M336" s="154"/>
      <c r="T336" s="155"/>
      <c r="AT336" s="151" t="s">
        <v>137</v>
      </c>
      <c r="AU336" s="151" t="s">
        <v>80</v>
      </c>
      <c r="AV336" s="12" t="s">
        <v>78</v>
      </c>
      <c r="AW336" s="12" t="s">
        <v>32</v>
      </c>
      <c r="AX336" s="12" t="s">
        <v>71</v>
      </c>
      <c r="AY336" s="151" t="s">
        <v>126</v>
      </c>
    </row>
    <row r="337" spans="2:65" s="12" customFormat="1" ht="10.199999999999999">
      <c r="B337" s="149"/>
      <c r="D337" s="150" t="s">
        <v>137</v>
      </c>
      <c r="E337" s="151" t="s">
        <v>18</v>
      </c>
      <c r="F337" s="152" t="s">
        <v>645</v>
      </c>
      <c r="H337" s="151" t="s">
        <v>18</v>
      </c>
      <c r="I337" s="153"/>
      <c r="L337" s="149"/>
      <c r="M337" s="154"/>
      <c r="T337" s="155"/>
      <c r="AT337" s="151" t="s">
        <v>137</v>
      </c>
      <c r="AU337" s="151" t="s">
        <v>80</v>
      </c>
      <c r="AV337" s="12" t="s">
        <v>78</v>
      </c>
      <c r="AW337" s="12" t="s">
        <v>32</v>
      </c>
      <c r="AX337" s="12" t="s">
        <v>71</v>
      </c>
      <c r="AY337" s="151" t="s">
        <v>126</v>
      </c>
    </row>
    <row r="338" spans="2:65" s="13" customFormat="1" ht="10.199999999999999">
      <c r="B338" s="156"/>
      <c r="D338" s="150" t="s">
        <v>137</v>
      </c>
      <c r="E338" s="157" t="s">
        <v>18</v>
      </c>
      <c r="F338" s="158" t="s">
        <v>813</v>
      </c>
      <c r="H338" s="159">
        <v>0.50900000000000001</v>
      </c>
      <c r="I338" s="160"/>
      <c r="L338" s="156"/>
      <c r="M338" s="161"/>
      <c r="T338" s="162"/>
      <c r="AT338" s="157" t="s">
        <v>137</v>
      </c>
      <c r="AU338" s="157" t="s">
        <v>80</v>
      </c>
      <c r="AV338" s="13" t="s">
        <v>80</v>
      </c>
      <c r="AW338" s="13" t="s">
        <v>32</v>
      </c>
      <c r="AX338" s="13" t="s">
        <v>71</v>
      </c>
      <c r="AY338" s="157" t="s">
        <v>126</v>
      </c>
    </row>
    <row r="339" spans="2:65" s="14" customFormat="1" ht="10.199999999999999">
      <c r="B339" s="163"/>
      <c r="D339" s="150" t="s">
        <v>137</v>
      </c>
      <c r="E339" s="164" t="s">
        <v>18</v>
      </c>
      <c r="F339" s="165" t="s">
        <v>142</v>
      </c>
      <c r="H339" s="166">
        <v>0.50900000000000001</v>
      </c>
      <c r="I339" s="167"/>
      <c r="L339" s="163"/>
      <c r="M339" s="168"/>
      <c r="T339" s="169"/>
      <c r="AT339" s="164" t="s">
        <v>137</v>
      </c>
      <c r="AU339" s="164" t="s">
        <v>80</v>
      </c>
      <c r="AV339" s="14" t="s">
        <v>133</v>
      </c>
      <c r="AW339" s="14" t="s">
        <v>32</v>
      </c>
      <c r="AX339" s="14" t="s">
        <v>78</v>
      </c>
      <c r="AY339" s="164" t="s">
        <v>126</v>
      </c>
    </row>
    <row r="340" spans="2:65" s="1" customFormat="1" ht="21.75" customHeight="1">
      <c r="B340" s="33"/>
      <c r="C340" s="132" t="s">
        <v>366</v>
      </c>
      <c r="D340" s="132" t="s">
        <v>128</v>
      </c>
      <c r="E340" s="133" t="s">
        <v>814</v>
      </c>
      <c r="F340" s="134" t="s">
        <v>815</v>
      </c>
      <c r="G340" s="135" t="s">
        <v>156</v>
      </c>
      <c r="H340" s="136">
        <v>21.9</v>
      </c>
      <c r="I340" s="137"/>
      <c r="J340" s="138">
        <f>ROUND(I340*H340,2)</f>
        <v>0</v>
      </c>
      <c r="K340" s="134" t="s">
        <v>132</v>
      </c>
      <c r="L340" s="33"/>
      <c r="M340" s="139" t="s">
        <v>18</v>
      </c>
      <c r="N340" s="140" t="s">
        <v>42</v>
      </c>
      <c r="P340" s="141">
        <f>O340*H340</f>
        <v>0</v>
      </c>
      <c r="Q340" s="141">
        <v>0</v>
      </c>
      <c r="R340" s="141">
        <f>Q340*H340</f>
        <v>0</v>
      </c>
      <c r="S340" s="141">
        <v>0</v>
      </c>
      <c r="T340" s="142">
        <f>S340*H340</f>
        <v>0</v>
      </c>
      <c r="AR340" s="143" t="s">
        <v>133</v>
      </c>
      <c r="AT340" s="143" t="s">
        <v>128</v>
      </c>
      <c r="AU340" s="143" t="s">
        <v>80</v>
      </c>
      <c r="AY340" s="18" t="s">
        <v>126</v>
      </c>
      <c r="BE340" s="144">
        <f>IF(N340="základní",J340,0)</f>
        <v>0</v>
      </c>
      <c r="BF340" s="144">
        <f>IF(N340="snížená",J340,0)</f>
        <v>0</v>
      </c>
      <c r="BG340" s="144">
        <f>IF(N340="zákl. přenesená",J340,0)</f>
        <v>0</v>
      </c>
      <c r="BH340" s="144">
        <f>IF(N340="sníž. přenesená",J340,0)</f>
        <v>0</v>
      </c>
      <c r="BI340" s="144">
        <f>IF(N340="nulová",J340,0)</f>
        <v>0</v>
      </c>
      <c r="BJ340" s="18" t="s">
        <v>78</v>
      </c>
      <c r="BK340" s="144">
        <f>ROUND(I340*H340,2)</f>
        <v>0</v>
      </c>
      <c r="BL340" s="18" t="s">
        <v>133</v>
      </c>
      <c r="BM340" s="143" t="s">
        <v>816</v>
      </c>
    </row>
    <row r="341" spans="2:65" s="1" customFormat="1" ht="10.199999999999999">
      <c r="B341" s="33"/>
      <c r="D341" s="145" t="s">
        <v>135</v>
      </c>
      <c r="F341" s="146" t="s">
        <v>817</v>
      </c>
      <c r="I341" s="147"/>
      <c r="L341" s="33"/>
      <c r="M341" s="148"/>
      <c r="T341" s="54"/>
      <c r="AT341" s="18" t="s">
        <v>135</v>
      </c>
      <c r="AU341" s="18" t="s">
        <v>80</v>
      </c>
    </row>
    <row r="342" spans="2:65" s="13" customFormat="1" ht="10.199999999999999">
      <c r="B342" s="156"/>
      <c r="D342" s="150" t="s">
        <v>137</v>
      </c>
      <c r="E342" s="157" t="s">
        <v>18</v>
      </c>
      <c r="F342" s="158" t="s">
        <v>818</v>
      </c>
      <c r="H342" s="159">
        <v>21.9</v>
      </c>
      <c r="I342" s="160"/>
      <c r="L342" s="156"/>
      <c r="M342" s="161"/>
      <c r="T342" s="162"/>
      <c r="AT342" s="157" t="s">
        <v>137</v>
      </c>
      <c r="AU342" s="157" t="s">
        <v>80</v>
      </c>
      <c r="AV342" s="13" t="s">
        <v>80</v>
      </c>
      <c r="AW342" s="13" t="s">
        <v>32</v>
      </c>
      <c r="AX342" s="13" t="s">
        <v>78</v>
      </c>
      <c r="AY342" s="157" t="s">
        <v>126</v>
      </c>
    </row>
    <row r="343" spans="2:65" s="1" customFormat="1" ht="24.15" customHeight="1">
      <c r="B343" s="33"/>
      <c r="C343" s="132" t="s">
        <v>371</v>
      </c>
      <c r="D343" s="132" t="s">
        <v>128</v>
      </c>
      <c r="E343" s="133" t="s">
        <v>819</v>
      </c>
      <c r="F343" s="134" t="s">
        <v>820</v>
      </c>
      <c r="G343" s="135" t="s">
        <v>731</v>
      </c>
      <c r="H343" s="136">
        <v>6</v>
      </c>
      <c r="I343" s="137"/>
      <c r="J343" s="138">
        <f>ROUND(I343*H343,2)</f>
        <v>0</v>
      </c>
      <c r="K343" s="134" t="s">
        <v>132</v>
      </c>
      <c r="L343" s="33"/>
      <c r="M343" s="139" t="s">
        <v>18</v>
      </c>
      <c r="N343" s="140" t="s">
        <v>42</v>
      </c>
      <c r="P343" s="141">
        <f>O343*H343</f>
        <v>0</v>
      </c>
      <c r="Q343" s="141">
        <v>0.12422</v>
      </c>
      <c r="R343" s="141">
        <f>Q343*H343</f>
        <v>0.74531999999999998</v>
      </c>
      <c r="S343" s="141">
        <v>0</v>
      </c>
      <c r="T343" s="142">
        <f>S343*H343</f>
        <v>0</v>
      </c>
      <c r="AR343" s="143" t="s">
        <v>133</v>
      </c>
      <c r="AT343" s="143" t="s">
        <v>128</v>
      </c>
      <c r="AU343" s="143" t="s">
        <v>80</v>
      </c>
      <c r="AY343" s="18" t="s">
        <v>126</v>
      </c>
      <c r="BE343" s="144">
        <f>IF(N343="základní",J343,0)</f>
        <v>0</v>
      </c>
      <c r="BF343" s="144">
        <f>IF(N343="snížená",J343,0)</f>
        <v>0</v>
      </c>
      <c r="BG343" s="144">
        <f>IF(N343="zákl. přenesená",J343,0)</f>
        <v>0</v>
      </c>
      <c r="BH343" s="144">
        <f>IF(N343="sníž. přenesená",J343,0)</f>
        <v>0</v>
      </c>
      <c r="BI343" s="144">
        <f>IF(N343="nulová",J343,0)</f>
        <v>0</v>
      </c>
      <c r="BJ343" s="18" t="s">
        <v>78</v>
      </c>
      <c r="BK343" s="144">
        <f>ROUND(I343*H343,2)</f>
        <v>0</v>
      </c>
      <c r="BL343" s="18" t="s">
        <v>133</v>
      </c>
      <c r="BM343" s="143" t="s">
        <v>821</v>
      </c>
    </row>
    <row r="344" spans="2:65" s="1" customFormat="1" ht="10.199999999999999">
      <c r="B344" s="33"/>
      <c r="D344" s="145" t="s">
        <v>135</v>
      </c>
      <c r="F344" s="146" t="s">
        <v>822</v>
      </c>
      <c r="I344" s="147"/>
      <c r="L344" s="33"/>
      <c r="M344" s="148"/>
      <c r="T344" s="54"/>
      <c r="AT344" s="18" t="s">
        <v>135</v>
      </c>
      <c r="AU344" s="18" t="s">
        <v>80</v>
      </c>
    </row>
    <row r="345" spans="2:65" s="12" customFormat="1" ht="10.199999999999999">
      <c r="B345" s="149"/>
      <c r="D345" s="150" t="s">
        <v>137</v>
      </c>
      <c r="E345" s="151" t="s">
        <v>18</v>
      </c>
      <c r="F345" s="152" t="s">
        <v>170</v>
      </c>
      <c r="H345" s="151" t="s">
        <v>18</v>
      </c>
      <c r="I345" s="153"/>
      <c r="L345" s="149"/>
      <c r="M345" s="154"/>
      <c r="T345" s="155"/>
      <c r="AT345" s="151" t="s">
        <v>137</v>
      </c>
      <c r="AU345" s="151" t="s">
        <v>80</v>
      </c>
      <c r="AV345" s="12" t="s">
        <v>78</v>
      </c>
      <c r="AW345" s="12" t="s">
        <v>32</v>
      </c>
      <c r="AX345" s="12" t="s">
        <v>71</v>
      </c>
      <c r="AY345" s="151" t="s">
        <v>126</v>
      </c>
    </row>
    <row r="346" spans="2:65" s="12" customFormat="1" ht="10.199999999999999">
      <c r="B346" s="149"/>
      <c r="D346" s="150" t="s">
        <v>137</v>
      </c>
      <c r="E346" s="151" t="s">
        <v>18</v>
      </c>
      <c r="F346" s="152" t="s">
        <v>645</v>
      </c>
      <c r="H346" s="151" t="s">
        <v>18</v>
      </c>
      <c r="I346" s="153"/>
      <c r="L346" s="149"/>
      <c r="M346" s="154"/>
      <c r="T346" s="155"/>
      <c r="AT346" s="151" t="s">
        <v>137</v>
      </c>
      <c r="AU346" s="151" t="s">
        <v>80</v>
      </c>
      <c r="AV346" s="12" t="s">
        <v>78</v>
      </c>
      <c r="AW346" s="12" t="s">
        <v>32</v>
      </c>
      <c r="AX346" s="12" t="s">
        <v>71</v>
      </c>
      <c r="AY346" s="151" t="s">
        <v>126</v>
      </c>
    </row>
    <row r="347" spans="2:65" s="12" customFormat="1" ht="10.199999999999999">
      <c r="B347" s="149"/>
      <c r="D347" s="150" t="s">
        <v>137</v>
      </c>
      <c r="E347" s="151" t="s">
        <v>18</v>
      </c>
      <c r="F347" s="152" t="s">
        <v>734</v>
      </c>
      <c r="H347" s="151" t="s">
        <v>18</v>
      </c>
      <c r="I347" s="153"/>
      <c r="L347" s="149"/>
      <c r="M347" s="154"/>
      <c r="T347" s="155"/>
      <c r="AT347" s="151" t="s">
        <v>137</v>
      </c>
      <c r="AU347" s="151" t="s">
        <v>80</v>
      </c>
      <c r="AV347" s="12" t="s">
        <v>78</v>
      </c>
      <c r="AW347" s="12" t="s">
        <v>32</v>
      </c>
      <c r="AX347" s="12" t="s">
        <v>71</v>
      </c>
      <c r="AY347" s="151" t="s">
        <v>126</v>
      </c>
    </row>
    <row r="348" spans="2:65" s="13" customFormat="1" ht="10.199999999999999">
      <c r="B348" s="156"/>
      <c r="D348" s="150" t="s">
        <v>137</v>
      </c>
      <c r="E348" s="157" t="s">
        <v>18</v>
      </c>
      <c r="F348" s="158" t="s">
        <v>735</v>
      </c>
      <c r="H348" s="159">
        <v>2</v>
      </c>
      <c r="I348" s="160"/>
      <c r="L348" s="156"/>
      <c r="M348" s="161"/>
      <c r="T348" s="162"/>
      <c r="AT348" s="157" t="s">
        <v>137</v>
      </c>
      <c r="AU348" s="157" t="s">
        <v>80</v>
      </c>
      <c r="AV348" s="13" t="s">
        <v>80</v>
      </c>
      <c r="AW348" s="13" t="s">
        <v>32</v>
      </c>
      <c r="AX348" s="13" t="s">
        <v>71</v>
      </c>
      <c r="AY348" s="157" t="s">
        <v>126</v>
      </c>
    </row>
    <row r="349" spans="2:65" s="13" customFormat="1" ht="10.199999999999999">
      <c r="B349" s="156"/>
      <c r="D349" s="150" t="s">
        <v>137</v>
      </c>
      <c r="E349" s="157" t="s">
        <v>18</v>
      </c>
      <c r="F349" s="158" t="s">
        <v>736</v>
      </c>
      <c r="H349" s="159">
        <v>1</v>
      </c>
      <c r="I349" s="160"/>
      <c r="L349" s="156"/>
      <c r="M349" s="161"/>
      <c r="T349" s="162"/>
      <c r="AT349" s="157" t="s">
        <v>137</v>
      </c>
      <c r="AU349" s="157" t="s">
        <v>80</v>
      </c>
      <c r="AV349" s="13" t="s">
        <v>80</v>
      </c>
      <c r="AW349" s="13" t="s">
        <v>32</v>
      </c>
      <c r="AX349" s="13" t="s">
        <v>71</v>
      </c>
      <c r="AY349" s="157" t="s">
        <v>126</v>
      </c>
    </row>
    <row r="350" spans="2:65" s="13" customFormat="1" ht="10.199999999999999">
      <c r="B350" s="156"/>
      <c r="D350" s="150" t="s">
        <v>137</v>
      </c>
      <c r="E350" s="157" t="s">
        <v>18</v>
      </c>
      <c r="F350" s="158" t="s">
        <v>737</v>
      </c>
      <c r="H350" s="159">
        <v>1</v>
      </c>
      <c r="I350" s="160"/>
      <c r="L350" s="156"/>
      <c r="M350" s="161"/>
      <c r="T350" s="162"/>
      <c r="AT350" s="157" t="s">
        <v>137</v>
      </c>
      <c r="AU350" s="157" t="s">
        <v>80</v>
      </c>
      <c r="AV350" s="13" t="s">
        <v>80</v>
      </c>
      <c r="AW350" s="13" t="s">
        <v>32</v>
      </c>
      <c r="AX350" s="13" t="s">
        <v>71</v>
      </c>
      <c r="AY350" s="157" t="s">
        <v>126</v>
      </c>
    </row>
    <row r="351" spans="2:65" s="13" customFormat="1" ht="10.199999999999999">
      <c r="B351" s="156"/>
      <c r="D351" s="150" t="s">
        <v>137</v>
      </c>
      <c r="E351" s="157" t="s">
        <v>18</v>
      </c>
      <c r="F351" s="158" t="s">
        <v>738</v>
      </c>
      <c r="H351" s="159">
        <v>1</v>
      </c>
      <c r="I351" s="160"/>
      <c r="L351" s="156"/>
      <c r="M351" s="161"/>
      <c r="T351" s="162"/>
      <c r="AT351" s="157" t="s">
        <v>137</v>
      </c>
      <c r="AU351" s="157" t="s">
        <v>80</v>
      </c>
      <c r="AV351" s="13" t="s">
        <v>80</v>
      </c>
      <c r="AW351" s="13" t="s">
        <v>32</v>
      </c>
      <c r="AX351" s="13" t="s">
        <v>71</v>
      </c>
      <c r="AY351" s="157" t="s">
        <v>126</v>
      </c>
    </row>
    <row r="352" spans="2:65" s="13" customFormat="1" ht="10.199999999999999">
      <c r="B352" s="156"/>
      <c r="D352" s="150" t="s">
        <v>137</v>
      </c>
      <c r="E352" s="157" t="s">
        <v>18</v>
      </c>
      <c r="F352" s="158" t="s">
        <v>739</v>
      </c>
      <c r="H352" s="159">
        <v>1</v>
      </c>
      <c r="I352" s="160"/>
      <c r="L352" s="156"/>
      <c r="M352" s="161"/>
      <c r="T352" s="162"/>
      <c r="AT352" s="157" t="s">
        <v>137</v>
      </c>
      <c r="AU352" s="157" t="s">
        <v>80</v>
      </c>
      <c r="AV352" s="13" t="s">
        <v>80</v>
      </c>
      <c r="AW352" s="13" t="s">
        <v>32</v>
      </c>
      <c r="AX352" s="13" t="s">
        <v>71</v>
      </c>
      <c r="AY352" s="157" t="s">
        <v>126</v>
      </c>
    </row>
    <row r="353" spans="2:65" s="15" customFormat="1" ht="10.199999999999999">
      <c r="B353" s="171"/>
      <c r="D353" s="150" t="s">
        <v>137</v>
      </c>
      <c r="E353" s="172" t="s">
        <v>18</v>
      </c>
      <c r="F353" s="173" t="s">
        <v>740</v>
      </c>
      <c r="H353" s="174">
        <v>6</v>
      </c>
      <c r="I353" s="175"/>
      <c r="L353" s="171"/>
      <c r="M353" s="176"/>
      <c r="T353" s="177"/>
      <c r="AT353" s="172" t="s">
        <v>137</v>
      </c>
      <c r="AU353" s="172" t="s">
        <v>80</v>
      </c>
      <c r="AV353" s="15" t="s">
        <v>148</v>
      </c>
      <c r="AW353" s="15" t="s">
        <v>32</v>
      </c>
      <c r="AX353" s="15" t="s">
        <v>71</v>
      </c>
      <c r="AY353" s="172" t="s">
        <v>126</v>
      </c>
    </row>
    <row r="354" spans="2:65" s="14" customFormat="1" ht="10.199999999999999">
      <c r="B354" s="163"/>
      <c r="D354" s="150" t="s">
        <v>137</v>
      </c>
      <c r="E354" s="164" t="s">
        <v>18</v>
      </c>
      <c r="F354" s="165" t="s">
        <v>142</v>
      </c>
      <c r="H354" s="166">
        <v>6</v>
      </c>
      <c r="I354" s="167"/>
      <c r="L354" s="163"/>
      <c r="M354" s="168"/>
      <c r="T354" s="169"/>
      <c r="AT354" s="164" t="s">
        <v>137</v>
      </c>
      <c r="AU354" s="164" t="s">
        <v>80</v>
      </c>
      <c r="AV354" s="14" t="s">
        <v>133</v>
      </c>
      <c r="AW354" s="14" t="s">
        <v>32</v>
      </c>
      <c r="AX354" s="14" t="s">
        <v>78</v>
      </c>
      <c r="AY354" s="164" t="s">
        <v>126</v>
      </c>
    </row>
    <row r="355" spans="2:65" s="1" customFormat="1" ht="24.15" customHeight="1">
      <c r="B355" s="33"/>
      <c r="C355" s="178" t="s">
        <v>376</v>
      </c>
      <c r="D355" s="178" t="s">
        <v>261</v>
      </c>
      <c r="E355" s="179" t="s">
        <v>823</v>
      </c>
      <c r="F355" s="180" t="s">
        <v>824</v>
      </c>
      <c r="G355" s="181" t="s">
        <v>731</v>
      </c>
      <c r="H355" s="182">
        <v>6.12</v>
      </c>
      <c r="I355" s="183"/>
      <c r="J355" s="184">
        <f>ROUND(I355*H355,2)</f>
        <v>0</v>
      </c>
      <c r="K355" s="180" t="s">
        <v>132</v>
      </c>
      <c r="L355" s="185"/>
      <c r="M355" s="186" t="s">
        <v>18</v>
      </c>
      <c r="N355" s="187" t="s">
        <v>42</v>
      </c>
      <c r="P355" s="141">
        <f>O355*H355</f>
        <v>0</v>
      </c>
      <c r="Q355" s="141">
        <v>7.1999999999999995E-2</v>
      </c>
      <c r="R355" s="141">
        <f>Q355*H355</f>
        <v>0.44063999999999998</v>
      </c>
      <c r="S355" s="141">
        <v>0</v>
      </c>
      <c r="T355" s="142">
        <f>S355*H355</f>
        <v>0</v>
      </c>
      <c r="AR355" s="143" t="s">
        <v>197</v>
      </c>
      <c r="AT355" s="143" t="s">
        <v>261</v>
      </c>
      <c r="AU355" s="143" t="s">
        <v>80</v>
      </c>
      <c r="AY355" s="18" t="s">
        <v>126</v>
      </c>
      <c r="BE355" s="144">
        <f>IF(N355="základní",J355,0)</f>
        <v>0</v>
      </c>
      <c r="BF355" s="144">
        <f>IF(N355="snížená",J355,0)</f>
        <v>0</v>
      </c>
      <c r="BG355" s="144">
        <f>IF(N355="zákl. přenesená",J355,0)</f>
        <v>0</v>
      </c>
      <c r="BH355" s="144">
        <f>IF(N355="sníž. přenesená",J355,0)</f>
        <v>0</v>
      </c>
      <c r="BI355" s="144">
        <f>IF(N355="nulová",J355,0)</f>
        <v>0</v>
      </c>
      <c r="BJ355" s="18" t="s">
        <v>78</v>
      </c>
      <c r="BK355" s="144">
        <f>ROUND(I355*H355,2)</f>
        <v>0</v>
      </c>
      <c r="BL355" s="18" t="s">
        <v>133</v>
      </c>
      <c r="BM355" s="143" t="s">
        <v>825</v>
      </c>
    </row>
    <row r="356" spans="2:65" s="13" customFormat="1" ht="10.199999999999999">
      <c r="B356" s="156"/>
      <c r="D356" s="150" t="s">
        <v>137</v>
      </c>
      <c r="F356" s="158" t="s">
        <v>744</v>
      </c>
      <c r="H356" s="159">
        <v>6.12</v>
      </c>
      <c r="I356" s="160"/>
      <c r="L356" s="156"/>
      <c r="M356" s="161"/>
      <c r="T356" s="162"/>
      <c r="AT356" s="157" t="s">
        <v>137</v>
      </c>
      <c r="AU356" s="157" t="s">
        <v>80</v>
      </c>
      <c r="AV356" s="13" t="s">
        <v>80</v>
      </c>
      <c r="AW356" s="13" t="s">
        <v>4</v>
      </c>
      <c r="AX356" s="13" t="s">
        <v>78</v>
      </c>
      <c r="AY356" s="157" t="s">
        <v>126</v>
      </c>
    </row>
    <row r="357" spans="2:65" s="1" customFormat="1" ht="24.15" customHeight="1">
      <c r="B357" s="33"/>
      <c r="C357" s="132" t="s">
        <v>378</v>
      </c>
      <c r="D357" s="132" t="s">
        <v>128</v>
      </c>
      <c r="E357" s="133" t="s">
        <v>826</v>
      </c>
      <c r="F357" s="134" t="s">
        <v>827</v>
      </c>
      <c r="G357" s="135" t="s">
        <v>731</v>
      </c>
      <c r="H357" s="136">
        <v>6</v>
      </c>
      <c r="I357" s="137"/>
      <c r="J357" s="138">
        <f>ROUND(I357*H357,2)</f>
        <v>0</v>
      </c>
      <c r="K357" s="134" t="s">
        <v>132</v>
      </c>
      <c r="L357" s="33"/>
      <c r="M357" s="139" t="s">
        <v>18</v>
      </c>
      <c r="N357" s="140" t="s">
        <v>42</v>
      </c>
      <c r="P357" s="141">
        <f>O357*H357</f>
        <v>0</v>
      </c>
      <c r="Q357" s="141">
        <v>2.972E-2</v>
      </c>
      <c r="R357" s="141">
        <f>Q357*H357</f>
        <v>0.17832000000000001</v>
      </c>
      <c r="S357" s="141">
        <v>0</v>
      </c>
      <c r="T357" s="142">
        <f>S357*H357</f>
        <v>0</v>
      </c>
      <c r="AR357" s="143" t="s">
        <v>133</v>
      </c>
      <c r="AT357" s="143" t="s">
        <v>128</v>
      </c>
      <c r="AU357" s="143" t="s">
        <v>80</v>
      </c>
      <c r="AY357" s="18" t="s">
        <v>126</v>
      </c>
      <c r="BE357" s="144">
        <f>IF(N357="základní",J357,0)</f>
        <v>0</v>
      </c>
      <c r="BF357" s="144">
        <f>IF(N357="snížená",J357,0)</f>
        <v>0</v>
      </c>
      <c r="BG357" s="144">
        <f>IF(N357="zákl. přenesená",J357,0)</f>
        <v>0</v>
      </c>
      <c r="BH357" s="144">
        <f>IF(N357="sníž. přenesená",J357,0)</f>
        <v>0</v>
      </c>
      <c r="BI357" s="144">
        <f>IF(N357="nulová",J357,0)</f>
        <v>0</v>
      </c>
      <c r="BJ357" s="18" t="s">
        <v>78</v>
      </c>
      <c r="BK357" s="144">
        <f>ROUND(I357*H357,2)</f>
        <v>0</v>
      </c>
      <c r="BL357" s="18" t="s">
        <v>133</v>
      </c>
      <c r="BM357" s="143" t="s">
        <v>828</v>
      </c>
    </row>
    <row r="358" spans="2:65" s="1" customFormat="1" ht="10.199999999999999">
      <c r="B358" s="33"/>
      <c r="D358" s="145" t="s">
        <v>135</v>
      </c>
      <c r="F358" s="146" t="s">
        <v>829</v>
      </c>
      <c r="I358" s="147"/>
      <c r="L358" s="33"/>
      <c r="M358" s="148"/>
      <c r="T358" s="54"/>
      <c r="AT358" s="18" t="s">
        <v>135</v>
      </c>
      <c r="AU358" s="18" t="s">
        <v>80</v>
      </c>
    </row>
    <row r="359" spans="2:65" s="12" customFormat="1" ht="10.199999999999999">
      <c r="B359" s="149"/>
      <c r="D359" s="150" t="s">
        <v>137</v>
      </c>
      <c r="E359" s="151" t="s">
        <v>18</v>
      </c>
      <c r="F359" s="152" t="s">
        <v>170</v>
      </c>
      <c r="H359" s="151" t="s">
        <v>18</v>
      </c>
      <c r="I359" s="153"/>
      <c r="L359" s="149"/>
      <c r="M359" s="154"/>
      <c r="T359" s="155"/>
      <c r="AT359" s="151" t="s">
        <v>137</v>
      </c>
      <c r="AU359" s="151" t="s">
        <v>80</v>
      </c>
      <c r="AV359" s="12" t="s">
        <v>78</v>
      </c>
      <c r="AW359" s="12" t="s">
        <v>32</v>
      </c>
      <c r="AX359" s="12" t="s">
        <v>71</v>
      </c>
      <c r="AY359" s="151" t="s">
        <v>126</v>
      </c>
    </row>
    <row r="360" spans="2:65" s="12" customFormat="1" ht="10.199999999999999">
      <c r="B360" s="149"/>
      <c r="D360" s="150" t="s">
        <v>137</v>
      </c>
      <c r="E360" s="151" t="s">
        <v>18</v>
      </c>
      <c r="F360" s="152" t="s">
        <v>645</v>
      </c>
      <c r="H360" s="151" t="s">
        <v>18</v>
      </c>
      <c r="I360" s="153"/>
      <c r="L360" s="149"/>
      <c r="M360" s="154"/>
      <c r="T360" s="155"/>
      <c r="AT360" s="151" t="s">
        <v>137</v>
      </c>
      <c r="AU360" s="151" t="s">
        <v>80</v>
      </c>
      <c r="AV360" s="12" t="s">
        <v>78</v>
      </c>
      <c r="AW360" s="12" t="s">
        <v>32</v>
      </c>
      <c r="AX360" s="12" t="s">
        <v>71</v>
      </c>
      <c r="AY360" s="151" t="s">
        <v>126</v>
      </c>
    </row>
    <row r="361" spans="2:65" s="12" customFormat="1" ht="10.199999999999999">
      <c r="B361" s="149"/>
      <c r="D361" s="150" t="s">
        <v>137</v>
      </c>
      <c r="E361" s="151" t="s">
        <v>18</v>
      </c>
      <c r="F361" s="152" t="s">
        <v>734</v>
      </c>
      <c r="H361" s="151" t="s">
        <v>18</v>
      </c>
      <c r="I361" s="153"/>
      <c r="L361" s="149"/>
      <c r="M361" s="154"/>
      <c r="T361" s="155"/>
      <c r="AT361" s="151" t="s">
        <v>137</v>
      </c>
      <c r="AU361" s="151" t="s">
        <v>80</v>
      </c>
      <c r="AV361" s="12" t="s">
        <v>78</v>
      </c>
      <c r="AW361" s="12" t="s">
        <v>32</v>
      </c>
      <c r="AX361" s="12" t="s">
        <v>71</v>
      </c>
      <c r="AY361" s="151" t="s">
        <v>126</v>
      </c>
    </row>
    <row r="362" spans="2:65" s="13" customFormat="1" ht="10.199999999999999">
      <c r="B362" s="156"/>
      <c r="D362" s="150" t="s">
        <v>137</v>
      </c>
      <c r="E362" s="157" t="s">
        <v>18</v>
      </c>
      <c r="F362" s="158" t="s">
        <v>735</v>
      </c>
      <c r="H362" s="159">
        <v>2</v>
      </c>
      <c r="I362" s="160"/>
      <c r="L362" s="156"/>
      <c r="M362" s="161"/>
      <c r="T362" s="162"/>
      <c r="AT362" s="157" t="s">
        <v>137</v>
      </c>
      <c r="AU362" s="157" t="s">
        <v>80</v>
      </c>
      <c r="AV362" s="13" t="s">
        <v>80</v>
      </c>
      <c r="AW362" s="13" t="s">
        <v>32</v>
      </c>
      <c r="AX362" s="13" t="s">
        <v>71</v>
      </c>
      <c r="AY362" s="157" t="s">
        <v>126</v>
      </c>
    </row>
    <row r="363" spans="2:65" s="13" customFormat="1" ht="10.199999999999999">
      <c r="B363" s="156"/>
      <c r="D363" s="150" t="s">
        <v>137</v>
      </c>
      <c r="E363" s="157" t="s">
        <v>18</v>
      </c>
      <c r="F363" s="158" t="s">
        <v>736</v>
      </c>
      <c r="H363" s="159">
        <v>1</v>
      </c>
      <c r="I363" s="160"/>
      <c r="L363" s="156"/>
      <c r="M363" s="161"/>
      <c r="T363" s="162"/>
      <c r="AT363" s="157" t="s">
        <v>137</v>
      </c>
      <c r="AU363" s="157" t="s">
        <v>80</v>
      </c>
      <c r="AV363" s="13" t="s">
        <v>80</v>
      </c>
      <c r="AW363" s="13" t="s">
        <v>32</v>
      </c>
      <c r="AX363" s="13" t="s">
        <v>71</v>
      </c>
      <c r="AY363" s="157" t="s">
        <v>126</v>
      </c>
    </row>
    <row r="364" spans="2:65" s="13" customFormat="1" ht="10.199999999999999">
      <c r="B364" s="156"/>
      <c r="D364" s="150" t="s">
        <v>137</v>
      </c>
      <c r="E364" s="157" t="s">
        <v>18</v>
      </c>
      <c r="F364" s="158" t="s">
        <v>737</v>
      </c>
      <c r="H364" s="159">
        <v>1</v>
      </c>
      <c r="I364" s="160"/>
      <c r="L364" s="156"/>
      <c r="M364" s="161"/>
      <c r="T364" s="162"/>
      <c r="AT364" s="157" t="s">
        <v>137</v>
      </c>
      <c r="AU364" s="157" t="s">
        <v>80</v>
      </c>
      <c r="AV364" s="13" t="s">
        <v>80</v>
      </c>
      <c r="AW364" s="13" t="s">
        <v>32</v>
      </c>
      <c r="AX364" s="13" t="s">
        <v>71</v>
      </c>
      <c r="AY364" s="157" t="s">
        <v>126</v>
      </c>
    </row>
    <row r="365" spans="2:65" s="13" customFormat="1" ht="10.199999999999999">
      <c r="B365" s="156"/>
      <c r="D365" s="150" t="s">
        <v>137</v>
      </c>
      <c r="E365" s="157" t="s">
        <v>18</v>
      </c>
      <c r="F365" s="158" t="s">
        <v>738</v>
      </c>
      <c r="H365" s="159">
        <v>1</v>
      </c>
      <c r="I365" s="160"/>
      <c r="L365" s="156"/>
      <c r="M365" s="161"/>
      <c r="T365" s="162"/>
      <c r="AT365" s="157" t="s">
        <v>137</v>
      </c>
      <c r="AU365" s="157" t="s">
        <v>80</v>
      </c>
      <c r="AV365" s="13" t="s">
        <v>80</v>
      </c>
      <c r="AW365" s="13" t="s">
        <v>32</v>
      </c>
      <c r="AX365" s="13" t="s">
        <v>71</v>
      </c>
      <c r="AY365" s="157" t="s">
        <v>126</v>
      </c>
    </row>
    <row r="366" spans="2:65" s="13" customFormat="1" ht="10.199999999999999">
      <c r="B366" s="156"/>
      <c r="D366" s="150" t="s">
        <v>137</v>
      </c>
      <c r="E366" s="157" t="s">
        <v>18</v>
      </c>
      <c r="F366" s="158" t="s">
        <v>739</v>
      </c>
      <c r="H366" s="159">
        <v>1</v>
      </c>
      <c r="I366" s="160"/>
      <c r="L366" s="156"/>
      <c r="M366" s="161"/>
      <c r="T366" s="162"/>
      <c r="AT366" s="157" t="s">
        <v>137</v>
      </c>
      <c r="AU366" s="157" t="s">
        <v>80</v>
      </c>
      <c r="AV366" s="13" t="s">
        <v>80</v>
      </c>
      <c r="AW366" s="13" t="s">
        <v>32</v>
      </c>
      <c r="AX366" s="13" t="s">
        <v>71</v>
      </c>
      <c r="AY366" s="157" t="s">
        <v>126</v>
      </c>
    </row>
    <row r="367" spans="2:65" s="15" customFormat="1" ht="10.199999999999999">
      <c r="B367" s="171"/>
      <c r="D367" s="150" t="s">
        <v>137</v>
      </c>
      <c r="E367" s="172" t="s">
        <v>18</v>
      </c>
      <c r="F367" s="173" t="s">
        <v>740</v>
      </c>
      <c r="H367" s="174">
        <v>6</v>
      </c>
      <c r="I367" s="175"/>
      <c r="L367" s="171"/>
      <c r="M367" s="176"/>
      <c r="T367" s="177"/>
      <c r="AT367" s="172" t="s">
        <v>137</v>
      </c>
      <c r="AU367" s="172" t="s">
        <v>80</v>
      </c>
      <c r="AV367" s="15" t="s">
        <v>148</v>
      </c>
      <c r="AW367" s="15" t="s">
        <v>32</v>
      </c>
      <c r="AX367" s="15" t="s">
        <v>71</v>
      </c>
      <c r="AY367" s="172" t="s">
        <v>126</v>
      </c>
    </row>
    <row r="368" spans="2:65" s="14" customFormat="1" ht="10.199999999999999">
      <c r="B368" s="163"/>
      <c r="D368" s="150" t="s">
        <v>137</v>
      </c>
      <c r="E368" s="164" t="s">
        <v>18</v>
      </c>
      <c r="F368" s="165" t="s">
        <v>142</v>
      </c>
      <c r="H368" s="166">
        <v>6</v>
      </c>
      <c r="I368" s="167"/>
      <c r="L368" s="163"/>
      <c r="M368" s="168"/>
      <c r="T368" s="169"/>
      <c r="AT368" s="164" t="s">
        <v>137</v>
      </c>
      <c r="AU368" s="164" t="s">
        <v>80</v>
      </c>
      <c r="AV368" s="14" t="s">
        <v>133</v>
      </c>
      <c r="AW368" s="14" t="s">
        <v>32</v>
      </c>
      <c r="AX368" s="14" t="s">
        <v>78</v>
      </c>
      <c r="AY368" s="164" t="s">
        <v>126</v>
      </c>
    </row>
    <row r="369" spans="2:65" s="1" customFormat="1" ht="21.75" customHeight="1">
      <c r="B369" s="33"/>
      <c r="C369" s="178" t="s">
        <v>383</v>
      </c>
      <c r="D369" s="178" t="s">
        <v>261</v>
      </c>
      <c r="E369" s="179" t="s">
        <v>830</v>
      </c>
      <c r="F369" s="180" t="s">
        <v>831</v>
      </c>
      <c r="G369" s="181" t="s">
        <v>731</v>
      </c>
      <c r="H369" s="182">
        <v>6.12</v>
      </c>
      <c r="I369" s="183"/>
      <c r="J369" s="184">
        <f>ROUND(I369*H369,2)</f>
        <v>0</v>
      </c>
      <c r="K369" s="180" t="s">
        <v>132</v>
      </c>
      <c r="L369" s="185"/>
      <c r="M369" s="186" t="s">
        <v>18</v>
      </c>
      <c r="N369" s="187" t="s">
        <v>42</v>
      </c>
      <c r="P369" s="141">
        <f>O369*H369</f>
        <v>0</v>
      </c>
      <c r="Q369" s="141">
        <v>5.8000000000000003E-2</v>
      </c>
      <c r="R369" s="141">
        <f>Q369*H369</f>
        <v>0.35496</v>
      </c>
      <c r="S369" s="141">
        <v>0</v>
      </c>
      <c r="T369" s="142">
        <f>S369*H369</f>
        <v>0</v>
      </c>
      <c r="AR369" s="143" t="s">
        <v>197</v>
      </c>
      <c r="AT369" s="143" t="s">
        <v>261</v>
      </c>
      <c r="AU369" s="143" t="s">
        <v>80</v>
      </c>
      <c r="AY369" s="18" t="s">
        <v>126</v>
      </c>
      <c r="BE369" s="144">
        <f>IF(N369="základní",J369,0)</f>
        <v>0</v>
      </c>
      <c r="BF369" s="144">
        <f>IF(N369="snížená",J369,0)</f>
        <v>0</v>
      </c>
      <c r="BG369" s="144">
        <f>IF(N369="zákl. přenesená",J369,0)</f>
        <v>0</v>
      </c>
      <c r="BH369" s="144">
        <f>IF(N369="sníž. přenesená",J369,0)</f>
        <v>0</v>
      </c>
      <c r="BI369" s="144">
        <f>IF(N369="nulová",J369,0)</f>
        <v>0</v>
      </c>
      <c r="BJ369" s="18" t="s">
        <v>78</v>
      </c>
      <c r="BK369" s="144">
        <f>ROUND(I369*H369,2)</f>
        <v>0</v>
      </c>
      <c r="BL369" s="18" t="s">
        <v>133</v>
      </c>
      <c r="BM369" s="143" t="s">
        <v>832</v>
      </c>
    </row>
    <row r="370" spans="2:65" s="13" customFormat="1" ht="10.199999999999999">
      <c r="B370" s="156"/>
      <c r="D370" s="150" t="s">
        <v>137</v>
      </c>
      <c r="F370" s="158" t="s">
        <v>744</v>
      </c>
      <c r="H370" s="159">
        <v>6.12</v>
      </c>
      <c r="I370" s="160"/>
      <c r="L370" s="156"/>
      <c r="M370" s="161"/>
      <c r="T370" s="162"/>
      <c r="AT370" s="157" t="s">
        <v>137</v>
      </c>
      <c r="AU370" s="157" t="s">
        <v>80</v>
      </c>
      <c r="AV370" s="13" t="s">
        <v>80</v>
      </c>
      <c r="AW370" s="13" t="s">
        <v>4</v>
      </c>
      <c r="AX370" s="13" t="s">
        <v>78</v>
      </c>
      <c r="AY370" s="157" t="s">
        <v>126</v>
      </c>
    </row>
    <row r="371" spans="2:65" s="1" customFormat="1" ht="24.15" customHeight="1">
      <c r="B371" s="33"/>
      <c r="C371" s="132" t="s">
        <v>388</v>
      </c>
      <c r="D371" s="132" t="s">
        <v>128</v>
      </c>
      <c r="E371" s="133" t="s">
        <v>833</v>
      </c>
      <c r="F371" s="134" t="s">
        <v>834</v>
      </c>
      <c r="G371" s="135" t="s">
        <v>731</v>
      </c>
      <c r="H371" s="136">
        <v>6</v>
      </c>
      <c r="I371" s="137"/>
      <c r="J371" s="138">
        <f>ROUND(I371*H371,2)</f>
        <v>0</v>
      </c>
      <c r="K371" s="134" t="s">
        <v>132</v>
      </c>
      <c r="L371" s="33"/>
      <c r="M371" s="139" t="s">
        <v>18</v>
      </c>
      <c r="N371" s="140" t="s">
        <v>42</v>
      </c>
      <c r="P371" s="141">
        <f>O371*H371</f>
        <v>0</v>
      </c>
      <c r="Q371" s="141">
        <v>2.972E-2</v>
      </c>
      <c r="R371" s="141">
        <f>Q371*H371</f>
        <v>0.17832000000000001</v>
      </c>
      <c r="S371" s="141">
        <v>0</v>
      </c>
      <c r="T371" s="142">
        <f>S371*H371</f>
        <v>0</v>
      </c>
      <c r="AR371" s="143" t="s">
        <v>133</v>
      </c>
      <c r="AT371" s="143" t="s">
        <v>128</v>
      </c>
      <c r="AU371" s="143" t="s">
        <v>80</v>
      </c>
      <c r="AY371" s="18" t="s">
        <v>126</v>
      </c>
      <c r="BE371" s="144">
        <f>IF(N371="základní",J371,0)</f>
        <v>0</v>
      </c>
      <c r="BF371" s="144">
        <f>IF(N371="snížená",J371,0)</f>
        <v>0</v>
      </c>
      <c r="BG371" s="144">
        <f>IF(N371="zákl. přenesená",J371,0)</f>
        <v>0</v>
      </c>
      <c r="BH371" s="144">
        <f>IF(N371="sníž. přenesená",J371,0)</f>
        <v>0</v>
      </c>
      <c r="BI371" s="144">
        <f>IF(N371="nulová",J371,0)</f>
        <v>0</v>
      </c>
      <c r="BJ371" s="18" t="s">
        <v>78</v>
      </c>
      <c r="BK371" s="144">
        <f>ROUND(I371*H371,2)</f>
        <v>0</v>
      </c>
      <c r="BL371" s="18" t="s">
        <v>133</v>
      </c>
      <c r="BM371" s="143" t="s">
        <v>835</v>
      </c>
    </row>
    <row r="372" spans="2:65" s="1" customFormat="1" ht="10.199999999999999">
      <c r="B372" s="33"/>
      <c r="D372" s="145" t="s">
        <v>135</v>
      </c>
      <c r="F372" s="146" t="s">
        <v>836</v>
      </c>
      <c r="I372" s="147"/>
      <c r="L372" s="33"/>
      <c r="M372" s="148"/>
      <c r="T372" s="54"/>
      <c r="AT372" s="18" t="s">
        <v>135</v>
      </c>
      <c r="AU372" s="18" t="s">
        <v>80</v>
      </c>
    </row>
    <row r="373" spans="2:65" s="12" customFormat="1" ht="10.199999999999999">
      <c r="B373" s="149"/>
      <c r="D373" s="150" t="s">
        <v>137</v>
      </c>
      <c r="E373" s="151" t="s">
        <v>18</v>
      </c>
      <c r="F373" s="152" t="s">
        <v>170</v>
      </c>
      <c r="H373" s="151" t="s">
        <v>18</v>
      </c>
      <c r="I373" s="153"/>
      <c r="L373" s="149"/>
      <c r="M373" s="154"/>
      <c r="T373" s="155"/>
      <c r="AT373" s="151" t="s">
        <v>137</v>
      </c>
      <c r="AU373" s="151" t="s">
        <v>80</v>
      </c>
      <c r="AV373" s="12" t="s">
        <v>78</v>
      </c>
      <c r="AW373" s="12" t="s">
        <v>32</v>
      </c>
      <c r="AX373" s="12" t="s">
        <v>71</v>
      </c>
      <c r="AY373" s="151" t="s">
        <v>126</v>
      </c>
    </row>
    <row r="374" spans="2:65" s="12" customFormat="1" ht="10.199999999999999">
      <c r="B374" s="149"/>
      <c r="D374" s="150" t="s">
        <v>137</v>
      </c>
      <c r="E374" s="151" t="s">
        <v>18</v>
      </c>
      <c r="F374" s="152" t="s">
        <v>645</v>
      </c>
      <c r="H374" s="151" t="s">
        <v>18</v>
      </c>
      <c r="I374" s="153"/>
      <c r="L374" s="149"/>
      <c r="M374" s="154"/>
      <c r="T374" s="155"/>
      <c r="AT374" s="151" t="s">
        <v>137</v>
      </c>
      <c r="AU374" s="151" t="s">
        <v>80</v>
      </c>
      <c r="AV374" s="12" t="s">
        <v>78</v>
      </c>
      <c r="AW374" s="12" t="s">
        <v>32</v>
      </c>
      <c r="AX374" s="12" t="s">
        <v>71</v>
      </c>
      <c r="AY374" s="151" t="s">
        <v>126</v>
      </c>
    </row>
    <row r="375" spans="2:65" s="12" customFormat="1" ht="10.199999999999999">
      <c r="B375" s="149"/>
      <c r="D375" s="150" t="s">
        <v>137</v>
      </c>
      <c r="E375" s="151" t="s">
        <v>18</v>
      </c>
      <c r="F375" s="152" t="s">
        <v>734</v>
      </c>
      <c r="H375" s="151" t="s">
        <v>18</v>
      </c>
      <c r="I375" s="153"/>
      <c r="L375" s="149"/>
      <c r="M375" s="154"/>
      <c r="T375" s="155"/>
      <c r="AT375" s="151" t="s">
        <v>137</v>
      </c>
      <c r="AU375" s="151" t="s">
        <v>80</v>
      </c>
      <c r="AV375" s="12" t="s">
        <v>78</v>
      </c>
      <c r="AW375" s="12" t="s">
        <v>32</v>
      </c>
      <c r="AX375" s="12" t="s">
        <v>71</v>
      </c>
      <c r="AY375" s="151" t="s">
        <v>126</v>
      </c>
    </row>
    <row r="376" spans="2:65" s="13" customFormat="1" ht="10.199999999999999">
      <c r="B376" s="156"/>
      <c r="D376" s="150" t="s">
        <v>137</v>
      </c>
      <c r="E376" s="157" t="s">
        <v>18</v>
      </c>
      <c r="F376" s="158" t="s">
        <v>735</v>
      </c>
      <c r="H376" s="159">
        <v>2</v>
      </c>
      <c r="I376" s="160"/>
      <c r="L376" s="156"/>
      <c r="M376" s="161"/>
      <c r="T376" s="162"/>
      <c r="AT376" s="157" t="s">
        <v>137</v>
      </c>
      <c r="AU376" s="157" t="s">
        <v>80</v>
      </c>
      <c r="AV376" s="13" t="s">
        <v>80</v>
      </c>
      <c r="AW376" s="13" t="s">
        <v>32</v>
      </c>
      <c r="AX376" s="13" t="s">
        <v>71</v>
      </c>
      <c r="AY376" s="157" t="s">
        <v>126</v>
      </c>
    </row>
    <row r="377" spans="2:65" s="13" customFormat="1" ht="10.199999999999999">
      <c r="B377" s="156"/>
      <c r="D377" s="150" t="s">
        <v>137</v>
      </c>
      <c r="E377" s="157" t="s">
        <v>18</v>
      </c>
      <c r="F377" s="158" t="s">
        <v>736</v>
      </c>
      <c r="H377" s="159">
        <v>1</v>
      </c>
      <c r="I377" s="160"/>
      <c r="L377" s="156"/>
      <c r="M377" s="161"/>
      <c r="T377" s="162"/>
      <c r="AT377" s="157" t="s">
        <v>137</v>
      </c>
      <c r="AU377" s="157" t="s">
        <v>80</v>
      </c>
      <c r="AV377" s="13" t="s">
        <v>80</v>
      </c>
      <c r="AW377" s="13" t="s">
        <v>32</v>
      </c>
      <c r="AX377" s="13" t="s">
        <v>71</v>
      </c>
      <c r="AY377" s="157" t="s">
        <v>126</v>
      </c>
    </row>
    <row r="378" spans="2:65" s="13" customFormat="1" ht="10.199999999999999">
      <c r="B378" s="156"/>
      <c r="D378" s="150" t="s">
        <v>137</v>
      </c>
      <c r="E378" s="157" t="s">
        <v>18</v>
      </c>
      <c r="F378" s="158" t="s">
        <v>737</v>
      </c>
      <c r="H378" s="159">
        <v>1</v>
      </c>
      <c r="I378" s="160"/>
      <c r="L378" s="156"/>
      <c r="M378" s="161"/>
      <c r="T378" s="162"/>
      <c r="AT378" s="157" t="s">
        <v>137</v>
      </c>
      <c r="AU378" s="157" t="s">
        <v>80</v>
      </c>
      <c r="AV378" s="13" t="s">
        <v>80</v>
      </c>
      <c r="AW378" s="13" t="s">
        <v>32</v>
      </c>
      <c r="AX378" s="13" t="s">
        <v>71</v>
      </c>
      <c r="AY378" s="157" t="s">
        <v>126</v>
      </c>
    </row>
    <row r="379" spans="2:65" s="13" customFormat="1" ht="10.199999999999999">
      <c r="B379" s="156"/>
      <c r="D379" s="150" t="s">
        <v>137</v>
      </c>
      <c r="E379" s="157" t="s">
        <v>18</v>
      </c>
      <c r="F379" s="158" t="s">
        <v>738</v>
      </c>
      <c r="H379" s="159">
        <v>1</v>
      </c>
      <c r="I379" s="160"/>
      <c r="L379" s="156"/>
      <c r="M379" s="161"/>
      <c r="T379" s="162"/>
      <c r="AT379" s="157" t="s">
        <v>137</v>
      </c>
      <c r="AU379" s="157" t="s">
        <v>80</v>
      </c>
      <c r="AV379" s="13" t="s">
        <v>80</v>
      </c>
      <c r="AW379" s="13" t="s">
        <v>32</v>
      </c>
      <c r="AX379" s="13" t="s">
        <v>71</v>
      </c>
      <c r="AY379" s="157" t="s">
        <v>126</v>
      </c>
    </row>
    <row r="380" spans="2:65" s="13" customFormat="1" ht="10.199999999999999">
      <c r="B380" s="156"/>
      <c r="D380" s="150" t="s">
        <v>137</v>
      </c>
      <c r="E380" s="157" t="s">
        <v>18</v>
      </c>
      <c r="F380" s="158" t="s">
        <v>739</v>
      </c>
      <c r="H380" s="159">
        <v>1</v>
      </c>
      <c r="I380" s="160"/>
      <c r="L380" s="156"/>
      <c r="M380" s="161"/>
      <c r="T380" s="162"/>
      <c r="AT380" s="157" t="s">
        <v>137</v>
      </c>
      <c r="AU380" s="157" t="s">
        <v>80</v>
      </c>
      <c r="AV380" s="13" t="s">
        <v>80</v>
      </c>
      <c r="AW380" s="13" t="s">
        <v>32</v>
      </c>
      <c r="AX380" s="13" t="s">
        <v>71</v>
      </c>
      <c r="AY380" s="157" t="s">
        <v>126</v>
      </c>
    </row>
    <row r="381" spans="2:65" s="15" customFormat="1" ht="10.199999999999999">
      <c r="B381" s="171"/>
      <c r="D381" s="150" t="s">
        <v>137</v>
      </c>
      <c r="E381" s="172" t="s">
        <v>18</v>
      </c>
      <c r="F381" s="173" t="s">
        <v>740</v>
      </c>
      <c r="H381" s="174">
        <v>6</v>
      </c>
      <c r="I381" s="175"/>
      <c r="L381" s="171"/>
      <c r="M381" s="176"/>
      <c r="T381" s="177"/>
      <c r="AT381" s="172" t="s">
        <v>137</v>
      </c>
      <c r="AU381" s="172" t="s">
        <v>80</v>
      </c>
      <c r="AV381" s="15" t="s">
        <v>148</v>
      </c>
      <c r="AW381" s="15" t="s">
        <v>32</v>
      </c>
      <c r="AX381" s="15" t="s">
        <v>71</v>
      </c>
      <c r="AY381" s="172" t="s">
        <v>126</v>
      </c>
    </row>
    <row r="382" spans="2:65" s="14" customFormat="1" ht="10.199999999999999">
      <c r="B382" s="163"/>
      <c r="D382" s="150" t="s">
        <v>137</v>
      </c>
      <c r="E382" s="164" t="s">
        <v>18</v>
      </c>
      <c r="F382" s="165" t="s">
        <v>142</v>
      </c>
      <c r="H382" s="166">
        <v>6</v>
      </c>
      <c r="I382" s="167"/>
      <c r="L382" s="163"/>
      <c r="M382" s="168"/>
      <c r="T382" s="169"/>
      <c r="AT382" s="164" t="s">
        <v>137</v>
      </c>
      <c r="AU382" s="164" t="s">
        <v>80</v>
      </c>
      <c r="AV382" s="14" t="s">
        <v>133</v>
      </c>
      <c r="AW382" s="14" t="s">
        <v>32</v>
      </c>
      <c r="AX382" s="14" t="s">
        <v>78</v>
      </c>
      <c r="AY382" s="164" t="s">
        <v>126</v>
      </c>
    </row>
    <row r="383" spans="2:65" s="1" customFormat="1" ht="24.15" customHeight="1">
      <c r="B383" s="33"/>
      <c r="C383" s="178" t="s">
        <v>394</v>
      </c>
      <c r="D383" s="178" t="s">
        <v>261</v>
      </c>
      <c r="E383" s="179" t="s">
        <v>837</v>
      </c>
      <c r="F383" s="180" t="s">
        <v>838</v>
      </c>
      <c r="G383" s="181" t="s">
        <v>731</v>
      </c>
      <c r="H383" s="182">
        <v>6.12</v>
      </c>
      <c r="I383" s="183"/>
      <c r="J383" s="184">
        <f>ROUND(I383*H383,2)</f>
        <v>0</v>
      </c>
      <c r="K383" s="180" t="s">
        <v>132</v>
      </c>
      <c r="L383" s="185"/>
      <c r="M383" s="186" t="s">
        <v>18</v>
      </c>
      <c r="N383" s="187" t="s">
        <v>42</v>
      </c>
      <c r="P383" s="141">
        <f>O383*H383</f>
        <v>0</v>
      </c>
      <c r="Q383" s="141">
        <v>5.7000000000000002E-2</v>
      </c>
      <c r="R383" s="141">
        <f>Q383*H383</f>
        <v>0.34884000000000004</v>
      </c>
      <c r="S383" s="141">
        <v>0</v>
      </c>
      <c r="T383" s="142">
        <f>S383*H383</f>
        <v>0</v>
      </c>
      <c r="AR383" s="143" t="s">
        <v>197</v>
      </c>
      <c r="AT383" s="143" t="s">
        <v>261</v>
      </c>
      <c r="AU383" s="143" t="s">
        <v>80</v>
      </c>
      <c r="AY383" s="18" t="s">
        <v>126</v>
      </c>
      <c r="BE383" s="144">
        <f>IF(N383="základní",J383,0)</f>
        <v>0</v>
      </c>
      <c r="BF383" s="144">
        <f>IF(N383="snížená",J383,0)</f>
        <v>0</v>
      </c>
      <c r="BG383" s="144">
        <f>IF(N383="zákl. přenesená",J383,0)</f>
        <v>0</v>
      </c>
      <c r="BH383" s="144">
        <f>IF(N383="sníž. přenesená",J383,0)</f>
        <v>0</v>
      </c>
      <c r="BI383" s="144">
        <f>IF(N383="nulová",J383,0)</f>
        <v>0</v>
      </c>
      <c r="BJ383" s="18" t="s">
        <v>78</v>
      </c>
      <c r="BK383" s="144">
        <f>ROUND(I383*H383,2)</f>
        <v>0</v>
      </c>
      <c r="BL383" s="18" t="s">
        <v>133</v>
      </c>
      <c r="BM383" s="143" t="s">
        <v>839</v>
      </c>
    </row>
    <row r="384" spans="2:65" s="13" customFormat="1" ht="10.199999999999999">
      <c r="B384" s="156"/>
      <c r="D384" s="150" t="s">
        <v>137</v>
      </c>
      <c r="F384" s="158" t="s">
        <v>744</v>
      </c>
      <c r="H384" s="159">
        <v>6.12</v>
      </c>
      <c r="I384" s="160"/>
      <c r="L384" s="156"/>
      <c r="M384" s="161"/>
      <c r="T384" s="162"/>
      <c r="AT384" s="157" t="s">
        <v>137</v>
      </c>
      <c r="AU384" s="157" t="s">
        <v>80</v>
      </c>
      <c r="AV384" s="13" t="s">
        <v>80</v>
      </c>
      <c r="AW384" s="13" t="s">
        <v>4</v>
      </c>
      <c r="AX384" s="13" t="s">
        <v>78</v>
      </c>
      <c r="AY384" s="157" t="s">
        <v>126</v>
      </c>
    </row>
    <row r="385" spans="2:65" s="1" customFormat="1" ht="24.15" customHeight="1">
      <c r="B385" s="33"/>
      <c r="C385" s="132" t="s">
        <v>400</v>
      </c>
      <c r="D385" s="132" t="s">
        <v>128</v>
      </c>
      <c r="E385" s="133" t="s">
        <v>840</v>
      </c>
      <c r="F385" s="134" t="s">
        <v>841</v>
      </c>
      <c r="G385" s="135" t="s">
        <v>731</v>
      </c>
      <c r="H385" s="136">
        <v>6</v>
      </c>
      <c r="I385" s="137"/>
      <c r="J385" s="138">
        <f>ROUND(I385*H385,2)</f>
        <v>0</v>
      </c>
      <c r="K385" s="134" t="s">
        <v>132</v>
      </c>
      <c r="L385" s="33"/>
      <c r="M385" s="139" t="s">
        <v>18</v>
      </c>
      <c r="N385" s="140" t="s">
        <v>42</v>
      </c>
      <c r="P385" s="141">
        <f>O385*H385</f>
        <v>0</v>
      </c>
      <c r="Q385" s="141">
        <v>2.972E-2</v>
      </c>
      <c r="R385" s="141">
        <f>Q385*H385</f>
        <v>0.17832000000000001</v>
      </c>
      <c r="S385" s="141">
        <v>0</v>
      </c>
      <c r="T385" s="142">
        <f>S385*H385</f>
        <v>0</v>
      </c>
      <c r="AR385" s="143" t="s">
        <v>133</v>
      </c>
      <c r="AT385" s="143" t="s">
        <v>128</v>
      </c>
      <c r="AU385" s="143" t="s">
        <v>80</v>
      </c>
      <c r="AY385" s="18" t="s">
        <v>126</v>
      </c>
      <c r="BE385" s="144">
        <f>IF(N385="základní",J385,0)</f>
        <v>0</v>
      </c>
      <c r="BF385" s="144">
        <f>IF(N385="snížená",J385,0)</f>
        <v>0</v>
      </c>
      <c r="BG385" s="144">
        <f>IF(N385="zákl. přenesená",J385,0)</f>
        <v>0</v>
      </c>
      <c r="BH385" s="144">
        <f>IF(N385="sníž. přenesená",J385,0)</f>
        <v>0</v>
      </c>
      <c r="BI385" s="144">
        <f>IF(N385="nulová",J385,0)</f>
        <v>0</v>
      </c>
      <c r="BJ385" s="18" t="s">
        <v>78</v>
      </c>
      <c r="BK385" s="144">
        <f>ROUND(I385*H385,2)</f>
        <v>0</v>
      </c>
      <c r="BL385" s="18" t="s">
        <v>133</v>
      </c>
      <c r="BM385" s="143" t="s">
        <v>842</v>
      </c>
    </row>
    <row r="386" spans="2:65" s="1" customFormat="1" ht="10.199999999999999">
      <c r="B386" s="33"/>
      <c r="D386" s="145" t="s">
        <v>135</v>
      </c>
      <c r="F386" s="146" t="s">
        <v>843</v>
      </c>
      <c r="I386" s="147"/>
      <c r="L386" s="33"/>
      <c r="M386" s="148"/>
      <c r="T386" s="54"/>
      <c r="AT386" s="18" t="s">
        <v>135</v>
      </c>
      <c r="AU386" s="18" t="s">
        <v>80</v>
      </c>
    </row>
    <row r="387" spans="2:65" s="12" customFormat="1" ht="10.199999999999999">
      <c r="B387" s="149"/>
      <c r="D387" s="150" t="s">
        <v>137</v>
      </c>
      <c r="E387" s="151" t="s">
        <v>18</v>
      </c>
      <c r="F387" s="152" t="s">
        <v>170</v>
      </c>
      <c r="H387" s="151" t="s">
        <v>18</v>
      </c>
      <c r="I387" s="153"/>
      <c r="L387" s="149"/>
      <c r="M387" s="154"/>
      <c r="T387" s="155"/>
      <c r="AT387" s="151" t="s">
        <v>137</v>
      </c>
      <c r="AU387" s="151" t="s">
        <v>80</v>
      </c>
      <c r="AV387" s="12" t="s">
        <v>78</v>
      </c>
      <c r="AW387" s="12" t="s">
        <v>32</v>
      </c>
      <c r="AX387" s="12" t="s">
        <v>71</v>
      </c>
      <c r="AY387" s="151" t="s">
        <v>126</v>
      </c>
    </row>
    <row r="388" spans="2:65" s="12" customFormat="1" ht="10.199999999999999">
      <c r="B388" s="149"/>
      <c r="D388" s="150" t="s">
        <v>137</v>
      </c>
      <c r="E388" s="151" t="s">
        <v>18</v>
      </c>
      <c r="F388" s="152" t="s">
        <v>645</v>
      </c>
      <c r="H388" s="151" t="s">
        <v>18</v>
      </c>
      <c r="I388" s="153"/>
      <c r="L388" s="149"/>
      <c r="M388" s="154"/>
      <c r="T388" s="155"/>
      <c r="AT388" s="151" t="s">
        <v>137</v>
      </c>
      <c r="AU388" s="151" t="s">
        <v>80</v>
      </c>
      <c r="AV388" s="12" t="s">
        <v>78</v>
      </c>
      <c r="AW388" s="12" t="s">
        <v>32</v>
      </c>
      <c r="AX388" s="12" t="s">
        <v>71</v>
      </c>
      <c r="AY388" s="151" t="s">
        <v>126</v>
      </c>
    </row>
    <row r="389" spans="2:65" s="12" customFormat="1" ht="10.199999999999999">
      <c r="B389" s="149"/>
      <c r="D389" s="150" t="s">
        <v>137</v>
      </c>
      <c r="E389" s="151" t="s">
        <v>18</v>
      </c>
      <c r="F389" s="152" t="s">
        <v>734</v>
      </c>
      <c r="H389" s="151" t="s">
        <v>18</v>
      </c>
      <c r="I389" s="153"/>
      <c r="L389" s="149"/>
      <c r="M389" s="154"/>
      <c r="T389" s="155"/>
      <c r="AT389" s="151" t="s">
        <v>137</v>
      </c>
      <c r="AU389" s="151" t="s">
        <v>80</v>
      </c>
      <c r="AV389" s="12" t="s">
        <v>78</v>
      </c>
      <c r="AW389" s="12" t="s">
        <v>32</v>
      </c>
      <c r="AX389" s="12" t="s">
        <v>71</v>
      </c>
      <c r="AY389" s="151" t="s">
        <v>126</v>
      </c>
    </row>
    <row r="390" spans="2:65" s="13" customFormat="1" ht="10.199999999999999">
      <c r="B390" s="156"/>
      <c r="D390" s="150" t="s">
        <v>137</v>
      </c>
      <c r="E390" s="157" t="s">
        <v>18</v>
      </c>
      <c r="F390" s="158" t="s">
        <v>735</v>
      </c>
      <c r="H390" s="159">
        <v>2</v>
      </c>
      <c r="I390" s="160"/>
      <c r="L390" s="156"/>
      <c r="M390" s="161"/>
      <c r="T390" s="162"/>
      <c r="AT390" s="157" t="s">
        <v>137</v>
      </c>
      <c r="AU390" s="157" t="s">
        <v>80</v>
      </c>
      <c r="AV390" s="13" t="s">
        <v>80</v>
      </c>
      <c r="AW390" s="13" t="s">
        <v>32</v>
      </c>
      <c r="AX390" s="13" t="s">
        <v>71</v>
      </c>
      <c r="AY390" s="157" t="s">
        <v>126</v>
      </c>
    </row>
    <row r="391" spans="2:65" s="13" customFormat="1" ht="10.199999999999999">
      <c r="B391" s="156"/>
      <c r="D391" s="150" t="s">
        <v>137</v>
      </c>
      <c r="E391" s="157" t="s">
        <v>18</v>
      </c>
      <c r="F391" s="158" t="s">
        <v>736</v>
      </c>
      <c r="H391" s="159">
        <v>1</v>
      </c>
      <c r="I391" s="160"/>
      <c r="L391" s="156"/>
      <c r="M391" s="161"/>
      <c r="T391" s="162"/>
      <c r="AT391" s="157" t="s">
        <v>137</v>
      </c>
      <c r="AU391" s="157" t="s">
        <v>80</v>
      </c>
      <c r="AV391" s="13" t="s">
        <v>80</v>
      </c>
      <c r="AW391" s="13" t="s">
        <v>32</v>
      </c>
      <c r="AX391" s="13" t="s">
        <v>71</v>
      </c>
      <c r="AY391" s="157" t="s">
        <v>126</v>
      </c>
    </row>
    <row r="392" spans="2:65" s="13" customFormat="1" ht="10.199999999999999">
      <c r="B392" s="156"/>
      <c r="D392" s="150" t="s">
        <v>137</v>
      </c>
      <c r="E392" s="157" t="s">
        <v>18</v>
      </c>
      <c r="F392" s="158" t="s">
        <v>737</v>
      </c>
      <c r="H392" s="159">
        <v>1</v>
      </c>
      <c r="I392" s="160"/>
      <c r="L392" s="156"/>
      <c r="M392" s="161"/>
      <c r="T392" s="162"/>
      <c r="AT392" s="157" t="s">
        <v>137</v>
      </c>
      <c r="AU392" s="157" t="s">
        <v>80</v>
      </c>
      <c r="AV392" s="13" t="s">
        <v>80</v>
      </c>
      <c r="AW392" s="13" t="s">
        <v>32</v>
      </c>
      <c r="AX392" s="13" t="s">
        <v>71</v>
      </c>
      <c r="AY392" s="157" t="s">
        <v>126</v>
      </c>
    </row>
    <row r="393" spans="2:65" s="13" customFormat="1" ht="10.199999999999999">
      <c r="B393" s="156"/>
      <c r="D393" s="150" t="s">
        <v>137</v>
      </c>
      <c r="E393" s="157" t="s">
        <v>18</v>
      </c>
      <c r="F393" s="158" t="s">
        <v>738</v>
      </c>
      <c r="H393" s="159">
        <v>1</v>
      </c>
      <c r="I393" s="160"/>
      <c r="L393" s="156"/>
      <c r="M393" s="161"/>
      <c r="T393" s="162"/>
      <c r="AT393" s="157" t="s">
        <v>137</v>
      </c>
      <c r="AU393" s="157" t="s">
        <v>80</v>
      </c>
      <c r="AV393" s="13" t="s">
        <v>80</v>
      </c>
      <c r="AW393" s="13" t="s">
        <v>32</v>
      </c>
      <c r="AX393" s="13" t="s">
        <v>71</v>
      </c>
      <c r="AY393" s="157" t="s">
        <v>126</v>
      </c>
    </row>
    <row r="394" spans="2:65" s="13" customFormat="1" ht="10.199999999999999">
      <c r="B394" s="156"/>
      <c r="D394" s="150" t="s">
        <v>137</v>
      </c>
      <c r="E394" s="157" t="s">
        <v>18</v>
      </c>
      <c r="F394" s="158" t="s">
        <v>739</v>
      </c>
      <c r="H394" s="159">
        <v>1</v>
      </c>
      <c r="I394" s="160"/>
      <c r="L394" s="156"/>
      <c r="M394" s="161"/>
      <c r="T394" s="162"/>
      <c r="AT394" s="157" t="s">
        <v>137</v>
      </c>
      <c r="AU394" s="157" t="s">
        <v>80</v>
      </c>
      <c r="AV394" s="13" t="s">
        <v>80</v>
      </c>
      <c r="AW394" s="13" t="s">
        <v>32</v>
      </c>
      <c r="AX394" s="13" t="s">
        <v>71</v>
      </c>
      <c r="AY394" s="157" t="s">
        <v>126</v>
      </c>
    </row>
    <row r="395" spans="2:65" s="15" customFormat="1" ht="10.199999999999999">
      <c r="B395" s="171"/>
      <c r="D395" s="150" t="s">
        <v>137</v>
      </c>
      <c r="E395" s="172" t="s">
        <v>18</v>
      </c>
      <c r="F395" s="173" t="s">
        <v>740</v>
      </c>
      <c r="H395" s="174">
        <v>6</v>
      </c>
      <c r="I395" s="175"/>
      <c r="L395" s="171"/>
      <c r="M395" s="176"/>
      <c r="T395" s="177"/>
      <c r="AT395" s="172" t="s">
        <v>137</v>
      </c>
      <c r="AU395" s="172" t="s">
        <v>80</v>
      </c>
      <c r="AV395" s="15" t="s">
        <v>148</v>
      </c>
      <c r="AW395" s="15" t="s">
        <v>32</v>
      </c>
      <c r="AX395" s="15" t="s">
        <v>71</v>
      </c>
      <c r="AY395" s="172" t="s">
        <v>126</v>
      </c>
    </row>
    <row r="396" spans="2:65" s="14" customFormat="1" ht="10.199999999999999">
      <c r="B396" s="163"/>
      <c r="D396" s="150" t="s">
        <v>137</v>
      </c>
      <c r="E396" s="164" t="s">
        <v>18</v>
      </c>
      <c r="F396" s="165" t="s">
        <v>142</v>
      </c>
      <c r="H396" s="166">
        <v>6</v>
      </c>
      <c r="I396" s="167"/>
      <c r="L396" s="163"/>
      <c r="M396" s="168"/>
      <c r="T396" s="169"/>
      <c r="AT396" s="164" t="s">
        <v>137</v>
      </c>
      <c r="AU396" s="164" t="s">
        <v>80</v>
      </c>
      <c r="AV396" s="14" t="s">
        <v>133</v>
      </c>
      <c r="AW396" s="14" t="s">
        <v>32</v>
      </c>
      <c r="AX396" s="14" t="s">
        <v>78</v>
      </c>
      <c r="AY396" s="164" t="s">
        <v>126</v>
      </c>
    </row>
    <row r="397" spans="2:65" s="1" customFormat="1" ht="24.15" customHeight="1">
      <c r="B397" s="33"/>
      <c r="C397" s="178" t="s">
        <v>406</v>
      </c>
      <c r="D397" s="178" t="s">
        <v>261</v>
      </c>
      <c r="E397" s="179" t="s">
        <v>844</v>
      </c>
      <c r="F397" s="180" t="s">
        <v>845</v>
      </c>
      <c r="G397" s="181" t="s">
        <v>731</v>
      </c>
      <c r="H397" s="182">
        <v>6.12</v>
      </c>
      <c r="I397" s="183"/>
      <c r="J397" s="184">
        <f>ROUND(I397*H397,2)</f>
        <v>0</v>
      </c>
      <c r="K397" s="180" t="s">
        <v>132</v>
      </c>
      <c r="L397" s="185"/>
      <c r="M397" s="186" t="s">
        <v>18</v>
      </c>
      <c r="N397" s="187" t="s">
        <v>42</v>
      </c>
      <c r="P397" s="141">
        <f>O397*H397</f>
        <v>0</v>
      </c>
      <c r="Q397" s="141">
        <v>0.08</v>
      </c>
      <c r="R397" s="141">
        <f>Q397*H397</f>
        <v>0.48960000000000004</v>
      </c>
      <c r="S397" s="141">
        <v>0</v>
      </c>
      <c r="T397" s="142">
        <f>S397*H397</f>
        <v>0</v>
      </c>
      <c r="AR397" s="143" t="s">
        <v>197</v>
      </c>
      <c r="AT397" s="143" t="s">
        <v>261</v>
      </c>
      <c r="AU397" s="143" t="s">
        <v>80</v>
      </c>
      <c r="AY397" s="18" t="s">
        <v>126</v>
      </c>
      <c r="BE397" s="144">
        <f>IF(N397="základní",J397,0)</f>
        <v>0</v>
      </c>
      <c r="BF397" s="144">
        <f>IF(N397="snížená",J397,0)</f>
        <v>0</v>
      </c>
      <c r="BG397" s="144">
        <f>IF(N397="zákl. přenesená",J397,0)</f>
        <v>0</v>
      </c>
      <c r="BH397" s="144">
        <f>IF(N397="sníž. přenesená",J397,0)</f>
        <v>0</v>
      </c>
      <c r="BI397" s="144">
        <f>IF(N397="nulová",J397,0)</f>
        <v>0</v>
      </c>
      <c r="BJ397" s="18" t="s">
        <v>78</v>
      </c>
      <c r="BK397" s="144">
        <f>ROUND(I397*H397,2)</f>
        <v>0</v>
      </c>
      <c r="BL397" s="18" t="s">
        <v>133</v>
      </c>
      <c r="BM397" s="143" t="s">
        <v>846</v>
      </c>
    </row>
    <row r="398" spans="2:65" s="13" customFormat="1" ht="10.199999999999999">
      <c r="B398" s="156"/>
      <c r="D398" s="150" t="s">
        <v>137</v>
      </c>
      <c r="F398" s="158" t="s">
        <v>744</v>
      </c>
      <c r="H398" s="159">
        <v>6.12</v>
      </c>
      <c r="I398" s="160"/>
      <c r="L398" s="156"/>
      <c r="M398" s="161"/>
      <c r="T398" s="162"/>
      <c r="AT398" s="157" t="s">
        <v>137</v>
      </c>
      <c r="AU398" s="157" t="s">
        <v>80</v>
      </c>
      <c r="AV398" s="13" t="s">
        <v>80</v>
      </c>
      <c r="AW398" s="13" t="s">
        <v>4</v>
      </c>
      <c r="AX398" s="13" t="s">
        <v>78</v>
      </c>
      <c r="AY398" s="157" t="s">
        <v>126</v>
      </c>
    </row>
    <row r="399" spans="2:65" s="1" customFormat="1" ht="24.15" customHeight="1">
      <c r="B399" s="33"/>
      <c r="C399" s="132" t="s">
        <v>412</v>
      </c>
      <c r="D399" s="132" t="s">
        <v>128</v>
      </c>
      <c r="E399" s="133" t="s">
        <v>847</v>
      </c>
      <c r="F399" s="134" t="s">
        <v>848</v>
      </c>
      <c r="G399" s="135" t="s">
        <v>731</v>
      </c>
      <c r="H399" s="136">
        <v>2</v>
      </c>
      <c r="I399" s="137"/>
      <c r="J399" s="138">
        <f>ROUND(I399*H399,2)</f>
        <v>0</v>
      </c>
      <c r="K399" s="134" t="s">
        <v>132</v>
      </c>
      <c r="L399" s="33"/>
      <c r="M399" s="139" t="s">
        <v>18</v>
      </c>
      <c r="N399" s="140" t="s">
        <v>42</v>
      </c>
      <c r="P399" s="141">
        <f>O399*H399</f>
        <v>0</v>
      </c>
      <c r="Q399" s="141">
        <v>0</v>
      </c>
      <c r="R399" s="141">
        <f>Q399*H399</f>
        <v>0</v>
      </c>
      <c r="S399" s="141">
        <v>0.1</v>
      </c>
      <c r="T399" s="142">
        <f>S399*H399</f>
        <v>0.2</v>
      </c>
      <c r="AR399" s="143" t="s">
        <v>133</v>
      </c>
      <c r="AT399" s="143" t="s">
        <v>128</v>
      </c>
      <c r="AU399" s="143" t="s">
        <v>80</v>
      </c>
      <c r="AY399" s="18" t="s">
        <v>126</v>
      </c>
      <c r="BE399" s="144">
        <f>IF(N399="základní",J399,0)</f>
        <v>0</v>
      </c>
      <c r="BF399" s="144">
        <f>IF(N399="snížená",J399,0)</f>
        <v>0</v>
      </c>
      <c r="BG399" s="144">
        <f>IF(N399="zákl. přenesená",J399,0)</f>
        <v>0</v>
      </c>
      <c r="BH399" s="144">
        <f>IF(N399="sníž. přenesená",J399,0)</f>
        <v>0</v>
      </c>
      <c r="BI399" s="144">
        <f>IF(N399="nulová",J399,0)</f>
        <v>0</v>
      </c>
      <c r="BJ399" s="18" t="s">
        <v>78</v>
      </c>
      <c r="BK399" s="144">
        <f>ROUND(I399*H399,2)</f>
        <v>0</v>
      </c>
      <c r="BL399" s="18" t="s">
        <v>133</v>
      </c>
      <c r="BM399" s="143" t="s">
        <v>849</v>
      </c>
    </row>
    <row r="400" spans="2:65" s="1" customFormat="1" ht="10.199999999999999">
      <c r="B400" s="33"/>
      <c r="D400" s="145" t="s">
        <v>135</v>
      </c>
      <c r="F400" s="146" t="s">
        <v>850</v>
      </c>
      <c r="I400" s="147"/>
      <c r="L400" s="33"/>
      <c r="M400" s="148"/>
      <c r="T400" s="54"/>
      <c r="AT400" s="18" t="s">
        <v>135</v>
      </c>
      <c r="AU400" s="18" t="s">
        <v>80</v>
      </c>
    </row>
    <row r="401" spans="2:65" s="12" customFormat="1" ht="10.199999999999999">
      <c r="B401" s="149"/>
      <c r="D401" s="150" t="s">
        <v>137</v>
      </c>
      <c r="E401" s="151" t="s">
        <v>18</v>
      </c>
      <c r="F401" s="152" t="s">
        <v>170</v>
      </c>
      <c r="H401" s="151" t="s">
        <v>18</v>
      </c>
      <c r="I401" s="153"/>
      <c r="L401" s="149"/>
      <c r="M401" s="154"/>
      <c r="T401" s="155"/>
      <c r="AT401" s="151" t="s">
        <v>137</v>
      </c>
      <c r="AU401" s="151" t="s">
        <v>80</v>
      </c>
      <c r="AV401" s="12" t="s">
        <v>78</v>
      </c>
      <c r="AW401" s="12" t="s">
        <v>32</v>
      </c>
      <c r="AX401" s="12" t="s">
        <v>71</v>
      </c>
      <c r="AY401" s="151" t="s">
        <v>126</v>
      </c>
    </row>
    <row r="402" spans="2:65" s="12" customFormat="1" ht="10.199999999999999">
      <c r="B402" s="149"/>
      <c r="D402" s="150" t="s">
        <v>137</v>
      </c>
      <c r="E402" s="151" t="s">
        <v>18</v>
      </c>
      <c r="F402" s="152" t="s">
        <v>645</v>
      </c>
      <c r="H402" s="151" t="s">
        <v>18</v>
      </c>
      <c r="I402" s="153"/>
      <c r="L402" s="149"/>
      <c r="M402" s="154"/>
      <c r="T402" s="155"/>
      <c r="AT402" s="151" t="s">
        <v>137</v>
      </c>
      <c r="AU402" s="151" t="s">
        <v>80</v>
      </c>
      <c r="AV402" s="12" t="s">
        <v>78</v>
      </c>
      <c r="AW402" s="12" t="s">
        <v>32</v>
      </c>
      <c r="AX402" s="12" t="s">
        <v>71</v>
      </c>
      <c r="AY402" s="151" t="s">
        <v>126</v>
      </c>
    </row>
    <row r="403" spans="2:65" s="13" customFormat="1" ht="10.199999999999999">
      <c r="B403" s="156"/>
      <c r="D403" s="150" t="s">
        <v>137</v>
      </c>
      <c r="E403" s="157" t="s">
        <v>18</v>
      </c>
      <c r="F403" s="158" t="s">
        <v>851</v>
      </c>
      <c r="H403" s="159">
        <v>2</v>
      </c>
      <c r="I403" s="160"/>
      <c r="L403" s="156"/>
      <c r="M403" s="161"/>
      <c r="T403" s="162"/>
      <c r="AT403" s="157" t="s">
        <v>137</v>
      </c>
      <c r="AU403" s="157" t="s">
        <v>80</v>
      </c>
      <c r="AV403" s="13" t="s">
        <v>80</v>
      </c>
      <c r="AW403" s="13" t="s">
        <v>32</v>
      </c>
      <c r="AX403" s="13" t="s">
        <v>71</v>
      </c>
      <c r="AY403" s="157" t="s">
        <v>126</v>
      </c>
    </row>
    <row r="404" spans="2:65" s="14" customFormat="1" ht="10.199999999999999">
      <c r="B404" s="163"/>
      <c r="D404" s="150" t="s">
        <v>137</v>
      </c>
      <c r="E404" s="164" t="s">
        <v>18</v>
      </c>
      <c r="F404" s="165" t="s">
        <v>142</v>
      </c>
      <c r="H404" s="166">
        <v>2</v>
      </c>
      <c r="I404" s="167"/>
      <c r="L404" s="163"/>
      <c r="M404" s="168"/>
      <c r="T404" s="169"/>
      <c r="AT404" s="164" t="s">
        <v>137</v>
      </c>
      <c r="AU404" s="164" t="s">
        <v>80</v>
      </c>
      <c r="AV404" s="14" t="s">
        <v>133</v>
      </c>
      <c r="AW404" s="14" t="s">
        <v>32</v>
      </c>
      <c r="AX404" s="14" t="s">
        <v>78</v>
      </c>
      <c r="AY404" s="164" t="s">
        <v>126</v>
      </c>
    </row>
    <row r="405" spans="2:65" s="1" customFormat="1" ht="24.15" customHeight="1">
      <c r="B405" s="33"/>
      <c r="C405" s="132" t="s">
        <v>425</v>
      </c>
      <c r="D405" s="132" t="s">
        <v>128</v>
      </c>
      <c r="E405" s="133" t="s">
        <v>852</v>
      </c>
      <c r="F405" s="134" t="s">
        <v>853</v>
      </c>
      <c r="G405" s="135" t="s">
        <v>731</v>
      </c>
      <c r="H405" s="136">
        <v>6</v>
      </c>
      <c r="I405" s="137"/>
      <c r="J405" s="138">
        <f>ROUND(I405*H405,2)</f>
        <v>0</v>
      </c>
      <c r="K405" s="134" t="s">
        <v>132</v>
      </c>
      <c r="L405" s="33"/>
      <c r="M405" s="139" t="s">
        <v>18</v>
      </c>
      <c r="N405" s="140" t="s">
        <v>42</v>
      </c>
      <c r="P405" s="141">
        <f>O405*H405</f>
        <v>0</v>
      </c>
      <c r="Q405" s="141">
        <v>0.21734000000000001</v>
      </c>
      <c r="R405" s="141">
        <f>Q405*H405</f>
        <v>1.3040400000000001</v>
      </c>
      <c r="S405" s="141">
        <v>0</v>
      </c>
      <c r="T405" s="142">
        <f>S405*H405</f>
        <v>0</v>
      </c>
      <c r="AR405" s="143" t="s">
        <v>133</v>
      </c>
      <c r="AT405" s="143" t="s">
        <v>128</v>
      </c>
      <c r="AU405" s="143" t="s">
        <v>80</v>
      </c>
      <c r="AY405" s="18" t="s">
        <v>126</v>
      </c>
      <c r="BE405" s="144">
        <f>IF(N405="základní",J405,0)</f>
        <v>0</v>
      </c>
      <c r="BF405" s="144">
        <f>IF(N405="snížená",J405,0)</f>
        <v>0</v>
      </c>
      <c r="BG405" s="144">
        <f>IF(N405="zákl. přenesená",J405,0)</f>
        <v>0</v>
      </c>
      <c r="BH405" s="144">
        <f>IF(N405="sníž. přenesená",J405,0)</f>
        <v>0</v>
      </c>
      <c r="BI405" s="144">
        <f>IF(N405="nulová",J405,0)</f>
        <v>0</v>
      </c>
      <c r="BJ405" s="18" t="s">
        <v>78</v>
      </c>
      <c r="BK405" s="144">
        <f>ROUND(I405*H405,2)</f>
        <v>0</v>
      </c>
      <c r="BL405" s="18" t="s">
        <v>133</v>
      </c>
      <c r="BM405" s="143" t="s">
        <v>854</v>
      </c>
    </row>
    <row r="406" spans="2:65" s="1" customFormat="1" ht="10.199999999999999">
      <c r="B406" s="33"/>
      <c r="D406" s="145" t="s">
        <v>135</v>
      </c>
      <c r="F406" s="146" t="s">
        <v>855</v>
      </c>
      <c r="I406" s="147"/>
      <c r="L406" s="33"/>
      <c r="M406" s="148"/>
      <c r="T406" s="54"/>
      <c r="AT406" s="18" t="s">
        <v>135</v>
      </c>
      <c r="AU406" s="18" t="s">
        <v>80</v>
      </c>
    </row>
    <row r="407" spans="2:65" s="12" customFormat="1" ht="10.199999999999999">
      <c r="B407" s="149"/>
      <c r="D407" s="150" t="s">
        <v>137</v>
      </c>
      <c r="E407" s="151" t="s">
        <v>18</v>
      </c>
      <c r="F407" s="152" t="s">
        <v>170</v>
      </c>
      <c r="H407" s="151" t="s">
        <v>18</v>
      </c>
      <c r="I407" s="153"/>
      <c r="L407" s="149"/>
      <c r="M407" s="154"/>
      <c r="T407" s="155"/>
      <c r="AT407" s="151" t="s">
        <v>137</v>
      </c>
      <c r="AU407" s="151" t="s">
        <v>80</v>
      </c>
      <c r="AV407" s="12" t="s">
        <v>78</v>
      </c>
      <c r="AW407" s="12" t="s">
        <v>32</v>
      </c>
      <c r="AX407" s="12" t="s">
        <v>71</v>
      </c>
      <c r="AY407" s="151" t="s">
        <v>126</v>
      </c>
    </row>
    <row r="408" spans="2:65" s="12" customFormat="1" ht="10.199999999999999">
      <c r="B408" s="149"/>
      <c r="D408" s="150" t="s">
        <v>137</v>
      </c>
      <c r="E408" s="151" t="s">
        <v>18</v>
      </c>
      <c r="F408" s="152" t="s">
        <v>645</v>
      </c>
      <c r="H408" s="151" t="s">
        <v>18</v>
      </c>
      <c r="I408" s="153"/>
      <c r="L408" s="149"/>
      <c r="M408" s="154"/>
      <c r="T408" s="155"/>
      <c r="AT408" s="151" t="s">
        <v>137</v>
      </c>
      <c r="AU408" s="151" t="s">
        <v>80</v>
      </c>
      <c r="AV408" s="12" t="s">
        <v>78</v>
      </c>
      <c r="AW408" s="12" t="s">
        <v>32</v>
      </c>
      <c r="AX408" s="12" t="s">
        <v>71</v>
      </c>
      <c r="AY408" s="151" t="s">
        <v>126</v>
      </c>
    </row>
    <row r="409" spans="2:65" s="12" customFormat="1" ht="10.199999999999999">
      <c r="B409" s="149"/>
      <c r="D409" s="150" t="s">
        <v>137</v>
      </c>
      <c r="E409" s="151" t="s">
        <v>18</v>
      </c>
      <c r="F409" s="152" t="s">
        <v>734</v>
      </c>
      <c r="H409" s="151" t="s">
        <v>18</v>
      </c>
      <c r="I409" s="153"/>
      <c r="L409" s="149"/>
      <c r="M409" s="154"/>
      <c r="T409" s="155"/>
      <c r="AT409" s="151" t="s">
        <v>137</v>
      </c>
      <c r="AU409" s="151" t="s">
        <v>80</v>
      </c>
      <c r="AV409" s="12" t="s">
        <v>78</v>
      </c>
      <c r="AW409" s="12" t="s">
        <v>32</v>
      </c>
      <c r="AX409" s="12" t="s">
        <v>71</v>
      </c>
      <c r="AY409" s="151" t="s">
        <v>126</v>
      </c>
    </row>
    <row r="410" spans="2:65" s="13" customFormat="1" ht="10.199999999999999">
      <c r="B410" s="156"/>
      <c r="D410" s="150" t="s">
        <v>137</v>
      </c>
      <c r="E410" s="157" t="s">
        <v>18</v>
      </c>
      <c r="F410" s="158" t="s">
        <v>735</v>
      </c>
      <c r="H410" s="159">
        <v>2</v>
      </c>
      <c r="I410" s="160"/>
      <c r="L410" s="156"/>
      <c r="M410" s="161"/>
      <c r="T410" s="162"/>
      <c r="AT410" s="157" t="s">
        <v>137</v>
      </c>
      <c r="AU410" s="157" t="s">
        <v>80</v>
      </c>
      <c r="AV410" s="13" t="s">
        <v>80</v>
      </c>
      <c r="AW410" s="13" t="s">
        <v>32</v>
      </c>
      <c r="AX410" s="13" t="s">
        <v>71</v>
      </c>
      <c r="AY410" s="157" t="s">
        <v>126</v>
      </c>
    </row>
    <row r="411" spans="2:65" s="13" customFormat="1" ht="10.199999999999999">
      <c r="B411" s="156"/>
      <c r="D411" s="150" t="s">
        <v>137</v>
      </c>
      <c r="E411" s="157" t="s">
        <v>18</v>
      </c>
      <c r="F411" s="158" t="s">
        <v>736</v>
      </c>
      <c r="H411" s="159">
        <v>1</v>
      </c>
      <c r="I411" s="160"/>
      <c r="L411" s="156"/>
      <c r="M411" s="161"/>
      <c r="T411" s="162"/>
      <c r="AT411" s="157" t="s">
        <v>137</v>
      </c>
      <c r="AU411" s="157" t="s">
        <v>80</v>
      </c>
      <c r="AV411" s="13" t="s">
        <v>80</v>
      </c>
      <c r="AW411" s="13" t="s">
        <v>32</v>
      </c>
      <c r="AX411" s="13" t="s">
        <v>71</v>
      </c>
      <c r="AY411" s="157" t="s">
        <v>126</v>
      </c>
    </row>
    <row r="412" spans="2:65" s="13" customFormat="1" ht="10.199999999999999">
      <c r="B412" s="156"/>
      <c r="D412" s="150" t="s">
        <v>137</v>
      </c>
      <c r="E412" s="157" t="s">
        <v>18</v>
      </c>
      <c r="F412" s="158" t="s">
        <v>737</v>
      </c>
      <c r="H412" s="159">
        <v>1</v>
      </c>
      <c r="I412" s="160"/>
      <c r="L412" s="156"/>
      <c r="M412" s="161"/>
      <c r="T412" s="162"/>
      <c r="AT412" s="157" t="s">
        <v>137</v>
      </c>
      <c r="AU412" s="157" t="s">
        <v>80</v>
      </c>
      <c r="AV412" s="13" t="s">
        <v>80</v>
      </c>
      <c r="AW412" s="13" t="s">
        <v>32</v>
      </c>
      <c r="AX412" s="13" t="s">
        <v>71</v>
      </c>
      <c r="AY412" s="157" t="s">
        <v>126</v>
      </c>
    </row>
    <row r="413" spans="2:65" s="13" customFormat="1" ht="10.199999999999999">
      <c r="B413" s="156"/>
      <c r="D413" s="150" t="s">
        <v>137</v>
      </c>
      <c r="E413" s="157" t="s">
        <v>18</v>
      </c>
      <c r="F413" s="158" t="s">
        <v>738</v>
      </c>
      <c r="H413" s="159">
        <v>1</v>
      </c>
      <c r="I413" s="160"/>
      <c r="L413" s="156"/>
      <c r="M413" s="161"/>
      <c r="T413" s="162"/>
      <c r="AT413" s="157" t="s">
        <v>137</v>
      </c>
      <c r="AU413" s="157" t="s">
        <v>80</v>
      </c>
      <c r="AV413" s="13" t="s">
        <v>80</v>
      </c>
      <c r="AW413" s="13" t="s">
        <v>32</v>
      </c>
      <c r="AX413" s="13" t="s">
        <v>71</v>
      </c>
      <c r="AY413" s="157" t="s">
        <v>126</v>
      </c>
    </row>
    <row r="414" spans="2:65" s="13" customFormat="1" ht="10.199999999999999">
      <c r="B414" s="156"/>
      <c r="D414" s="150" t="s">
        <v>137</v>
      </c>
      <c r="E414" s="157" t="s">
        <v>18</v>
      </c>
      <c r="F414" s="158" t="s">
        <v>739</v>
      </c>
      <c r="H414" s="159">
        <v>1</v>
      </c>
      <c r="I414" s="160"/>
      <c r="L414" s="156"/>
      <c r="M414" s="161"/>
      <c r="T414" s="162"/>
      <c r="AT414" s="157" t="s">
        <v>137</v>
      </c>
      <c r="AU414" s="157" t="s">
        <v>80</v>
      </c>
      <c r="AV414" s="13" t="s">
        <v>80</v>
      </c>
      <c r="AW414" s="13" t="s">
        <v>32</v>
      </c>
      <c r="AX414" s="13" t="s">
        <v>71</v>
      </c>
      <c r="AY414" s="157" t="s">
        <v>126</v>
      </c>
    </row>
    <row r="415" spans="2:65" s="15" customFormat="1" ht="10.199999999999999">
      <c r="B415" s="171"/>
      <c r="D415" s="150" t="s">
        <v>137</v>
      </c>
      <c r="E415" s="172" t="s">
        <v>18</v>
      </c>
      <c r="F415" s="173" t="s">
        <v>740</v>
      </c>
      <c r="H415" s="174">
        <v>6</v>
      </c>
      <c r="I415" s="175"/>
      <c r="L415" s="171"/>
      <c r="M415" s="176"/>
      <c r="T415" s="177"/>
      <c r="AT415" s="172" t="s">
        <v>137</v>
      </c>
      <c r="AU415" s="172" t="s">
        <v>80</v>
      </c>
      <c r="AV415" s="15" t="s">
        <v>148</v>
      </c>
      <c r="AW415" s="15" t="s">
        <v>32</v>
      </c>
      <c r="AX415" s="15" t="s">
        <v>71</v>
      </c>
      <c r="AY415" s="172" t="s">
        <v>126</v>
      </c>
    </row>
    <row r="416" spans="2:65" s="14" customFormat="1" ht="10.199999999999999">
      <c r="B416" s="163"/>
      <c r="D416" s="150" t="s">
        <v>137</v>
      </c>
      <c r="E416" s="164" t="s">
        <v>18</v>
      </c>
      <c r="F416" s="165" t="s">
        <v>142</v>
      </c>
      <c r="H416" s="166">
        <v>6</v>
      </c>
      <c r="I416" s="167"/>
      <c r="L416" s="163"/>
      <c r="M416" s="168"/>
      <c r="T416" s="169"/>
      <c r="AT416" s="164" t="s">
        <v>137</v>
      </c>
      <c r="AU416" s="164" t="s">
        <v>80</v>
      </c>
      <c r="AV416" s="14" t="s">
        <v>133</v>
      </c>
      <c r="AW416" s="14" t="s">
        <v>32</v>
      </c>
      <c r="AX416" s="14" t="s">
        <v>78</v>
      </c>
      <c r="AY416" s="164" t="s">
        <v>126</v>
      </c>
    </row>
    <row r="417" spans="2:65" s="1" customFormat="1" ht="24.15" customHeight="1">
      <c r="B417" s="33"/>
      <c r="C417" s="178" t="s">
        <v>430</v>
      </c>
      <c r="D417" s="178" t="s">
        <v>261</v>
      </c>
      <c r="E417" s="179" t="s">
        <v>856</v>
      </c>
      <c r="F417" s="180" t="s">
        <v>857</v>
      </c>
      <c r="G417" s="181" t="s">
        <v>731</v>
      </c>
      <c r="H417" s="182">
        <v>6</v>
      </c>
      <c r="I417" s="183"/>
      <c r="J417" s="184">
        <f>ROUND(I417*H417,2)</f>
        <v>0</v>
      </c>
      <c r="K417" s="180" t="s">
        <v>132</v>
      </c>
      <c r="L417" s="185"/>
      <c r="M417" s="186" t="s">
        <v>18</v>
      </c>
      <c r="N417" s="187" t="s">
        <v>42</v>
      </c>
      <c r="P417" s="141">
        <f>O417*H417</f>
        <v>0</v>
      </c>
      <c r="Q417" s="141">
        <v>0.108</v>
      </c>
      <c r="R417" s="141">
        <f>Q417*H417</f>
        <v>0.64800000000000002</v>
      </c>
      <c r="S417" s="141">
        <v>0</v>
      </c>
      <c r="T417" s="142">
        <f>S417*H417</f>
        <v>0</v>
      </c>
      <c r="AR417" s="143" t="s">
        <v>197</v>
      </c>
      <c r="AT417" s="143" t="s">
        <v>261</v>
      </c>
      <c r="AU417" s="143" t="s">
        <v>80</v>
      </c>
      <c r="AY417" s="18" t="s">
        <v>126</v>
      </c>
      <c r="BE417" s="144">
        <f>IF(N417="základní",J417,0)</f>
        <v>0</v>
      </c>
      <c r="BF417" s="144">
        <f>IF(N417="snížená",J417,0)</f>
        <v>0</v>
      </c>
      <c r="BG417" s="144">
        <f>IF(N417="zákl. přenesená",J417,0)</f>
        <v>0</v>
      </c>
      <c r="BH417" s="144">
        <f>IF(N417="sníž. přenesená",J417,0)</f>
        <v>0</v>
      </c>
      <c r="BI417" s="144">
        <f>IF(N417="nulová",J417,0)</f>
        <v>0</v>
      </c>
      <c r="BJ417" s="18" t="s">
        <v>78</v>
      </c>
      <c r="BK417" s="144">
        <f>ROUND(I417*H417,2)</f>
        <v>0</v>
      </c>
      <c r="BL417" s="18" t="s">
        <v>133</v>
      </c>
      <c r="BM417" s="143" t="s">
        <v>858</v>
      </c>
    </row>
    <row r="418" spans="2:65" s="1" customFormat="1" ht="16.5" customHeight="1">
      <c r="B418" s="33"/>
      <c r="C418" s="178" t="s">
        <v>435</v>
      </c>
      <c r="D418" s="178" t="s">
        <v>261</v>
      </c>
      <c r="E418" s="179" t="s">
        <v>859</v>
      </c>
      <c r="F418" s="180" t="s">
        <v>860</v>
      </c>
      <c r="G418" s="181" t="s">
        <v>731</v>
      </c>
      <c r="H418" s="182">
        <v>6</v>
      </c>
      <c r="I418" s="183"/>
      <c r="J418" s="184">
        <f>ROUND(I418*H418,2)</f>
        <v>0</v>
      </c>
      <c r="K418" s="180" t="s">
        <v>132</v>
      </c>
      <c r="L418" s="185"/>
      <c r="M418" s="186" t="s">
        <v>18</v>
      </c>
      <c r="N418" s="187" t="s">
        <v>42</v>
      </c>
      <c r="P418" s="141">
        <f>O418*H418</f>
        <v>0</v>
      </c>
      <c r="Q418" s="141">
        <v>7.1999999999999998E-3</v>
      </c>
      <c r="R418" s="141">
        <f>Q418*H418</f>
        <v>4.3200000000000002E-2</v>
      </c>
      <c r="S418" s="141">
        <v>0</v>
      </c>
      <c r="T418" s="142">
        <f>S418*H418</f>
        <v>0</v>
      </c>
      <c r="AR418" s="143" t="s">
        <v>197</v>
      </c>
      <c r="AT418" s="143" t="s">
        <v>261</v>
      </c>
      <c r="AU418" s="143" t="s">
        <v>80</v>
      </c>
      <c r="AY418" s="18" t="s">
        <v>126</v>
      </c>
      <c r="BE418" s="144">
        <f>IF(N418="základní",J418,0)</f>
        <v>0</v>
      </c>
      <c r="BF418" s="144">
        <f>IF(N418="snížená",J418,0)</f>
        <v>0</v>
      </c>
      <c r="BG418" s="144">
        <f>IF(N418="zákl. přenesená",J418,0)</f>
        <v>0</v>
      </c>
      <c r="BH418" s="144">
        <f>IF(N418="sníž. přenesená",J418,0)</f>
        <v>0</v>
      </c>
      <c r="BI418" s="144">
        <f>IF(N418="nulová",J418,0)</f>
        <v>0</v>
      </c>
      <c r="BJ418" s="18" t="s">
        <v>78</v>
      </c>
      <c r="BK418" s="144">
        <f>ROUND(I418*H418,2)</f>
        <v>0</v>
      </c>
      <c r="BL418" s="18" t="s">
        <v>133</v>
      </c>
      <c r="BM418" s="143" t="s">
        <v>861</v>
      </c>
    </row>
    <row r="419" spans="2:65" s="1" customFormat="1" ht="24.15" customHeight="1">
      <c r="B419" s="33"/>
      <c r="C419" s="132" t="s">
        <v>447</v>
      </c>
      <c r="D419" s="132" t="s">
        <v>128</v>
      </c>
      <c r="E419" s="133" t="s">
        <v>862</v>
      </c>
      <c r="F419" s="134" t="s">
        <v>863</v>
      </c>
      <c r="G419" s="135" t="s">
        <v>731</v>
      </c>
      <c r="H419" s="136">
        <v>2</v>
      </c>
      <c r="I419" s="137"/>
      <c r="J419" s="138">
        <f>ROUND(I419*H419,2)</f>
        <v>0</v>
      </c>
      <c r="K419" s="134" t="s">
        <v>132</v>
      </c>
      <c r="L419" s="33"/>
      <c r="M419" s="139" t="s">
        <v>18</v>
      </c>
      <c r="N419" s="140" t="s">
        <v>42</v>
      </c>
      <c r="P419" s="141">
        <f>O419*H419</f>
        <v>0</v>
      </c>
      <c r="Q419" s="141">
        <v>0.42368</v>
      </c>
      <c r="R419" s="141">
        <f>Q419*H419</f>
        <v>0.84736</v>
      </c>
      <c r="S419" s="141">
        <v>0</v>
      </c>
      <c r="T419" s="142">
        <f>S419*H419</f>
        <v>0</v>
      </c>
      <c r="AR419" s="143" t="s">
        <v>133</v>
      </c>
      <c r="AT419" s="143" t="s">
        <v>128</v>
      </c>
      <c r="AU419" s="143" t="s">
        <v>80</v>
      </c>
      <c r="AY419" s="18" t="s">
        <v>126</v>
      </c>
      <c r="BE419" s="144">
        <f>IF(N419="základní",J419,0)</f>
        <v>0</v>
      </c>
      <c r="BF419" s="144">
        <f>IF(N419="snížená",J419,0)</f>
        <v>0</v>
      </c>
      <c r="BG419" s="144">
        <f>IF(N419="zákl. přenesená",J419,0)</f>
        <v>0</v>
      </c>
      <c r="BH419" s="144">
        <f>IF(N419="sníž. přenesená",J419,0)</f>
        <v>0</v>
      </c>
      <c r="BI419" s="144">
        <f>IF(N419="nulová",J419,0)</f>
        <v>0</v>
      </c>
      <c r="BJ419" s="18" t="s">
        <v>78</v>
      </c>
      <c r="BK419" s="144">
        <f>ROUND(I419*H419,2)</f>
        <v>0</v>
      </c>
      <c r="BL419" s="18" t="s">
        <v>133</v>
      </c>
      <c r="BM419" s="143" t="s">
        <v>864</v>
      </c>
    </row>
    <row r="420" spans="2:65" s="1" customFormat="1" ht="10.199999999999999">
      <c r="B420" s="33"/>
      <c r="D420" s="145" t="s">
        <v>135</v>
      </c>
      <c r="F420" s="146" t="s">
        <v>865</v>
      </c>
      <c r="I420" s="147"/>
      <c r="L420" s="33"/>
      <c r="M420" s="148"/>
      <c r="T420" s="54"/>
      <c r="AT420" s="18" t="s">
        <v>135</v>
      </c>
      <c r="AU420" s="18" t="s">
        <v>80</v>
      </c>
    </row>
    <row r="421" spans="2:65" s="12" customFormat="1" ht="10.199999999999999">
      <c r="B421" s="149"/>
      <c r="D421" s="150" t="s">
        <v>137</v>
      </c>
      <c r="E421" s="151" t="s">
        <v>18</v>
      </c>
      <c r="F421" s="152" t="s">
        <v>170</v>
      </c>
      <c r="H421" s="151" t="s">
        <v>18</v>
      </c>
      <c r="I421" s="153"/>
      <c r="L421" s="149"/>
      <c r="M421" s="154"/>
      <c r="T421" s="155"/>
      <c r="AT421" s="151" t="s">
        <v>137</v>
      </c>
      <c r="AU421" s="151" t="s">
        <v>80</v>
      </c>
      <c r="AV421" s="12" t="s">
        <v>78</v>
      </c>
      <c r="AW421" s="12" t="s">
        <v>32</v>
      </c>
      <c r="AX421" s="12" t="s">
        <v>71</v>
      </c>
      <c r="AY421" s="151" t="s">
        <v>126</v>
      </c>
    </row>
    <row r="422" spans="2:65" s="12" customFormat="1" ht="10.199999999999999">
      <c r="B422" s="149"/>
      <c r="D422" s="150" t="s">
        <v>137</v>
      </c>
      <c r="E422" s="151" t="s">
        <v>18</v>
      </c>
      <c r="F422" s="152" t="s">
        <v>645</v>
      </c>
      <c r="H422" s="151" t="s">
        <v>18</v>
      </c>
      <c r="I422" s="153"/>
      <c r="L422" s="149"/>
      <c r="M422" s="154"/>
      <c r="T422" s="155"/>
      <c r="AT422" s="151" t="s">
        <v>137</v>
      </c>
      <c r="AU422" s="151" t="s">
        <v>80</v>
      </c>
      <c r="AV422" s="12" t="s">
        <v>78</v>
      </c>
      <c r="AW422" s="12" t="s">
        <v>32</v>
      </c>
      <c r="AX422" s="12" t="s">
        <v>71</v>
      </c>
      <c r="AY422" s="151" t="s">
        <v>126</v>
      </c>
    </row>
    <row r="423" spans="2:65" s="13" customFormat="1" ht="10.199999999999999">
      <c r="B423" s="156"/>
      <c r="D423" s="150" t="s">
        <v>137</v>
      </c>
      <c r="E423" s="157" t="s">
        <v>18</v>
      </c>
      <c r="F423" s="158" t="s">
        <v>866</v>
      </c>
      <c r="H423" s="159">
        <v>2</v>
      </c>
      <c r="I423" s="160"/>
      <c r="L423" s="156"/>
      <c r="M423" s="161"/>
      <c r="T423" s="162"/>
      <c r="AT423" s="157" t="s">
        <v>137</v>
      </c>
      <c r="AU423" s="157" t="s">
        <v>80</v>
      </c>
      <c r="AV423" s="13" t="s">
        <v>80</v>
      </c>
      <c r="AW423" s="13" t="s">
        <v>32</v>
      </c>
      <c r="AX423" s="13" t="s">
        <v>71</v>
      </c>
      <c r="AY423" s="157" t="s">
        <v>126</v>
      </c>
    </row>
    <row r="424" spans="2:65" s="14" customFormat="1" ht="10.199999999999999">
      <c r="B424" s="163"/>
      <c r="D424" s="150" t="s">
        <v>137</v>
      </c>
      <c r="E424" s="164" t="s">
        <v>18</v>
      </c>
      <c r="F424" s="165" t="s">
        <v>142</v>
      </c>
      <c r="H424" s="166">
        <v>2</v>
      </c>
      <c r="I424" s="167"/>
      <c r="L424" s="163"/>
      <c r="M424" s="168"/>
      <c r="T424" s="169"/>
      <c r="AT424" s="164" t="s">
        <v>137</v>
      </c>
      <c r="AU424" s="164" t="s">
        <v>80</v>
      </c>
      <c r="AV424" s="14" t="s">
        <v>133</v>
      </c>
      <c r="AW424" s="14" t="s">
        <v>32</v>
      </c>
      <c r="AX424" s="14" t="s">
        <v>78</v>
      </c>
      <c r="AY424" s="164" t="s">
        <v>126</v>
      </c>
    </row>
    <row r="425" spans="2:65" s="1" customFormat="1" ht="24.15" customHeight="1">
      <c r="B425" s="33"/>
      <c r="C425" s="132" t="s">
        <v>454</v>
      </c>
      <c r="D425" s="132" t="s">
        <v>128</v>
      </c>
      <c r="E425" s="133" t="s">
        <v>867</v>
      </c>
      <c r="F425" s="134" t="s">
        <v>868</v>
      </c>
      <c r="G425" s="135" t="s">
        <v>731</v>
      </c>
      <c r="H425" s="136">
        <v>9</v>
      </c>
      <c r="I425" s="137"/>
      <c r="J425" s="138">
        <f>ROUND(I425*H425,2)</f>
        <v>0</v>
      </c>
      <c r="K425" s="134" t="s">
        <v>132</v>
      </c>
      <c r="L425" s="33"/>
      <c r="M425" s="139" t="s">
        <v>18</v>
      </c>
      <c r="N425" s="140" t="s">
        <v>42</v>
      </c>
      <c r="P425" s="141">
        <f>O425*H425</f>
        <v>0</v>
      </c>
      <c r="Q425" s="141">
        <v>0.42080000000000001</v>
      </c>
      <c r="R425" s="141">
        <f>Q425*H425</f>
        <v>3.7871999999999999</v>
      </c>
      <c r="S425" s="141">
        <v>0</v>
      </c>
      <c r="T425" s="142">
        <f>S425*H425</f>
        <v>0</v>
      </c>
      <c r="AR425" s="143" t="s">
        <v>133</v>
      </c>
      <c r="AT425" s="143" t="s">
        <v>128</v>
      </c>
      <c r="AU425" s="143" t="s">
        <v>80</v>
      </c>
      <c r="AY425" s="18" t="s">
        <v>126</v>
      </c>
      <c r="BE425" s="144">
        <f>IF(N425="základní",J425,0)</f>
        <v>0</v>
      </c>
      <c r="BF425" s="144">
        <f>IF(N425="snížená",J425,0)</f>
        <v>0</v>
      </c>
      <c r="BG425" s="144">
        <f>IF(N425="zákl. přenesená",J425,0)</f>
        <v>0</v>
      </c>
      <c r="BH425" s="144">
        <f>IF(N425="sníž. přenesená",J425,0)</f>
        <v>0</v>
      </c>
      <c r="BI425" s="144">
        <f>IF(N425="nulová",J425,0)</f>
        <v>0</v>
      </c>
      <c r="BJ425" s="18" t="s">
        <v>78</v>
      </c>
      <c r="BK425" s="144">
        <f>ROUND(I425*H425,2)</f>
        <v>0</v>
      </c>
      <c r="BL425" s="18" t="s">
        <v>133</v>
      </c>
      <c r="BM425" s="143" t="s">
        <v>869</v>
      </c>
    </row>
    <row r="426" spans="2:65" s="1" customFormat="1" ht="10.199999999999999">
      <c r="B426" s="33"/>
      <c r="D426" s="145" t="s">
        <v>135</v>
      </c>
      <c r="F426" s="146" t="s">
        <v>870</v>
      </c>
      <c r="I426" s="147"/>
      <c r="L426" s="33"/>
      <c r="M426" s="148"/>
      <c r="T426" s="54"/>
      <c r="AT426" s="18" t="s">
        <v>135</v>
      </c>
      <c r="AU426" s="18" t="s">
        <v>80</v>
      </c>
    </row>
    <row r="427" spans="2:65" s="12" customFormat="1" ht="10.199999999999999">
      <c r="B427" s="149"/>
      <c r="D427" s="150" t="s">
        <v>137</v>
      </c>
      <c r="E427" s="151" t="s">
        <v>18</v>
      </c>
      <c r="F427" s="152" t="s">
        <v>170</v>
      </c>
      <c r="H427" s="151" t="s">
        <v>18</v>
      </c>
      <c r="I427" s="153"/>
      <c r="L427" s="149"/>
      <c r="M427" s="154"/>
      <c r="T427" s="155"/>
      <c r="AT427" s="151" t="s">
        <v>137</v>
      </c>
      <c r="AU427" s="151" t="s">
        <v>80</v>
      </c>
      <c r="AV427" s="12" t="s">
        <v>78</v>
      </c>
      <c r="AW427" s="12" t="s">
        <v>32</v>
      </c>
      <c r="AX427" s="12" t="s">
        <v>71</v>
      </c>
      <c r="AY427" s="151" t="s">
        <v>126</v>
      </c>
    </row>
    <row r="428" spans="2:65" s="12" customFormat="1" ht="10.199999999999999">
      <c r="B428" s="149"/>
      <c r="D428" s="150" t="s">
        <v>137</v>
      </c>
      <c r="E428" s="151" t="s">
        <v>18</v>
      </c>
      <c r="F428" s="152" t="s">
        <v>645</v>
      </c>
      <c r="H428" s="151" t="s">
        <v>18</v>
      </c>
      <c r="I428" s="153"/>
      <c r="L428" s="149"/>
      <c r="M428" s="154"/>
      <c r="T428" s="155"/>
      <c r="AT428" s="151" t="s">
        <v>137</v>
      </c>
      <c r="AU428" s="151" t="s">
        <v>80</v>
      </c>
      <c r="AV428" s="12" t="s">
        <v>78</v>
      </c>
      <c r="AW428" s="12" t="s">
        <v>32</v>
      </c>
      <c r="AX428" s="12" t="s">
        <v>71</v>
      </c>
      <c r="AY428" s="151" t="s">
        <v>126</v>
      </c>
    </row>
    <row r="429" spans="2:65" s="13" customFormat="1" ht="10.199999999999999">
      <c r="B429" s="156"/>
      <c r="D429" s="150" t="s">
        <v>137</v>
      </c>
      <c r="E429" s="157" t="s">
        <v>18</v>
      </c>
      <c r="F429" s="158" t="s">
        <v>871</v>
      </c>
      <c r="H429" s="159">
        <v>9</v>
      </c>
      <c r="I429" s="160"/>
      <c r="L429" s="156"/>
      <c r="M429" s="161"/>
      <c r="T429" s="162"/>
      <c r="AT429" s="157" t="s">
        <v>137</v>
      </c>
      <c r="AU429" s="157" t="s">
        <v>80</v>
      </c>
      <c r="AV429" s="13" t="s">
        <v>80</v>
      </c>
      <c r="AW429" s="13" t="s">
        <v>32</v>
      </c>
      <c r="AX429" s="13" t="s">
        <v>71</v>
      </c>
      <c r="AY429" s="157" t="s">
        <v>126</v>
      </c>
    </row>
    <row r="430" spans="2:65" s="14" customFormat="1" ht="10.199999999999999">
      <c r="B430" s="163"/>
      <c r="D430" s="150" t="s">
        <v>137</v>
      </c>
      <c r="E430" s="164" t="s">
        <v>18</v>
      </c>
      <c r="F430" s="165" t="s">
        <v>142</v>
      </c>
      <c r="H430" s="166">
        <v>9</v>
      </c>
      <c r="I430" s="167"/>
      <c r="L430" s="163"/>
      <c r="M430" s="168"/>
      <c r="T430" s="169"/>
      <c r="AT430" s="164" t="s">
        <v>137</v>
      </c>
      <c r="AU430" s="164" t="s">
        <v>80</v>
      </c>
      <c r="AV430" s="14" t="s">
        <v>133</v>
      </c>
      <c r="AW430" s="14" t="s">
        <v>32</v>
      </c>
      <c r="AX430" s="14" t="s">
        <v>78</v>
      </c>
      <c r="AY430" s="164" t="s">
        <v>126</v>
      </c>
    </row>
    <row r="431" spans="2:65" s="1" customFormat="1" ht="37.799999999999997" customHeight="1">
      <c r="B431" s="33"/>
      <c r="C431" s="132" t="s">
        <v>460</v>
      </c>
      <c r="D431" s="132" t="s">
        <v>128</v>
      </c>
      <c r="E431" s="133" t="s">
        <v>872</v>
      </c>
      <c r="F431" s="134" t="s">
        <v>873</v>
      </c>
      <c r="G431" s="135" t="s">
        <v>731</v>
      </c>
      <c r="H431" s="136">
        <v>24</v>
      </c>
      <c r="I431" s="137"/>
      <c r="J431" s="138">
        <f>ROUND(I431*H431,2)</f>
        <v>0</v>
      </c>
      <c r="K431" s="134" t="s">
        <v>132</v>
      </c>
      <c r="L431" s="33"/>
      <c r="M431" s="139" t="s">
        <v>18</v>
      </c>
      <c r="N431" s="140" t="s">
        <v>42</v>
      </c>
      <c r="P431" s="141">
        <f>O431*H431</f>
        <v>0</v>
      </c>
      <c r="Q431" s="141">
        <v>0.31108000000000002</v>
      </c>
      <c r="R431" s="141">
        <f>Q431*H431</f>
        <v>7.4659200000000006</v>
      </c>
      <c r="S431" s="141">
        <v>0</v>
      </c>
      <c r="T431" s="142">
        <f>S431*H431</f>
        <v>0</v>
      </c>
      <c r="AR431" s="143" t="s">
        <v>133</v>
      </c>
      <c r="AT431" s="143" t="s">
        <v>128</v>
      </c>
      <c r="AU431" s="143" t="s">
        <v>80</v>
      </c>
      <c r="AY431" s="18" t="s">
        <v>126</v>
      </c>
      <c r="BE431" s="144">
        <f>IF(N431="základní",J431,0)</f>
        <v>0</v>
      </c>
      <c r="BF431" s="144">
        <f>IF(N431="snížená",J431,0)</f>
        <v>0</v>
      </c>
      <c r="BG431" s="144">
        <f>IF(N431="zákl. přenesená",J431,0)</f>
        <v>0</v>
      </c>
      <c r="BH431" s="144">
        <f>IF(N431="sníž. přenesená",J431,0)</f>
        <v>0</v>
      </c>
      <c r="BI431" s="144">
        <f>IF(N431="nulová",J431,0)</f>
        <v>0</v>
      </c>
      <c r="BJ431" s="18" t="s">
        <v>78</v>
      </c>
      <c r="BK431" s="144">
        <f>ROUND(I431*H431,2)</f>
        <v>0</v>
      </c>
      <c r="BL431" s="18" t="s">
        <v>133</v>
      </c>
      <c r="BM431" s="143" t="s">
        <v>874</v>
      </c>
    </row>
    <row r="432" spans="2:65" s="1" customFormat="1" ht="10.199999999999999">
      <c r="B432" s="33"/>
      <c r="D432" s="145" t="s">
        <v>135</v>
      </c>
      <c r="F432" s="146" t="s">
        <v>875</v>
      </c>
      <c r="I432" s="147"/>
      <c r="L432" s="33"/>
      <c r="M432" s="148"/>
      <c r="T432" s="54"/>
      <c r="AT432" s="18" t="s">
        <v>135</v>
      </c>
      <c r="AU432" s="18" t="s">
        <v>80</v>
      </c>
    </row>
    <row r="433" spans="2:65" s="12" customFormat="1" ht="10.199999999999999">
      <c r="B433" s="149"/>
      <c r="D433" s="150" t="s">
        <v>137</v>
      </c>
      <c r="E433" s="151" t="s">
        <v>18</v>
      </c>
      <c r="F433" s="152" t="s">
        <v>170</v>
      </c>
      <c r="H433" s="151" t="s">
        <v>18</v>
      </c>
      <c r="I433" s="153"/>
      <c r="L433" s="149"/>
      <c r="M433" s="154"/>
      <c r="T433" s="155"/>
      <c r="AT433" s="151" t="s">
        <v>137</v>
      </c>
      <c r="AU433" s="151" t="s">
        <v>80</v>
      </c>
      <c r="AV433" s="12" t="s">
        <v>78</v>
      </c>
      <c r="AW433" s="12" t="s">
        <v>32</v>
      </c>
      <c r="AX433" s="12" t="s">
        <v>71</v>
      </c>
      <c r="AY433" s="151" t="s">
        <v>126</v>
      </c>
    </row>
    <row r="434" spans="2:65" s="12" customFormat="1" ht="10.199999999999999">
      <c r="B434" s="149"/>
      <c r="D434" s="150" t="s">
        <v>137</v>
      </c>
      <c r="E434" s="151" t="s">
        <v>18</v>
      </c>
      <c r="F434" s="152" t="s">
        <v>645</v>
      </c>
      <c r="H434" s="151" t="s">
        <v>18</v>
      </c>
      <c r="I434" s="153"/>
      <c r="L434" s="149"/>
      <c r="M434" s="154"/>
      <c r="T434" s="155"/>
      <c r="AT434" s="151" t="s">
        <v>137</v>
      </c>
      <c r="AU434" s="151" t="s">
        <v>80</v>
      </c>
      <c r="AV434" s="12" t="s">
        <v>78</v>
      </c>
      <c r="AW434" s="12" t="s">
        <v>32</v>
      </c>
      <c r="AX434" s="12" t="s">
        <v>71</v>
      </c>
      <c r="AY434" s="151" t="s">
        <v>126</v>
      </c>
    </row>
    <row r="435" spans="2:65" s="13" customFormat="1" ht="10.199999999999999">
      <c r="B435" s="156"/>
      <c r="D435" s="150" t="s">
        <v>137</v>
      </c>
      <c r="E435" s="157" t="s">
        <v>18</v>
      </c>
      <c r="F435" s="158" t="s">
        <v>876</v>
      </c>
      <c r="H435" s="159">
        <v>22</v>
      </c>
      <c r="I435" s="160"/>
      <c r="L435" s="156"/>
      <c r="M435" s="161"/>
      <c r="T435" s="162"/>
      <c r="AT435" s="157" t="s">
        <v>137</v>
      </c>
      <c r="AU435" s="157" t="s">
        <v>80</v>
      </c>
      <c r="AV435" s="13" t="s">
        <v>80</v>
      </c>
      <c r="AW435" s="13" t="s">
        <v>32</v>
      </c>
      <c r="AX435" s="13" t="s">
        <v>71</v>
      </c>
      <c r="AY435" s="157" t="s">
        <v>126</v>
      </c>
    </row>
    <row r="436" spans="2:65" s="13" customFormat="1" ht="10.199999999999999">
      <c r="B436" s="156"/>
      <c r="D436" s="150" t="s">
        <v>137</v>
      </c>
      <c r="E436" s="157" t="s">
        <v>18</v>
      </c>
      <c r="F436" s="158" t="s">
        <v>877</v>
      </c>
      <c r="H436" s="159">
        <v>2</v>
      </c>
      <c r="I436" s="160"/>
      <c r="L436" s="156"/>
      <c r="M436" s="161"/>
      <c r="T436" s="162"/>
      <c r="AT436" s="157" t="s">
        <v>137</v>
      </c>
      <c r="AU436" s="157" t="s">
        <v>80</v>
      </c>
      <c r="AV436" s="13" t="s">
        <v>80</v>
      </c>
      <c r="AW436" s="13" t="s">
        <v>32</v>
      </c>
      <c r="AX436" s="13" t="s">
        <v>71</v>
      </c>
      <c r="AY436" s="157" t="s">
        <v>126</v>
      </c>
    </row>
    <row r="437" spans="2:65" s="14" customFormat="1" ht="10.199999999999999">
      <c r="B437" s="163"/>
      <c r="D437" s="150" t="s">
        <v>137</v>
      </c>
      <c r="E437" s="164" t="s">
        <v>18</v>
      </c>
      <c r="F437" s="165" t="s">
        <v>142</v>
      </c>
      <c r="H437" s="166">
        <v>24</v>
      </c>
      <c r="I437" s="167"/>
      <c r="L437" s="163"/>
      <c r="M437" s="168"/>
      <c r="T437" s="169"/>
      <c r="AT437" s="164" t="s">
        <v>137</v>
      </c>
      <c r="AU437" s="164" t="s">
        <v>80</v>
      </c>
      <c r="AV437" s="14" t="s">
        <v>133</v>
      </c>
      <c r="AW437" s="14" t="s">
        <v>32</v>
      </c>
      <c r="AX437" s="14" t="s">
        <v>78</v>
      </c>
      <c r="AY437" s="164" t="s">
        <v>126</v>
      </c>
    </row>
    <row r="438" spans="2:65" s="1" customFormat="1" ht="16.5" customHeight="1">
      <c r="B438" s="33"/>
      <c r="C438" s="132" t="s">
        <v>465</v>
      </c>
      <c r="D438" s="132" t="s">
        <v>128</v>
      </c>
      <c r="E438" s="133" t="s">
        <v>607</v>
      </c>
      <c r="F438" s="134" t="s">
        <v>878</v>
      </c>
      <c r="G438" s="135" t="s">
        <v>731</v>
      </c>
      <c r="H438" s="136">
        <v>2</v>
      </c>
      <c r="I438" s="137"/>
      <c r="J438" s="138">
        <f>ROUND(I438*H438,2)</f>
        <v>0</v>
      </c>
      <c r="K438" s="134" t="s">
        <v>609</v>
      </c>
      <c r="L438" s="33"/>
      <c r="M438" s="139" t="s">
        <v>18</v>
      </c>
      <c r="N438" s="140" t="s">
        <v>42</v>
      </c>
      <c r="P438" s="141">
        <f>O438*H438</f>
        <v>0</v>
      </c>
      <c r="Q438" s="141">
        <v>0</v>
      </c>
      <c r="R438" s="141">
        <f>Q438*H438</f>
        <v>0</v>
      </c>
      <c r="S438" s="141">
        <v>0</v>
      </c>
      <c r="T438" s="142">
        <f>S438*H438</f>
        <v>0</v>
      </c>
      <c r="AR438" s="143" t="s">
        <v>133</v>
      </c>
      <c r="AT438" s="143" t="s">
        <v>128</v>
      </c>
      <c r="AU438" s="143" t="s">
        <v>80</v>
      </c>
      <c r="AY438" s="18" t="s">
        <v>126</v>
      </c>
      <c r="BE438" s="144">
        <f>IF(N438="základní",J438,0)</f>
        <v>0</v>
      </c>
      <c r="BF438" s="144">
        <f>IF(N438="snížená",J438,0)</f>
        <v>0</v>
      </c>
      <c r="BG438" s="144">
        <f>IF(N438="zákl. přenesená",J438,0)</f>
        <v>0</v>
      </c>
      <c r="BH438" s="144">
        <f>IF(N438="sníž. přenesená",J438,0)</f>
        <v>0</v>
      </c>
      <c r="BI438" s="144">
        <f>IF(N438="nulová",J438,0)</f>
        <v>0</v>
      </c>
      <c r="BJ438" s="18" t="s">
        <v>78</v>
      </c>
      <c r="BK438" s="144">
        <f>ROUND(I438*H438,2)</f>
        <v>0</v>
      </c>
      <c r="BL438" s="18" t="s">
        <v>133</v>
      </c>
      <c r="BM438" s="143" t="s">
        <v>879</v>
      </c>
    </row>
    <row r="439" spans="2:65" s="12" customFormat="1" ht="10.199999999999999">
      <c r="B439" s="149"/>
      <c r="D439" s="150" t="s">
        <v>137</v>
      </c>
      <c r="E439" s="151" t="s">
        <v>18</v>
      </c>
      <c r="F439" s="152" t="s">
        <v>170</v>
      </c>
      <c r="H439" s="151" t="s">
        <v>18</v>
      </c>
      <c r="I439" s="153"/>
      <c r="L439" s="149"/>
      <c r="M439" s="154"/>
      <c r="T439" s="155"/>
      <c r="AT439" s="151" t="s">
        <v>137</v>
      </c>
      <c r="AU439" s="151" t="s">
        <v>80</v>
      </c>
      <c r="AV439" s="12" t="s">
        <v>78</v>
      </c>
      <c r="AW439" s="12" t="s">
        <v>32</v>
      </c>
      <c r="AX439" s="12" t="s">
        <v>71</v>
      </c>
      <c r="AY439" s="151" t="s">
        <v>126</v>
      </c>
    </row>
    <row r="440" spans="2:65" s="12" customFormat="1" ht="10.199999999999999">
      <c r="B440" s="149"/>
      <c r="D440" s="150" t="s">
        <v>137</v>
      </c>
      <c r="E440" s="151" t="s">
        <v>18</v>
      </c>
      <c r="F440" s="152" t="s">
        <v>645</v>
      </c>
      <c r="H440" s="151" t="s">
        <v>18</v>
      </c>
      <c r="I440" s="153"/>
      <c r="L440" s="149"/>
      <c r="M440" s="154"/>
      <c r="T440" s="155"/>
      <c r="AT440" s="151" t="s">
        <v>137</v>
      </c>
      <c r="AU440" s="151" t="s">
        <v>80</v>
      </c>
      <c r="AV440" s="12" t="s">
        <v>78</v>
      </c>
      <c r="AW440" s="12" t="s">
        <v>32</v>
      </c>
      <c r="AX440" s="12" t="s">
        <v>71</v>
      </c>
      <c r="AY440" s="151" t="s">
        <v>126</v>
      </c>
    </row>
    <row r="441" spans="2:65" s="13" customFormat="1" ht="10.199999999999999">
      <c r="B441" s="156"/>
      <c r="D441" s="150" t="s">
        <v>137</v>
      </c>
      <c r="E441" s="157" t="s">
        <v>18</v>
      </c>
      <c r="F441" s="158" t="s">
        <v>880</v>
      </c>
      <c r="H441" s="159">
        <v>2</v>
      </c>
      <c r="I441" s="160"/>
      <c r="L441" s="156"/>
      <c r="M441" s="161"/>
      <c r="T441" s="162"/>
      <c r="AT441" s="157" t="s">
        <v>137</v>
      </c>
      <c r="AU441" s="157" t="s">
        <v>80</v>
      </c>
      <c r="AV441" s="13" t="s">
        <v>80</v>
      </c>
      <c r="AW441" s="13" t="s">
        <v>32</v>
      </c>
      <c r="AX441" s="13" t="s">
        <v>71</v>
      </c>
      <c r="AY441" s="157" t="s">
        <v>126</v>
      </c>
    </row>
    <row r="442" spans="2:65" s="14" customFormat="1" ht="10.199999999999999">
      <c r="B442" s="163"/>
      <c r="D442" s="150" t="s">
        <v>137</v>
      </c>
      <c r="E442" s="164" t="s">
        <v>18</v>
      </c>
      <c r="F442" s="165" t="s">
        <v>142</v>
      </c>
      <c r="H442" s="166">
        <v>2</v>
      </c>
      <c r="I442" s="167"/>
      <c r="L442" s="163"/>
      <c r="M442" s="168"/>
      <c r="T442" s="169"/>
      <c r="AT442" s="164" t="s">
        <v>137</v>
      </c>
      <c r="AU442" s="164" t="s">
        <v>80</v>
      </c>
      <c r="AV442" s="14" t="s">
        <v>133</v>
      </c>
      <c r="AW442" s="14" t="s">
        <v>32</v>
      </c>
      <c r="AX442" s="14" t="s">
        <v>78</v>
      </c>
      <c r="AY442" s="164" t="s">
        <v>126</v>
      </c>
    </row>
    <row r="443" spans="2:65" s="11" customFormat="1" ht="22.8" customHeight="1">
      <c r="B443" s="120"/>
      <c r="D443" s="121" t="s">
        <v>70</v>
      </c>
      <c r="E443" s="130" t="s">
        <v>206</v>
      </c>
      <c r="F443" s="130" t="s">
        <v>405</v>
      </c>
      <c r="I443" s="123"/>
      <c r="J443" s="131">
        <f>BK443</f>
        <v>0</v>
      </c>
      <c r="L443" s="120"/>
      <c r="M443" s="125"/>
      <c r="P443" s="126">
        <f>SUM(P444:P473)</f>
        <v>0</v>
      </c>
      <c r="R443" s="126">
        <f>SUM(R444:R473)</f>
        <v>2.2361400000000002</v>
      </c>
      <c r="T443" s="127">
        <f>SUM(T444:T473)</f>
        <v>2.6099999999999998E-2</v>
      </c>
      <c r="AR443" s="121" t="s">
        <v>78</v>
      </c>
      <c r="AT443" s="128" t="s">
        <v>70</v>
      </c>
      <c r="AU443" s="128" t="s">
        <v>78</v>
      </c>
      <c r="AY443" s="121" t="s">
        <v>126</v>
      </c>
      <c r="BK443" s="129">
        <f>SUM(BK444:BK473)</f>
        <v>0</v>
      </c>
    </row>
    <row r="444" spans="2:65" s="1" customFormat="1" ht="24.15" customHeight="1">
      <c r="B444" s="33"/>
      <c r="C444" s="132" t="s">
        <v>470</v>
      </c>
      <c r="D444" s="132" t="s">
        <v>128</v>
      </c>
      <c r="E444" s="133" t="s">
        <v>881</v>
      </c>
      <c r="F444" s="134" t="s">
        <v>882</v>
      </c>
      <c r="G444" s="135" t="s">
        <v>156</v>
      </c>
      <c r="H444" s="136">
        <v>5.5</v>
      </c>
      <c r="I444" s="137"/>
      <c r="J444" s="138">
        <f>ROUND(I444*H444,2)</f>
        <v>0</v>
      </c>
      <c r="K444" s="134" t="s">
        <v>132</v>
      </c>
      <c r="L444" s="33"/>
      <c r="M444" s="139" t="s">
        <v>18</v>
      </c>
      <c r="N444" s="140" t="s">
        <v>42</v>
      </c>
      <c r="P444" s="141">
        <f>O444*H444</f>
        <v>0</v>
      </c>
      <c r="Q444" s="141">
        <v>0.29221000000000003</v>
      </c>
      <c r="R444" s="141">
        <f>Q444*H444</f>
        <v>1.6071550000000001</v>
      </c>
      <c r="S444" s="141">
        <v>0</v>
      </c>
      <c r="T444" s="142">
        <f>S444*H444</f>
        <v>0</v>
      </c>
      <c r="AR444" s="143" t="s">
        <v>133</v>
      </c>
      <c r="AT444" s="143" t="s">
        <v>128</v>
      </c>
      <c r="AU444" s="143" t="s">
        <v>80</v>
      </c>
      <c r="AY444" s="18" t="s">
        <v>126</v>
      </c>
      <c r="BE444" s="144">
        <f>IF(N444="základní",J444,0)</f>
        <v>0</v>
      </c>
      <c r="BF444" s="144">
        <f>IF(N444="snížená",J444,0)</f>
        <v>0</v>
      </c>
      <c r="BG444" s="144">
        <f>IF(N444="zákl. přenesená",J444,0)</f>
        <v>0</v>
      </c>
      <c r="BH444" s="144">
        <f>IF(N444="sníž. přenesená",J444,0)</f>
        <v>0</v>
      </c>
      <c r="BI444" s="144">
        <f>IF(N444="nulová",J444,0)</f>
        <v>0</v>
      </c>
      <c r="BJ444" s="18" t="s">
        <v>78</v>
      </c>
      <c r="BK444" s="144">
        <f>ROUND(I444*H444,2)</f>
        <v>0</v>
      </c>
      <c r="BL444" s="18" t="s">
        <v>133</v>
      </c>
      <c r="BM444" s="143" t="s">
        <v>883</v>
      </c>
    </row>
    <row r="445" spans="2:65" s="1" customFormat="1" ht="10.199999999999999">
      <c r="B445" s="33"/>
      <c r="D445" s="145" t="s">
        <v>135</v>
      </c>
      <c r="F445" s="146" t="s">
        <v>884</v>
      </c>
      <c r="I445" s="147"/>
      <c r="L445" s="33"/>
      <c r="M445" s="148"/>
      <c r="T445" s="54"/>
      <c r="AT445" s="18" t="s">
        <v>135</v>
      </c>
      <c r="AU445" s="18" t="s">
        <v>80</v>
      </c>
    </row>
    <row r="446" spans="2:65" s="12" customFormat="1" ht="10.199999999999999">
      <c r="B446" s="149"/>
      <c r="D446" s="150" t="s">
        <v>137</v>
      </c>
      <c r="E446" s="151" t="s">
        <v>18</v>
      </c>
      <c r="F446" s="152" t="s">
        <v>170</v>
      </c>
      <c r="H446" s="151" t="s">
        <v>18</v>
      </c>
      <c r="I446" s="153"/>
      <c r="L446" s="149"/>
      <c r="M446" s="154"/>
      <c r="T446" s="155"/>
      <c r="AT446" s="151" t="s">
        <v>137</v>
      </c>
      <c r="AU446" s="151" t="s">
        <v>80</v>
      </c>
      <c r="AV446" s="12" t="s">
        <v>78</v>
      </c>
      <c r="AW446" s="12" t="s">
        <v>32</v>
      </c>
      <c r="AX446" s="12" t="s">
        <v>71</v>
      </c>
      <c r="AY446" s="151" t="s">
        <v>126</v>
      </c>
    </row>
    <row r="447" spans="2:65" s="12" customFormat="1" ht="10.199999999999999">
      <c r="B447" s="149"/>
      <c r="D447" s="150" t="s">
        <v>137</v>
      </c>
      <c r="E447" s="151" t="s">
        <v>18</v>
      </c>
      <c r="F447" s="152" t="s">
        <v>645</v>
      </c>
      <c r="H447" s="151" t="s">
        <v>18</v>
      </c>
      <c r="I447" s="153"/>
      <c r="L447" s="149"/>
      <c r="M447" s="154"/>
      <c r="T447" s="155"/>
      <c r="AT447" s="151" t="s">
        <v>137</v>
      </c>
      <c r="AU447" s="151" t="s">
        <v>80</v>
      </c>
      <c r="AV447" s="12" t="s">
        <v>78</v>
      </c>
      <c r="AW447" s="12" t="s">
        <v>32</v>
      </c>
      <c r="AX447" s="12" t="s">
        <v>71</v>
      </c>
      <c r="AY447" s="151" t="s">
        <v>126</v>
      </c>
    </row>
    <row r="448" spans="2:65" s="13" customFormat="1" ht="10.199999999999999">
      <c r="B448" s="156"/>
      <c r="D448" s="150" t="s">
        <v>137</v>
      </c>
      <c r="E448" s="157" t="s">
        <v>18</v>
      </c>
      <c r="F448" s="158" t="s">
        <v>885</v>
      </c>
      <c r="H448" s="159">
        <v>5.5</v>
      </c>
      <c r="I448" s="160"/>
      <c r="L448" s="156"/>
      <c r="M448" s="161"/>
      <c r="T448" s="162"/>
      <c r="AT448" s="157" t="s">
        <v>137</v>
      </c>
      <c r="AU448" s="157" t="s">
        <v>80</v>
      </c>
      <c r="AV448" s="13" t="s">
        <v>80</v>
      </c>
      <c r="AW448" s="13" t="s">
        <v>32</v>
      </c>
      <c r="AX448" s="13" t="s">
        <v>71</v>
      </c>
      <c r="AY448" s="157" t="s">
        <v>126</v>
      </c>
    </row>
    <row r="449" spans="2:65" s="15" customFormat="1" ht="10.199999999999999">
      <c r="B449" s="171"/>
      <c r="D449" s="150" t="s">
        <v>137</v>
      </c>
      <c r="E449" s="172" t="s">
        <v>18</v>
      </c>
      <c r="F449" s="173" t="s">
        <v>783</v>
      </c>
      <c r="H449" s="174">
        <v>5.5</v>
      </c>
      <c r="I449" s="175"/>
      <c r="L449" s="171"/>
      <c r="M449" s="176"/>
      <c r="T449" s="177"/>
      <c r="AT449" s="172" t="s">
        <v>137</v>
      </c>
      <c r="AU449" s="172" t="s">
        <v>80</v>
      </c>
      <c r="AV449" s="15" t="s">
        <v>148</v>
      </c>
      <c r="AW449" s="15" t="s">
        <v>32</v>
      </c>
      <c r="AX449" s="15" t="s">
        <v>71</v>
      </c>
      <c r="AY449" s="172" t="s">
        <v>126</v>
      </c>
    </row>
    <row r="450" spans="2:65" s="14" customFormat="1" ht="10.199999999999999">
      <c r="B450" s="163"/>
      <c r="D450" s="150" t="s">
        <v>137</v>
      </c>
      <c r="E450" s="164" t="s">
        <v>18</v>
      </c>
      <c r="F450" s="165" t="s">
        <v>142</v>
      </c>
      <c r="H450" s="166">
        <v>5.5</v>
      </c>
      <c r="I450" s="167"/>
      <c r="L450" s="163"/>
      <c r="M450" s="168"/>
      <c r="T450" s="169"/>
      <c r="AT450" s="164" t="s">
        <v>137</v>
      </c>
      <c r="AU450" s="164" t="s">
        <v>80</v>
      </c>
      <c r="AV450" s="14" t="s">
        <v>133</v>
      </c>
      <c r="AW450" s="14" t="s">
        <v>32</v>
      </c>
      <c r="AX450" s="14" t="s">
        <v>78</v>
      </c>
      <c r="AY450" s="164" t="s">
        <v>126</v>
      </c>
    </row>
    <row r="451" spans="2:65" s="1" customFormat="1" ht="24.15" customHeight="1">
      <c r="B451" s="33"/>
      <c r="C451" s="178" t="s">
        <v>480</v>
      </c>
      <c r="D451" s="178" t="s">
        <v>261</v>
      </c>
      <c r="E451" s="179" t="s">
        <v>886</v>
      </c>
      <c r="F451" s="180" t="s">
        <v>887</v>
      </c>
      <c r="G451" s="181" t="s">
        <v>156</v>
      </c>
      <c r="H451" s="182">
        <v>5.5</v>
      </c>
      <c r="I451" s="183"/>
      <c r="J451" s="184">
        <f>ROUND(I451*H451,2)</f>
        <v>0</v>
      </c>
      <c r="K451" s="180" t="s">
        <v>132</v>
      </c>
      <c r="L451" s="185"/>
      <c r="M451" s="186" t="s">
        <v>18</v>
      </c>
      <c r="N451" s="187" t="s">
        <v>42</v>
      </c>
      <c r="P451" s="141">
        <f>O451*H451</f>
        <v>0</v>
      </c>
      <c r="Q451" s="141">
        <v>5.3800000000000001E-2</v>
      </c>
      <c r="R451" s="141">
        <f>Q451*H451</f>
        <v>0.2959</v>
      </c>
      <c r="S451" s="141">
        <v>0</v>
      </c>
      <c r="T451" s="142">
        <f>S451*H451</f>
        <v>0</v>
      </c>
      <c r="AR451" s="143" t="s">
        <v>197</v>
      </c>
      <c r="AT451" s="143" t="s">
        <v>261</v>
      </c>
      <c r="AU451" s="143" t="s">
        <v>80</v>
      </c>
      <c r="AY451" s="18" t="s">
        <v>126</v>
      </c>
      <c r="BE451" s="144">
        <f>IF(N451="základní",J451,0)</f>
        <v>0</v>
      </c>
      <c r="BF451" s="144">
        <f>IF(N451="snížená",J451,0)</f>
        <v>0</v>
      </c>
      <c r="BG451" s="144">
        <f>IF(N451="zákl. přenesená",J451,0)</f>
        <v>0</v>
      </c>
      <c r="BH451" s="144">
        <f>IF(N451="sníž. přenesená",J451,0)</f>
        <v>0</v>
      </c>
      <c r="BI451" s="144">
        <f>IF(N451="nulová",J451,0)</f>
        <v>0</v>
      </c>
      <c r="BJ451" s="18" t="s">
        <v>78</v>
      </c>
      <c r="BK451" s="144">
        <f>ROUND(I451*H451,2)</f>
        <v>0</v>
      </c>
      <c r="BL451" s="18" t="s">
        <v>133</v>
      </c>
      <c r="BM451" s="143" t="s">
        <v>888</v>
      </c>
    </row>
    <row r="452" spans="2:65" s="1" customFormat="1" ht="24.15" customHeight="1">
      <c r="B452" s="33"/>
      <c r="C452" s="132" t="s">
        <v>485</v>
      </c>
      <c r="D452" s="132" t="s">
        <v>128</v>
      </c>
      <c r="E452" s="133" t="s">
        <v>889</v>
      </c>
      <c r="F452" s="134" t="s">
        <v>890</v>
      </c>
      <c r="G452" s="135" t="s">
        <v>731</v>
      </c>
      <c r="H452" s="136">
        <v>1</v>
      </c>
      <c r="I452" s="137"/>
      <c r="J452" s="138">
        <f>ROUND(I452*H452,2)</f>
        <v>0</v>
      </c>
      <c r="K452" s="134" t="s">
        <v>132</v>
      </c>
      <c r="L452" s="33"/>
      <c r="M452" s="139" t="s">
        <v>18</v>
      </c>
      <c r="N452" s="140" t="s">
        <v>42</v>
      </c>
      <c r="P452" s="141">
        <f>O452*H452</f>
        <v>0</v>
      </c>
      <c r="Q452" s="141">
        <v>0.27205000000000001</v>
      </c>
      <c r="R452" s="141">
        <f>Q452*H452</f>
        <v>0.27205000000000001</v>
      </c>
      <c r="S452" s="141">
        <v>0</v>
      </c>
      <c r="T452" s="142">
        <f>S452*H452</f>
        <v>0</v>
      </c>
      <c r="AR452" s="143" t="s">
        <v>133</v>
      </c>
      <c r="AT452" s="143" t="s">
        <v>128</v>
      </c>
      <c r="AU452" s="143" t="s">
        <v>80</v>
      </c>
      <c r="AY452" s="18" t="s">
        <v>126</v>
      </c>
      <c r="BE452" s="144">
        <f>IF(N452="základní",J452,0)</f>
        <v>0</v>
      </c>
      <c r="BF452" s="144">
        <f>IF(N452="snížená",J452,0)</f>
        <v>0</v>
      </c>
      <c r="BG452" s="144">
        <f>IF(N452="zákl. přenesená",J452,0)</f>
        <v>0</v>
      </c>
      <c r="BH452" s="144">
        <f>IF(N452="sníž. přenesená",J452,0)</f>
        <v>0</v>
      </c>
      <c r="BI452" s="144">
        <f>IF(N452="nulová",J452,0)</f>
        <v>0</v>
      </c>
      <c r="BJ452" s="18" t="s">
        <v>78</v>
      </c>
      <c r="BK452" s="144">
        <f>ROUND(I452*H452,2)</f>
        <v>0</v>
      </c>
      <c r="BL452" s="18" t="s">
        <v>133</v>
      </c>
      <c r="BM452" s="143" t="s">
        <v>891</v>
      </c>
    </row>
    <row r="453" spans="2:65" s="1" customFormat="1" ht="10.199999999999999">
      <c r="B453" s="33"/>
      <c r="D453" s="145" t="s">
        <v>135</v>
      </c>
      <c r="F453" s="146" t="s">
        <v>892</v>
      </c>
      <c r="I453" s="147"/>
      <c r="L453" s="33"/>
      <c r="M453" s="148"/>
      <c r="T453" s="54"/>
      <c r="AT453" s="18" t="s">
        <v>135</v>
      </c>
      <c r="AU453" s="18" t="s">
        <v>80</v>
      </c>
    </row>
    <row r="454" spans="2:65" s="12" customFormat="1" ht="10.199999999999999">
      <c r="B454" s="149"/>
      <c r="D454" s="150" t="s">
        <v>137</v>
      </c>
      <c r="E454" s="151" t="s">
        <v>18</v>
      </c>
      <c r="F454" s="152" t="s">
        <v>170</v>
      </c>
      <c r="H454" s="151" t="s">
        <v>18</v>
      </c>
      <c r="I454" s="153"/>
      <c r="L454" s="149"/>
      <c r="M454" s="154"/>
      <c r="T454" s="155"/>
      <c r="AT454" s="151" t="s">
        <v>137</v>
      </c>
      <c r="AU454" s="151" t="s">
        <v>80</v>
      </c>
      <c r="AV454" s="12" t="s">
        <v>78</v>
      </c>
      <c r="AW454" s="12" t="s">
        <v>32</v>
      </c>
      <c r="AX454" s="12" t="s">
        <v>71</v>
      </c>
      <c r="AY454" s="151" t="s">
        <v>126</v>
      </c>
    </row>
    <row r="455" spans="2:65" s="12" customFormat="1" ht="10.199999999999999">
      <c r="B455" s="149"/>
      <c r="D455" s="150" t="s">
        <v>137</v>
      </c>
      <c r="E455" s="151" t="s">
        <v>18</v>
      </c>
      <c r="F455" s="152" t="s">
        <v>645</v>
      </c>
      <c r="H455" s="151" t="s">
        <v>18</v>
      </c>
      <c r="I455" s="153"/>
      <c r="L455" s="149"/>
      <c r="M455" s="154"/>
      <c r="T455" s="155"/>
      <c r="AT455" s="151" t="s">
        <v>137</v>
      </c>
      <c r="AU455" s="151" t="s">
        <v>80</v>
      </c>
      <c r="AV455" s="12" t="s">
        <v>78</v>
      </c>
      <c r="AW455" s="12" t="s">
        <v>32</v>
      </c>
      <c r="AX455" s="12" t="s">
        <v>71</v>
      </c>
      <c r="AY455" s="151" t="s">
        <v>126</v>
      </c>
    </row>
    <row r="456" spans="2:65" s="13" customFormat="1" ht="10.199999999999999">
      <c r="B456" s="156"/>
      <c r="D456" s="150" t="s">
        <v>137</v>
      </c>
      <c r="E456" s="157" t="s">
        <v>18</v>
      </c>
      <c r="F456" s="158" t="s">
        <v>782</v>
      </c>
      <c r="H456" s="159">
        <v>1</v>
      </c>
      <c r="I456" s="160"/>
      <c r="L456" s="156"/>
      <c r="M456" s="161"/>
      <c r="T456" s="162"/>
      <c r="AT456" s="157" t="s">
        <v>137</v>
      </c>
      <c r="AU456" s="157" t="s">
        <v>80</v>
      </c>
      <c r="AV456" s="13" t="s">
        <v>80</v>
      </c>
      <c r="AW456" s="13" t="s">
        <v>32</v>
      </c>
      <c r="AX456" s="13" t="s">
        <v>71</v>
      </c>
      <c r="AY456" s="157" t="s">
        <v>126</v>
      </c>
    </row>
    <row r="457" spans="2:65" s="15" customFormat="1" ht="10.199999999999999">
      <c r="B457" s="171"/>
      <c r="D457" s="150" t="s">
        <v>137</v>
      </c>
      <c r="E457" s="172" t="s">
        <v>18</v>
      </c>
      <c r="F457" s="173" t="s">
        <v>783</v>
      </c>
      <c r="H457" s="174">
        <v>1</v>
      </c>
      <c r="I457" s="175"/>
      <c r="L457" s="171"/>
      <c r="M457" s="176"/>
      <c r="T457" s="177"/>
      <c r="AT457" s="172" t="s">
        <v>137</v>
      </c>
      <c r="AU457" s="172" t="s">
        <v>80</v>
      </c>
      <c r="AV457" s="15" t="s">
        <v>148</v>
      </c>
      <c r="AW457" s="15" t="s">
        <v>32</v>
      </c>
      <c r="AX457" s="15" t="s">
        <v>71</v>
      </c>
      <c r="AY457" s="172" t="s">
        <v>126</v>
      </c>
    </row>
    <row r="458" spans="2:65" s="14" customFormat="1" ht="10.199999999999999">
      <c r="B458" s="163"/>
      <c r="D458" s="150" t="s">
        <v>137</v>
      </c>
      <c r="E458" s="164" t="s">
        <v>18</v>
      </c>
      <c r="F458" s="165" t="s">
        <v>142</v>
      </c>
      <c r="H458" s="166">
        <v>1</v>
      </c>
      <c r="I458" s="167"/>
      <c r="L458" s="163"/>
      <c r="M458" s="168"/>
      <c r="T458" s="169"/>
      <c r="AT458" s="164" t="s">
        <v>137</v>
      </c>
      <c r="AU458" s="164" t="s">
        <v>80</v>
      </c>
      <c r="AV458" s="14" t="s">
        <v>133</v>
      </c>
      <c r="AW458" s="14" t="s">
        <v>32</v>
      </c>
      <c r="AX458" s="14" t="s">
        <v>78</v>
      </c>
      <c r="AY458" s="164" t="s">
        <v>126</v>
      </c>
    </row>
    <row r="459" spans="2:65" s="1" customFormat="1" ht="37.799999999999997" customHeight="1">
      <c r="B459" s="33"/>
      <c r="C459" s="178" t="s">
        <v>490</v>
      </c>
      <c r="D459" s="178" t="s">
        <v>261</v>
      </c>
      <c r="E459" s="179" t="s">
        <v>893</v>
      </c>
      <c r="F459" s="180" t="s">
        <v>894</v>
      </c>
      <c r="G459" s="181" t="s">
        <v>731</v>
      </c>
      <c r="H459" s="182">
        <v>1</v>
      </c>
      <c r="I459" s="183"/>
      <c r="J459" s="184">
        <f>ROUND(I459*H459,2)</f>
        <v>0</v>
      </c>
      <c r="K459" s="180" t="s">
        <v>132</v>
      </c>
      <c r="L459" s="185"/>
      <c r="M459" s="186" t="s">
        <v>18</v>
      </c>
      <c r="N459" s="187" t="s">
        <v>42</v>
      </c>
      <c r="P459" s="141">
        <f>O459*H459</f>
        <v>0</v>
      </c>
      <c r="Q459" s="141">
        <v>0.06</v>
      </c>
      <c r="R459" s="141">
        <f>Q459*H459</f>
        <v>0.06</v>
      </c>
      <c r="S459" s="141">
        <v>0</v>
      </c>
      <c r="T459" s="142">
        <f>S459*H459</f>
        <v>0</v>
      </c>
      <c r="AR459" s="143" t="s">
        <v>197</v>
      </c>
      <c r="AT459" s="143" t="s">
        <v>261</v>
      </c>
      <c r="AU459" s="143" t="s">
        <v>80</v>
      </c>
      <c r="AY459" s="18" t="s">
        <v>126</v>
      </c>
      <c r="BE459" s="144">
        <f>IF(N459="základní",J459,0)</f>
        <v>0</v>
      </c>
      <c r="BF459" s="144">
        <f>IF(N459="snížená",J459,0)</f>
        <v>0</v>
      </c>
      <c r="BG459" s="144">
        <f>IF(N459="zákl. přenesená",J459,0)</f>
        <v>0</v>
      </c>
      <c r="BH459" s="144">
        <f>IF(N459="sníž. přenesená",J459,0)</f>
        <v>0</v>
      </c>
      <c r="BI459" s="144">
        <f>IF(N459="nulová",J459,0)</f>
        <v>0</v>
      </c>
      <c r="BJ459" s="18" t="s">
        <v>78</v>
      </c>
      <c r="BK459" s="144">
        <f>ROUND(I459*H459,2)</f>
        <v>0</v>
      </c>
      <c r="BL459" s="18" t="s">
        <v>133</v>
      </c>
      <c r="BM459" s="143" t="s">
        <v>895</v>
      </c>
    </row>
    <row r="460" spans="2:65" s="1" customFormat="1" ht="44.25" customHeight="1">
      <c r="B460" s="33"/>
      <c r="C460" s="132" t="s">
        <v>497</v>
      </c>
      <c r="D460" s="132" t="s">
        <v>128</v>
      </c>
      <c r="E460" s="133" t="s">
        <v>896</v>
      </c>
      <c r="F460" s="134" t="s">
        <v>897</v>
      </c>
      <c r="G460" s="135" t="s">
        <v>156</v>
      </c>
      <c r="H460" s="136">
        <v>0.3</v>
      </c>
      <c r="I460" s="137"/>
      <c r="J460" s="138">
        <f>ROUND(I460*H460,2)</f>
        <v>0</v>
      </c>
      <c r="K460" s="134" t="s">
        <v>132</v>
      </c>
      <c r="L460" s="33"/>
      <c r="M460" s="139" t="s">
        <v>18</v>
      </c>
      <c r="N460" s="140" t="s">
        <v>42</v>
      </c>
      <c r="P460" s="141">
        <f>O460*H460</f>
        <v>0</v>
      </c>
      <c r="Q460" s="141">
        <v>3.4499999999999999E-3</v>
      </c>
      <c r="R460" s="141">
        <f>Q460*H460</f>
        <v>1.0349999999999999E-3</v>
      </c>
      <c r="S460" s="141">
        <v>8.6999999999999994E-2</v>
      </c>
      <c r="T460" s="142">
        <f>S460*H460</f>
        <v>2.6099999999999998E-2</v>
      </c>
      <c r="AR460" s="143" t="s">
        <v>133</v>
      </c>
      <c r="AT460" s="143" t="s">
        <v>128</v>
      </c>
      <c r="AU460" s="143" t="s">
        <v>80</v>
      </c>
      <c r="AY460" s="18" t="s">
        <v>126</v>
      </c>
      <c r="BE460" s="144">
        <f>IF(N460="základní",J460,0)</f>
        <v>0</v>
      </c>
      <c r="BF460" s="144">
        <f>IF(N460="snížená",J460,0)</f>
        <v>0</v>
      </c>
      <c r="BG460" s="144">
        <f>IF(N460="zákl. přenesená",J460,0)</f>
        <v>0</v>
      </c>
      <c r="BH460" s="144">
        <f>IF(N460="sníž. přenesená",J460,0)</f>
        <v>0</v>
      </c>
      <c r="BI460" s="144">
        <f>IF(N460="nulová",J460,0)</f>
        <v>0</v>
      </c>
      <c r="BJ460" s="18" t="s">
        <v>78</v>
      </c>
      <c r="BK460" s="144">
        <f>ROUND(I460*H460,2)</f>
        <v>0</v>
      </c>
      <c r="BL460" s="18" t="s">
        <v>133</v>
      </c>
      <c r="BM460" s="143" t="s">
        <v>898</v>
      </c>
    </row>
    <row r="461" spans="2:65" s="1" customFormat="1" ht="10.199999999999999">
      <c r="B461" s="33"/>
      <c r="D461" s="145" t="s">
        <v>135</v>
      </c>
      <c r="F461" s="146" t="s">
        <v>899</v>
      </c>
      <c r="I461" s="147"/>
      <c r="L461" s="33"/>
      <c r="M461" s="148"/>
      <c r="T461" s="54"/>
      <c r="AT461" s="18" t="s">
        <v>135</v>
      </c>
      <c r="AU461" s="18" t="s">
        <v>80</v>
      </c>
    </row>
    <row r="462" spans="2:65" s="12" customFormat="1" ht="10.199999999999999">
      <c r="B462" s="149"/>
      <c r="D462" s="150" t="s">
        <v>137</v>
      </c>
      <c r="E462" s="151" t="s">
        <v>18</v>
      </c>
      <c r="F462" s="152" t="s">
        <v>170</v>
      </c>
      <c r="H462" s="151" t="s">
        <v>18</v>
      </c>
      <c r="I462" s="153"/>
      <c r="L462" s="149"/>
      <c r="M462" s="154"/>
      <c r="T462" s="155"/>
      <c r="AT462" s="151" t="s">
        <v>137</v>
      </c>
      <c r="AU462" s="151" t="s">
        <v>80</v>
      </c>
      <c r="AV462" s="12" t="s">
        <v>78</v>
      </c>
      <c r="AW462" s="12" t="s">
        <v>32</v>
      </c>
      <c r="AX462" s="12" t="s">
        <v>71</v>
      </c>
      <c r="AY462" s="151" t="s">
        <v>126</v>
      </c>
    </row>
    <row r="463" spans="2:65" s="12" customFormat="1" ht="10.199999999999999">
      <c r="B463" s="149"/>
      <c r="D463" s="150" t="s">
        <v>137</v>
      </c>
      <c r="E463" s="151" t="s">
        <v>18</v>
      </c>
      <c r="F463" s="152" t="s">
        <v>645</v>
      </c>
      <c r="H463" s="151" t="s">
        <v>18</v>
      </c>
      <c r="I463" s="153"/>
      <c r="L463" s="149"/>
      <c r="M463" s="154"/>
      <c r="T463" s="155"/>
      <c r="AT463" s="151" t="s">
        <v>137</v>
      </c>
      <c r="AU463" s="151" t="s">
        <v>80</v>
      </c>
      <c r="AV463" s="12" t="s">
        <v>78</v>
      </c>
      <c r="AW463" s="12" t="s">
        <v>32</v>
      </c>
      <c r="AX463" s="12" t="s">
        <v>71</v>
      </c>
      <c r="AY463" s="151" t="s">
        <v>126</v>
      </c>
    </row>
    <row r="464" spans="2:65" s="12" customFormat="1" ht="10.199999999999999">
      <c r="B464" s="149"/>
      <c r="D464" s="150" t="s">
        <v>137</v>
      </c>
      <c r="E464" s="151" t="s">
        <v>18</v>
      </c>
      <c r="F464" s="152" t="s">
        <v>780</v>
      </c>
      <c r="H464" s="151" t="s">
        <v>18</v>
      </c>
      <c r="I464" s="153"/>
      <c r="L464" s="149"/>
      <c r="M464" s="154"/>
      <c r="T464" s="155"/>
      <c r="AT464" s="151" t="s">
        <v>137</v>
      </c>
      <c r="AU464" s="151" t="s">
        <v>80</v>
      </c>
      <c r="AV464" s="12" t="s">
        <v>78</v>
      </c>
      <c r="AW464" s="12" t="s">
        <v>32</v>
      </c>
      <c r="AX464" s="12" t="s">
        <v>71</v>
      </c>
      <c r="AY464" s="151" t="s">
        <v>126</v>
      </c>
    </row>
    <row r="465" spans="2:65" s="13" customFormat="1" ht="10.199999999999999">
      <c r="B465" s="156"/>
      <c r="D465" s="150" t="s">
        <v>137</v>
      </c>
      <c r="E465" s="157" t="s">
        <v>18</v>
      </c>
      <c r="F465" s="158" t="s">
        <v>900</v>
      </c>
      <c r="H465" s="159">
        <v>0.15</v>
      </c>
      <c r="I465" s="160"/>
      <c r="L465" s="156"/>
      <c r="M465" s="161"/>
      <c r="T465" s="162"/>
      <c r="AT465" s="157" t="s">
        <v>137</v>
      </c>
      <c r="AU465" s="157" t="s">
        <v>80</v>
      </c>
      <c r="AV465" s="13" t="s">
        <v>80</v>
      </c>
      <c r="AW465" s="13" t="s">
        <v>32</v>
      </c>
      <c r="AX465" s="13" t="s">
        <v>71</v>
      </c>
      <c r="AY465" s="157" t="s">
        <v>126</v>
      </c>
    </row>
    <row r="466" spans="2:65" s="15" customFormat="1" ht="10.199999999999999">
      <c r="B466" s="171"/>
      <c r="D466" s="150" t="s">
        <v>137</v>
      </c>
      <c r="E466" s="172" t="s">
        <v>18</v>
      </c>
      <c r="F466" s="173" t="s">
        <v>740</v>
      </c>
      <c r="H466" s="174">
        <v>0.15</v>
      </c>
      <c r="I466" s="175"/>
      <c r="L466" s="171"/>
      <c r="M466" s="176"/>
      <c r="T466" s="177"/>
      <c r="AT466" s="172" t="s">
        <v>137</v>
      </c>
      <c r="AU466" s="172" t="s">
        <v>80</v>
      </c>
      <c r="AV466" s="15" t="s">
        <v>148</v>
      </c>
      <c r="AW466" s="15" t="s">
        <v>32</v>
      </c>
      <c r="AX466" s="15" t="s">
        <v>71</v>
      </c>
      <c r="AY466" s="172" t="s">
        <v>126</v>
      </c>
    </row>
    <row r="467" spans="2:65" s="12" customFormat="1" ht="10.199999999999999">
      <c r="B467" s="149"/>
      <c r="D467" s="150" t="s">
        <v>137</v>
      </c>
      <c r="E467" s="151" t="s">
        <v>18</v>
      </c>
      <c r="F467" s="152" t="s">
        <v>781</v>
      </c>
      <c r="H467" s="151" t="s">
        <v>18</v>
      </c>
      <c r="I467" s="153"/>
      <c r="L467" s="149"/>
      <c r="M467" s="154"/>
      <c r="T467" s="155"/>
      <c r="AT467" s="151" t="s">
        <v>137</v>
      </c>
      <c r="AU467" s="151" t="s">
        <v>80</v>
      </c>
      <c r="AV467" s="12" t="s">
        <v>78</v>
      </c>
      <c r="AW467" s="12" t="s">
        <v>32</v>
      </c>
      <c r="AX467" s="12" t="s">
        <v>71</v>
      </c>
      <c r="AY467" s="151" t="s">
        <v>126</v>
      </c>
    </row>
    <row r="468" spans="2:65" s="13" customFormat="1" ht="10.199999999999999">
      <c r="B468" s="156"/>
      <c r="D468" s="150" t="s">
        <v>137</v>
      </c>
      <c r="E468" s="157" t="s">
        <v>18</v>
      </c>
      <c r="F468" s="158" t="s">
        <v>901</v>
      </c>
      <c r="H468" s="159">
        <v>0.15</v>
      </c>
      <c r="I468" s="160"/>
      <c r="L468" s="156"/>
      <c r="M468" s="161"/>
      <c r="T468" s="162"/>
      <c r="AT468" s="157" t="s">
        <v>137</v>
      </c>
      <c r="AU468" s="157" t="s">
        <v>80</v>
      </c>
      <c r="AV468" s="13" t="s">
        <v>80</v>
      </c>
      <c r="AW468" s="13" t="s">
        <v>32</v>
      </c>
      <c r="AX468" s="13" t="s">
        <v>71</v>
      </c>
      <c r="AY468" s="157" t="s">
        <v>126</v>
      </c>
    </row>
    <row r="469" spans="2:65" s="15" customFormat="1" ht="10.199999999999999">
      <c r="B469" s="171"/>
      <c r="D469" s="150" t="s">
        <v>137</v>
      </c>
      <c r="E469" s="172" t="s">
        <v>18</v>
      </c>
      <c r="F469" s="173" t="s">
        <v>783</v>
      </c>
      <c r="H469" s="174">
        <v>0.15</v>
      </c>
      <c r="I469" s="175"/>
      <c r="L469" s="171"/>
      <c r="M469" s="176"/>
      <c r="T469" s="177"/>
      <c r="AT469" s="172" t="s">
        <v>137</v>
      </c>
      <c r="AU469" s="172" t="s">
        <v>80</v>
      </c>
      <c r="AV469" s="15" t="s">
        <v>148</v>
      </c>
      <c r="AW469" s="15" t="s">
        <v>32</v>
      </c>
      <c r="AX469" s="15" t="s">
        <v>71</v>
      </c>
      <c r="AY469" s="172" t="s">
        <v>126</v>
      </c>
    </row>
    <row r="470" spans="2:65" s="14" customFormat="1" ht="10.199999999999999">
      <c r="B470" s="163"/>
      <c r="D470" s="150" t="s">
        <v>137</v>
      </c>
      <c r="E470" s="164" t="s">
        <v>18</v>
      </c>
      <c r="F470" s="165" t="s">
        <v>142</v>
      </c>
      <c r="H470" s="166">
        <v>0.3</v>
      </c>
      <c r="I470" s="167"/>
      <c r="L470" s="163"/>
      <c r="M470" s="168"/>
      <c r="T470" s="169"/>
      <c r="AT470" s="164" t="s">
        <v>137</v>
      </c>
      <c r="AU470" s="164" t="s">
        <v>80</v>
      </c>
      <c r="AV470" s="14" t="s">
        <v>133</v>
      </c>
      <c r="AW470" s="14" t="s">
        <v>32</v>
      </c>
      <c r="AX470" s="14" t="s">
        <v>78</v>
      </c>
      <c r="AY470" s="164" t="s">
        <v>126</v>
      </c>
    </row>
    <row r="471" spans="2:65" s="1" customFormat="1" ht="49.05" customHeight="1">
      <c r="B471" s="33"/>
      <c r="C471" s="132" t="s">
        <v>505</v>
      </c>
      <c r="D471" s="132" t="s">
        <v>128</v>
      </c>
      <c r="E471" s="133" t="s">
        <v>902</v>
      </c>
      <c r="F471" s="134" t="s">
        <v>903</v>
      </c>
      <c r="G471" s="135" t="s">
        <v>156</v>
      </c>
      <c r="H471" s="136">
        <v>0.3</v>
      </c>
      <c r="I471" s="137"/>
      <c r="J471" s="138">
        <f>ROUND(I471*H471,2)</f>
        <v>0</v>
      </c>
      <c r="K471" s="134" t="s">
        <v>132</v>
      </c>
      <c r="L471" s="33"/>
      <c r="M471" s="139" t="s">
        <v>18</v>
      </c>
      <c r="N471" s="140" t="s">
        <v>42</v>
      </c>
      <c r="P471" s="141">
        <f>O471*H471</f>
        <v>0</v>
      </c>
      <c r="Q471" s="141">
        <v>0</v>
      </c>
      <c r="R471" s="141">
        <f>Q471*H471</f>
        <v>0</v>
      </c>
      <c r="S471" s="141">
        <v>0</v>
      </c>
      <c r="T471" s="142">
        <f>S471*H471</f>
        <v>0</v>
      </c>
      <c r="AR471" s="143" t="s">
        <v>133</v>
      </c>
      <c r="AT471" s="143" t="s">
        <v>128</v>
      </c>
      <c r="AU471" s="143" t="s">
        <v>80</v>
      </c>
      <c r="AY471" s="18" t="s">
        <v>126</v>
      </c>
      <c r="BE471" s="144">
        <f>IF(N471="základní",J471,0)</f>
        <v>0</v>
      </c>
      <c r="BF471" s="144">
        <f>IF(N471="snížená",J471,0)</f>
        <v>0</v>
      </c>
      <c r="BG471" s="144">
        <f>IF(N471="zákl. přenesená",J471,0)</f>
        <v>0</v>
      </c>
      <c r="BH471" s="144">
        <f>IF(N471="sníž. přenesená",J471,0)</f>
        <v>0</v>
      </c>
      <c r="BI471" s="144">
        <f>IF(N471="nulová",J471,0)</f>
        <v>0</v>
      </c>
      <c r="BJ471" s="18" t="s">
        <v>78</v>
      </c>
      <c r="BK471" s="144">
        <f>ROUND(I471*H471,2)</f>
        <v>0</v>
      </c>
      <c r="BL471" s="18" t="s">
        <v>133</v>
      </c>
      <c r="BM471" s="143" t="s">
        <v>904</v>
      </c>
    </row>
    <row r="472" spans="2:65" s="1" customFormat="1" ht="10.199999999999999">
      <c r="B472" s="33"/>
      <c r="D472" s="145" t="s">
        <v>135</v>
      </c>
      <c r="F472" s="146" t="s">
        <v>905</v>
      </c>
      <c r="I472" s="147"/>
      <c r="L472" s="33"/>
      <c r="M472" s="148"/>
      <c r="T472" s="54"/>
      <c r="AT472" s="18" t="s">
        <v>135</v>
      </c>
      <c r="AU472" s="18" t="s">
        <v>80</v>
      </c>
    </row>
    <row r="473" spans="2:65" s="13" customFormat="1" ht="10.199999999999999">
      <c r="B473" s="156"/>
      <c r="D473" s="150" t="s">
        <v>137</v>
      </c>
      <c r="E473" s="157" t="s">
        <v>18</v>
      </c>
      <c r="F473" s="158" t="s">
        <v>906</v>
      </c>
      <c r="H473" s="159">
        <v>0.3</v>
      </c>
      <c r="I473" s="160"/>
      <c r="L473" s="156"/>
      <c r="M473" s="161"/>
      <c r="T473" s="162"/>
      <c r="AT473" s="157" t="s">
        <v>137</v>
      </c>
      <c r="AU473" s="157" t="s">
        <v>80</v>
      </c>
      <c r="AV473" s="13" t="s">
        <v>80</v>
      </c>
      <c r="AW473" s="13" t="s">
        <v>32</v>
      </c>
      <c r="AX473" s="13" t="s">
        <v>78</v>
      </c>
      <c r="AY473" s="157" t="s">
        <v>126</v>
      </c>
    </row>
    <row r="474" spans="2:65" s="11" customFormat="1" ht="22.8" customHeight="1">
      <c r="B474" s="120"/>
      <c r="D474" s="121" t="s">
        <v>70</v>
      </c>
      <c r="E474" s="130" t="s">
        <v>495</v>
      </c>
      <c r="F474" s="130" t="s">
        <v>496</v>
      </c>
      <c r="I474" s="123"/>
      <c r="J474" s="131">
        <f>BK474</f>
        <v>0</v>
      </c>
      <c r="L474" s="120"/>
      <c r="M474" s="125"/>
      <c r="P474" s="126">
        <f>SUM(P475:P496)</f>
        <v>0</v>
      </c>
      <c r="R474" s="126">
        <f>SUM(R475:R496)</f>
        <v>0</v>
      </c>
      <c r="T474" s="127">
        <f>SUM(T475:T496)</f>
        <v>0</v>
      </c>
      <c r="AR474" s="121" t="s">
        <v>78</v>
      </c>
      <c r="AT474" s="128" t="s">
        <v>70</v>
      </c>
      <c r="AU474" s="128" t="s">
        <v>78</v>
      </c>
      <c r="AY474" s="121" t="s">
        <v>126</v>
      </c>
      <c r="BK474" s="129">
        <f>SUM(BK475:BK496)</f>
        <v>0</v>
      </c>
    </row>
    <row r="475" spans="2:65" s="1" customFormat="1" ht="37.799999999999997" customHeight="1">
      <c r="B475" s="33"/>
      <c r="C475" s="132" t="s">
        <v>512</v>
      </c>
      <c r="D475" s="132" t="s">
        <v>128</v>
      </c>
      <c r="E475" s="133" t="s">
        <v>530</v>
      </c>
      <c r="F475" s="134" t="s">
        <v>531</v>
      </c>
      <c r="G475" s="135" t="s">
        <v>231</v>
      </c>
      <c r="H475" s="136">
        <v>1.2030000000000001</v>
      </c>
      <c r="I475" s="137"/>
      <c r="J475" s="138">
        <f>ROUND(I475*H475,2)</f>
        <v>0</v>
      </c>
      <c r="K475" s="134" t="s">
        <v>132</v>
      </c>
      <c r="L475" s="33"/>
      <c r="M475" s="139" t="s">
        <v>18</v>
      </c>
      <c r="N475" s="140" t="s">
        <v>42</v>
      </c>
      <c r="P475" s="141">
        <f>O475*H475</f>
        <v>0</v>
      </c>
      <c r="Q475" s="141">
        <v>0</v>
      </c>
      <c r="R475" s="141">
        <f>Q475*H475</f>
        <v>0</v>
      </c>
      <c r="S475" s="141">
        <v>0</v>
      </c>
      <c r="T475" s="142">
        <f>S475*H475</f>
        <v>0</v>
      </c>
      <c r="AR475" s="143" t="s">
        <v>133</v>
      </c>
      <c r="AT475" s="143" t="s">
        <v>128</v>
      </c>
      <c r="AU475" s="143" t="s">
        <v>80</v>
      </c>
      <c r="AY475" s="18" t="s">
        <v>126</v>
      </c>
      <c r="BE475" s="144">
        <f>IF(N475="základní",J475,0)</f>
        <v>0</v>
      </c>
      <c r="BF475" s="144">
        <f>IF(N475="snížená",J475,0)</f>
        <v>0</v>
      </c>
      <c r="BG475" s="144">
        <f>IF(N475="zákl. přenesená",J475,0)</f>
        <v>0</v>
      </c>
      <c r="BH475" s="144">
        <f>IF(N475="sníž. přenesená",J475,0)</f>
        <v>0</v>
      </c>
      <c r="BI475" s="144">
        <f>IF(N475="nulová",J475,0)</f>
        <v>0</v>
      </c>
      <c r="BJ475" s="18" t="s">
        <v>78</v>
      </c>
      <c r="BK475" s="144">
        <f>ROUND(I475*H475,2)</f>
        <v>0</v>
      </c>
      <c r="BL475" s="18" t="s">
        <v>133</v>
      </c>
      <c r="BM475" s="143" t="s">
        <v>907</v>
      </c>
    </row>
    <row r="476" spans="2:65" s="1" customFormat="1" ht="10.199999999999999">
      <c r="B476" s="33"/>
      <c r="D476" s="145" t="s">
        <v>135</v>
      </c>
      <c r="F476" s="146" t="s">
        <v>533</v>
      </c>
      <c r="I476" s="147"/>
      <c r="L476" s="33"/>
      <c r="M476" s="148"/>
      <c r="T476" s="54"/>
      <c r="AT476" s="18" t="s">
        <v>135</v>
      </c>
      <c r="AU476" s="18" t="s">
        <v>80</v>
      </c>
    </row>
    <row r="477" spans="2:65" s="12" customFormat="1" ht="10.199999999999999">
      <c r="B477" s="149"/>
      <c r="D477" s="150" t="s">
        <v>137</v>
      </c>
      <c r="E477" s="151" t="s">
        <v>18</v>
      </c>
      <c r="F477" s="152" t="s">
        <v>908</v>
      </c>
      <c r="H477" s="151" t="s">
        <v>18</v>
      </c>
      <c r="I477" s="153"/>
      <c r="L477" s="149"/>
      <c r="M477" s="154"/>
      <c r="T477" s="155"/>
      <c r="AT477" s="151" t="s">
        <v>137</v>
      </c>
      <c r="AU477" s="151" t="s">
        <v>80</v>
      </c>
      <c r="AV477" s="12" t="s">
        <v>78</v>
      </c>
      <c r="AW477" s="12" t="s">
        <v>32</v>
      </c>
      <c r="AX477" s="12" t="s">
        <v>71</v>
      </c>
      <c r="AY477" s="151" t="s">
        <v>126</v>
      </c>
    </row>
    <row r="478" spans="2:65" s="13" customFormat="1" ht="10.199999999999999">
      <c r="B478" s="156"/>
      <c r="D478" s="150" t="s">
        <v>137</v>
      </c>
      <c r="E478" s="157" t="s">
        <v>18</v>
      </c>
      <c r="F478" s="158" t="s">
        <v>909</v>
      </c>
      <c r="H478" s="159">
        <v>0.97699999999999998</v>
      </c>
      <c r="I478" s="160"/>
      <c r="L478" s="156"/>
      <c r="M478" s="161"/>
      <c r="T478" s="162"/>
      <c r="AT478" s="157" t="s">
        <v>137</v>
      </c>
      <c r="AU478" s="157" t="s">
        <v>80</v>
      </c>
      <c r="AV478" s="13" t="s">
        <v>80</v>
      </c>
      <c r="AW478" s="13" t="s">
        <v>32</v>
      </c>
      <c r="AX478" s="13" t="s">
        <v>71</v>
      </c>
      <c r="AY478" s="157" t="s">
        <v>126</v>
      </c>
    </row>
    <row r="479" spans="2:65" s="13" customFormat="1" ht="10.199999999999999">
      <c r="B479" s="156"/>
      <c r="D479" s="150" t="s">
        <v>137</v>
      </c>
      <c r="E479" s="157" t="s">
        <v>18</v>
      </c>
      <c r="F479" s="158" t="s">
        <v>910</v>
      </c>
      <c r="H479" s="159">
        <v>0.2</v>
      </c>
      <c r="I479" s="160"/>
      <c r="L479" s="156"/>
      <c r="M479" s="161"/>
      <c r="T479" s="162"/>
      <c r="AT479" s="157" t="s">
        <v>137</v>
      </c>
      <c r="AU479" s="157" t="s">
        <v>80</v>
      </c>
      <c r="AV479" s="13" t="s">
        <v>80</v>
      </c>
      <c r="AW479" s="13" t="s">
        <v>32</v>
      </c>
      <c r="AX479" s="13" t="s">
        <v>71</v>
      </c>
      <c r="AY479" s="157" t="s">
        <v>126</v>
      </c>
    </row>
    <row r="480" spans="2:65" s="13" customFormat="1" ht="10.199999999999999">
      <c r="B480" s="156"/>
      <c r="D480" s="150" t="s">
        <v>137</v>
      </c>
      <c r="E480" s="157" t="s">
        <v>18</v>
      </c>
      <c r="F480" s="158" t="s">
        <v>911</v>
      </c>
      <c r="H480" s="159">
        <v>2.5999999999999999E-2</v>
      </c>
      <c r="I480" s="160"/>
      <c r="L480" s="156"/>
      <c r="M480" s="161"/>
      <c r="T480" s="162"/>
      <c r="AT480" s="157" t="s">
        <v>137</v>
      </c>
      <c r="AU480" s="157" t="s">
        <v>80</v>
      </c>
      <c r="AV480" s="13" t="s">
        <v>80</v>
      </c>
      <c r="AW480" s="13" t="s">
        <v>32</v>
      </c>
      <c r="AX480" s="13" t="s">
        <v>71</v>
      </c>
      <c r="AY480" s="157" t="s">
        <v>126</v>
      </c>
    </row>
    <row r="481" spans="2:65" s="14" customFormat="1" ht="10.199999999999999">
      <c r="B481" s="163"/>
      <c r="D481" s="150" t="s">
        <v>137</v>
      </c>
      <c r="E481" s="164" t="s">
        <v>18</v>
      </c>
      <c r="F481" s="165" t="s">
        <v>142</v>
      </c>
      <c r="H481" s="166">
        <v>1.2030000000000001</v>
      </c>
      <c r="I481" s="167"/>
      <c r="L481" s="163"/>
      <c r="M481" s="168"/>
      <c r="T481" s="169"/>
      <c r="AT481" s="164" t="s">
        <v>137</v>
      </c>
      <c r="AU481" s="164" t="s">
        <v>80</v>
      </c>
      <c r="AV481" s="14" t="s">
        <v>133</v>
      </c>
      <c r="AW481" s="14" t="s">
        <v>32</v>
      </c>
      <c r="AX481" s="14" t="s">
        <v>78</v>
      </c>
      <c r="AY481" s="164" t="s">
        <v>126</v>
      </c>
    </row>
    <row r="482" spans="2:65" s="1" customFormat="1" ht="49.05" customHeight="1">
      <c r="B482" s="33"/>
      <c r="C482" s="132" t="s">
        <v>521</v>
      </c>
      <c r="D482" s="132" t="s">
        <v>128</v>
      </c>
      <c r="E482" s="133" t="s">
        <v>539</v>
      </c>
      <c r="F482" s="134" t="s">
        <v>540</v>
      </c>
      <c r="G482" s="135" t="s">
        <v>231</v>
      </c>
      <c r="H482" s="136">
        <v>10.827</v>
      </c>
      <c r="I482" s="137"/>
      <c r="J482" s="138">
        <f>ROUND(I482*H482,2)</f>
        <v>0</v>
      </c>
      <c r="K482" s="134" t="s">
        <v>132</v>
      </c>
      <c r="L482" s="33"/>
      <c r="M482" s="139" t="s">
        <v>18</v>
      </c>
      <c r="N482" s="140" t="s">
        <v>42</v>
      </c>
      <c r="P482" s="141">
        <f>O482*H482</f>
        <v>0</v>
      </c>
      <c r="Q482" s="141">
        <v>0</v>
      </c>
      <c r="R482" s="141">
        <f>Q482*H482</f>
        <v>0</v>
      </c>
      <c r="S482" s="141">
        <v>0</v>
      </c>
      <c r="T482" s="142">
        <f>S482*H482</f>
        <v>0</v>
      </c>
      <c r="AR482" s="143" t="s">
        <v>133</v>
      </c>
      <c r="AT482" s="143" t="s">
        <v>128</v>
      </c>
      <c r="AU482" s="143" t="s">
        <v>80</v>
      </c>
      <c r="AY482" s="18" t="s">
        <v>126</v>
      </c>
      <c r="BE482" s="144">
        <f>IF(N482="základní",J482,0)</f>
        <v>0</v>
      </c>
      <c r="BF482" s="144">
        <f>IF(N482="snížená",J482,0)</f>
        <v>0</v>
      </c>
      <c r="BG482" s="144">
        <f>IF(N482="zákl. přenesená",J482,0)</f>
        <v>0</v>
      </c>
      <c r="BH482" s="144">
        <f>IF(N482="sníž. přenesená",J482,0)</f>
        <v>0</v>
      </c>
      <c r="BI482" s="144">
        <f>IF(N482="nulová",J482,0)</f>
        <v>0</v>
      </c>
      <c r="BJ482" s="18" t="s">
        <v>78</v>
      </c>
      <c r="BK482" s="144">
        <f>ROUND(I482*H482,2)</f>
        <v>0</v>
      </c>
      <c r="BL482" s="18" t="s">
        <v>133</v>
      </c>
      <c r="BM482" s="143" t="s">
        <v>912</v>
      </c>
    </row>
    <row r="483" spans="2:65" s="1" customFormat="1" ht="10.199999999999999">
      <c r="B483" s="33"/>
      <c r="D483" s="145" t="s">
        <v>135</v>
      </c>
      <c r="F483" s="146" t="s">
        <v>542</v>
      </c>
      <c r="I483" s="147"/>
      <c r="L483" s="33"/>
      <c r="M483" s="148"/>
      <c r="T483" s="54"/>
      <c r="AT483" s="18" t="s">
        <v>135</v>
      </c>
      <c r="AU483" s="18" t="s">
        <v>80</v>
      </c>
    </row>
    <row r="484" spans="2:65" s="13" customFormat="1" ht="10.199999999999999">
      <c r="B484" s="156"/>
      <c r="D484" s="150" t="s">
        <v>137</v>
      </c>
      <c r="E484" s="157" t="s">
        <v>18</v>
      </c>
      <c r="F484" s="158" t="s">
        <v>913</v>
      </c>
      <c r="H484" s="159">
        <v>1.2030000000000001</v>
      </c>
      <c r="I484" s="160"/>
      <c r="L484" s="156"/>
      <c r="M484" s="161"/>
      <c r="T484" s="162"/>
      <c r="AT484" s="157" t="s">
        <v>137</v>
      </c>
      <c r="AU484" s="157" t="s">
        <v>80</v>
      </c>
      <c r="AV484" s="13" t="s">
        <v>80</v>
      </c>
      <c r="AW484" s="13" t="s">
        <v>32</v>
      </c>
      <c r="AX484" s="13" t="s">
        <v>78</v>
      </c>
      <c r="AY484" s="157" t="s">
        <v>126</v>
      </c>
    </row>
    <row r="485" spans="2:65" s="13" customFormat="1" ht="10.199999999999999">
      <c r="B485" s="156"/>
      <c r="D485" s="150" t="s">
        <v>137</v>
      </c>
      <c r="F485" s="158" t="s">
        <v>914</v>
      </c>
      <c r="H485" s="159">
        <v>10.827</v>
      </c>
      <c r="I485" s="160"/>
      <c r="L485" s="156"/>
      <c r="M485" s="161"/>
      <c r="T485" s="162"/>
      <c r="AT485" s="157" t="s">
        <v>137</v>
      </c>
      <c r="AU485" s="157" t="s">
        <v>80</v>
      </c>
      <c r="AV485" s="13" t="s">
        <v>80</v>
      </c>
      <c r="AW485" s="13" t="s">
        <v>4</v>
      </c>
      <c r="AX485" s="13" t="s">
        <v>78</v>
      </c>
      <c r="AY485" s="157" t="s">
        <v>126</v>
      </c>
    </row>
    <row r="486" spans="2:65" s="1" customFormat="1" ht="24.15" customHeight="1">
      <c r="B486" s="33"/>
      <c r="C486" s="132" t="s">
        <v>526</v>
      </c>
      <c r="D486" s="132" t="s">
        <v>128</v>
      </c>
      <c r="E486" s="133" t="s">
        <v>551</v>
      </c>
      <c r="F486" s="134" t="s">
        <v>552</v>
      </c>
      <c r="G486" s="135" t="s">
        <v>231</v>
      </c>
      <c r="H486" s="136">
        <v>1.2030000000000001</v>
      </c>
      <c r="I486" s="137"/>
      <c r="J486" s="138">
        <f>ROUND(I486*H486,2)</f>
        <v>0</v>
      </c>
      <c r="K486" s="134" t="s">
        <v>132</v>
      </c>
      <c r="L486" s="33"/>
      <c r="M486" s="139" t="s">
        <v>18</v>
      </c>
      <c r="N486" s="140" t="s">
        <v>42</v>
      </c>
      <c r="P486" s="141">
        <f>O486*H486</f>
        <v>0</v>
      </c>
      <c r="Q486" s="141">
        <v>0</v>
      </c>
      <c r="R486" s="141">
        <f>Q486*H486</f>
        <v>0</v>
      </c>
      <c r="S486" s="141">
        <v>0</v>
      </c>
      <c r="T486" s="142">
        <f>S486*H486</f>
        <v>0</v>
      </c>
      <c r="AR486" s="143" t="s">
        <v>133</v>
      </c>
      <c r="AT486" s="143" t="s">
        <v>128</v>
      </c>
      <c r="AU486" s="143" t="s">
        <v>80</v>
      </c>
      <c r="AY486" s="18" t="s">
        <v>126</v>
      </c>
      <c r="BE486" s="144">
        <f>IF(N486="základní",J486,0)</f>
        <v>0</v>
      </c>
      <c r="BF486" s="144">
        <f>IF(N486="snížená",J486,0)</f>
        <v>0</v>
      </c>
      <c r="BG486" s="144">
        <f>IF(N486="zákl. přenesená",J486,0)</f>
        <v>0</v>
      </c>
      <c r="BH486" s="144">
        <f>IF(N486="sníž. přenesená",J486,0)</f>
        <v>0</v>
      </c>
      <c r="BI486" s="144">
        <f>IF(N486="nulová",J486,0)</f>
        <v>0</v>
      </c>
      <c r="BJ486" s="18" t="s">
        <v>78</v>
      </c>
      <c r="BK486" s="144">
        <f>ROUND(I486*H486,2)</f>
        <v>0</v>
      </c>
      <c r="BL486" s="18" t="s">
        <v>133</v>
      </c>
      <c r="BM486" s="143" t="s">
        <v>915</v>
      </c>
    </row>
    <row r="487" spans="2:65" s="1" customFormat="1" ht="10.199999999999999">
      <c r="B487" s="33"/>
      <c r="D487" s="145" t="s">
        <v>135</v>
      </c>
      <c r="F487" s="146" t="s">
        <v>554</v>
      </c>
      <c r="I487" s="147"/>
      <c r="L487" s="33"/>
      <c r="M487" s="148"/>
      <c r="T487" s="54"/>
      <c r="AT487" s="18" t="s">
        <v>135</v>
      </c>
      <c r="AU487" s="18" t="s">
        <v>80</v>
      </c>
    </row>
    <row r="488" spans="2:65" s="13" customFormat="1" ht="10.199999999999999">
      <c r="B488" s="156"/>
      <c r="D488" s="150" t="s">
        <v>137</v>
      </c>
      <c r="E488" s="157" t="s">
        <v>18</v>
      </c>
      <c r="F488" s="158" t="s">
        <v>909</v>
      </c>
      <c r="H488" s="159">
        <v>0.97699999999999998</v>
      </c>
      <c r="I488" s="160"/>
      <c r="L488" s="156"/>
      <c r="M488" s="161"/>
      <c r="T488" s="162"/>
      <c r="AT488" s="157" t="s">
        <v>137</v>
      </c>
      <c r="AU488" s="157" t="s">
        <v>80</v>
      </c>
      <c r="AV488" s="13" t="s">
        <v>80</v>
      </c>
      <c r="AW488" s="13" t="s">
        <v>32</v>
      </c>
      <c r="AX488" s="13" t="s">
        <v>71</v>
      </c>
      <c r="AY488" s="157" t="s">
        <v>126</v>
      </c>
    </row>
    <row r="489" spans="2:65" s="13" customFormat="1" ht="10.199999999999999">
      <c r="B489" s="156"/>
      <c r="D489" s="150" t="s">
        <v>137</v>
      </c>
      <c r="E489" s="157" t="s">
        <v>18</v>
      </c>
      <c r="F489" s="158" t="s">
        <v>910</v>
      </c>
      <c r="H489" s="159">
        <v>0.2</v>
      </c>
      <c r="I489" s="160"/>
      <c r="L489" s="156"/>
      <c r="M489" s="161"/>
      <c r="T489" s="162"/>
      <c r="AT489" s="157" t="s">
        <v>137</v>
      </c>
      <c r="AU489" s="157" t="s">
        <v>80</v>
      </c>
      <c r="AV489" s="13" t="s">
        <v>80</v>
      </c>
      <c r="AW489" s="13" t="s">
        <v>32</v>
      </c>
      <c r="AX489" s="13" t="s">
        <v>71</v>
      </c>
      <c r="AY489" s="157" t="s">
        <v>126</v>
      </c>
    </row>
    <row r="490" spans="2:65" s="13" customFormat="1" ht="10.199999999999999">
      <c r="B490" s="156"/>
      <c r="D490" s="150" t="s">
        <v>137</v>
      </c>
      <c r="E490" s="157" t="s">
        <v>18</v>
      </c>
      <c r="F490" s="158" t="s">
        <v>911</v>
      </c>
      <c r="H490" s="159">
        <v>2.5999999999999999E-2</v>
      </c>
      <c r="I490" s="160"/>
      <c r="L490" s="156"/>
      <c r="M490" s="161"/>
      <c r="T490" s="162"/>
      <c r="AT490" s="157" t="s">
        <v>137</v>
      </c>
      <c r="AU490" s="157" t="s">
        <v>80</v>
      </c>
      <c r="AV490" s="13" t="s">
        <v>80</v>
      </c>
      <c r="AW490" s="13" t="s">
        <v>32</v>
      </c>
      <c r="AX490" s="13" t="s">
        <v>71</v>
      </c>
      <c r="AY490" s="157" t="s">
        <v>126</v>
      </c>
    </row>
    <row r="491" spans="2:65" s="14" customFormat="1" ht="10.199999999999999">
      <c r="B491" s="163"/>
      <c r="D491" s="150" t="s">
        <v>137</v>
      </c>
      <c r="E491" s="164" t="s">
        <v>18</v>
      </c>
      <c r="F491" s="165" t="s">
        <v>142</v>
      </c>
      <c r="H491" s="166">
        <v>1.2030000000000001</v>
      </c>
      <c r="I491" s="167"/>
      <c r="L491" s="163"/>
      <c r="M491" s="168"/>
      <c r="T491" s="169"/>
      <c r="AT491" s="164" t="s">
        <v>137</v>
      </c>
      <c r="AU491" s="164" t="s">
        <v>80</v>
      </c>
      <c r="AV491" s="14" t="s">
        <v>133</v>
      </c>
      <c r="AW491" s="14" t="s">
        <v>32</v>
      </c>
      <c r="AX491" s="14" t="s">
        <v>78</v>
      </c>
      <c r="AY491" s="164" t="s">
        <v>126</v>
      </c>
    </row>
    <row r="492" spans="2:65" s="1" customFormat="1" ht="44.25" customHeight="1">
      <c r="B492" s="33"/>
      <c r="C492" s="132" t="s">
        <v>529</v>
      </c>
      <c r="D492" s="132" t="s">
        <v>128</v>
      </c>
      <c r="E492" s="133" t="s">
        <v>561</v>
      </c>
      <c r="F492" s="134" t="s">
        <v>562</v>
      </c>
      <c r="G492" s="135" t="s">
        <v>231</v>
      </c>
      <c r="H492" s="136">
        <v>1.0029999999999999</v>
      </c>
      <c r="I492" s="137"/>
      <c r="J492" s="138">
        <f>ROUND(I492*H492,2)</f>
        <v>0</v>
      </c>
      <c r="K492" s="134" t="s">
        <v>132</v>
      </c>
      <c r="L492" s="33"/>
      <c r="M492" s="139" t="s">
        <v>18</v>
      </c>
      <c r="N492" s="140" t="s">
        <v>42</v>
      </c>
      <c r="P492" s="141">
        <f>O492*H492</f>
        <v>0</v>
      </c>
      <c r="Q492" s="141">
        <v>0</v>
      </c>
      <c r="R492" s="141">
        <f>Q492*H492</f>
        <v>0</v>
      </c>
      <c r="S492" s="141">
        <v>0</v>
      </c>
      <c r="T492" s="142">
        <f>S492*H492</f>
        <v>0</v>
      </c>
      <c r="AR492" s="143" t="s">
        <v>133</v>
      </c>
      <c r="AT492" s="143" t="s">
        <v>128</v>
      </c>
      <c r="AU492" s="143" t="s">
        <v>80</v>
      </c>
      <c r="AY492" s="18" t="s">
        <v>126</v>
      </c>
      <c r="BE492" s="144">
        <f>IF(N492="základní",J492,0)</f>
        <v>0</v>
      </c>
      <c r="BF492" s="144">
        <f>IF(N492="snížená",J492,0)</f>
        <v>0</v>
      </c>
      <c r="BG492" s="144">
        <f>IF(N492="zákl. přenesená",J492,0)</f>
        <v>0</v>
      </c>
      <c r="BH492" s="144">
        <f>IF(N492="sníž. přenesená",J492,0)</f>
        <v>0</v>
      </c>
      <c r="BI492" s="144">
        <f>IF(N492="nulová",J492,0)</f>
        <v>0</v>
      </c>
      <c r="BJ492" s="18" t="s">
        <v>78</v>
      </c>
      <c r="BK492" s="144">
        <f>ROUND(I492*H492,2)</f>
        <v>0</v>
      </c>
      <c r="BL492" s="18" t="s">
        <v>133</v>
      </c>
      <c r="BM492" s="143" t="s">
        <v>916</v>
      </c>
    </row>
    <row r="493" spans="2:65" s="1" customFormat="1" ht="10.199999999999999">
      <c r="B493" s="33"/>
      <c r="D493" s="145" t="s">
        <v>135</v>
      </c>
      <c r="F493" s="146" t="s">
        <v>564</v>
      </c>
      <c r="I493" s="147"/>
      <c r="L493" s="33"/>
      <c r="M493" s="148"/>
      <c r="T493" s="54"/>
      <c r="AT493" s="18" t="s">
        <v>135</v>
      </c>
      <c r="AU493" s="18" t="s">
        <v>80</v>
      </c>
    </row>
    <row r="494" spans="2:65" s="13" customFormat="1" ht="10.199999999999999">
      <c r="B494" s="156"/>
      <c r="D494" s="150" t="s">
        <v>137</v>
      </c>
      <c r="E494" s="157" t="s">
        <v>18</v>
      </c>
      <c r="F494" s="158" t="s">
        <v>909</v>
      </c>
      <c r="H494" s="159">
        <v>0.97699999999999998</v>
      </c>
      <c r="I494" s="160"/>
      <c r="L494" s="156"/>
      <c r="M494" s="161"/>
      <c r="T494" s="162"/>
      <c r="AT494" s="157" t="s">
        <v>137</v>
      </c>
      <c r="AU494" s="157" t="s">
        <v>80</v>
      </c>
      <c r="AV494" s="13" t="s">
        <v>80</v>
      </c>
      <c r="AW494" s="13" t="s">
        <v>32</v>
      </c>
      <c r="AX494" s="13" t="s">
        <v>71</v>
      </c>
      <c r="AY494" s="157" t="s">
        <v>126</v>
      </c>
    </row>
    <row r="495" spans="2:65" s="13" customFormat="1" ht="10.199999999999999">
      <c r="B495" s="156"/>
      <c r="D495" s="150" t="s">
        <v>137</v>
      </c>
      <c r="E495" s="157" t="s">
        <v>18</v>
      </c>
      <c r="F495" s="158" t="s">
        <v>911</v>
      </c>
      <c r="H495" s="159">
        <v>2.5999999999999999E-2</v>
      </c>
      <c r="I495" s="160"/>
      <c r="L495" s="156"/>
      <c r="M495" s="161"/>
      <c r="T495" s="162"/>
      <c r="AT495" s="157" t="s">
        <v>137</v>
      </c>
      <c r="AU495" s="157" t="s">
        <v>80</v>
      </c>
      <c r="AV495" s="13" t="s">
        <v>80</v>
      </c>
      <c r="AW495" s="13" t="s">
        <v>32</v>
      </c>
      <c r="AX495" s="13" t="s">
        <v>71</v>
      </c>
      <c r="AY495" s="157" t="s">
        <v>126</v>
      </c>
    </row>
    <row r="496" spans="2:65" s="14" customFormat="1" ht="10.199999999999999">
      <c r="B496" s="163"/>
      <c r="D496" s="150" t="s">
        <v>137</v>
      </c>
      <c r="E496" s="164" t="s">
        <v>18</v>
      </c>
      <c r="F496" s="165" t="s">
        <v>142</v>
      </c>
      <c r="H496" s="166">
        <v>1.0029999999999999</v>
      </c>
      <c r="I496" s="167"/>
      <c r="L496" s="163"/>
      <c r="M496" s="168"/>
      <c r="T496" s="169"/>
      <c r="AT496" s="164" t="s">
        <v>137</v>
      </c>
      <c r="AU496" s="164" t="s">
        <v>80</v>
      </c>
      <c r="AV496" s="14" t="s">
        <v>133</v>
      </c>
      <c r="AW496" s="14" t="s">
        <v>32</v>
      </c>
      <c r="AX496" s="14" t="s">
        <v>78</v>
      </c>
      <c r="AY496" s="164" t="s">
        <v>126</v>
      </c>
    </row>
    <row r="497" spans="2:65" s="11" customFormat="1" ht="22.8" customHeight="1">
      <c r="B497" s="120"/>
      <c r="D497" s="121" t="s">
        <v>70</v>
      </c>
      <c r="E497" s="130" t="s">
        <v>575</v>
      </c>
      <c r="F497" s="130" t="s">
        <v>576</v>
      </c>
      <c r="I497" s="123"/>
      <c r="J497" s="131">
        <f>BK497</f>
        <v>0</v>
      </c>
      <c r="L497" s="120"/>
      <c r="M497" s="125"/>
      <c r="P497" s="126">
        <f>SUM(P498:P499)</f>
        <v>0</v>
      </c>
      <c r="R497" s="126">
        <f>SUM(R498:R499)</f>
        <v>0</v>
      </c>
      <c r="T497" s="127">
        <f>SUM(T498:T499)</f>
        <v>0</v>
      </c>
      <c r="AR497" s="121" t="s">
        <v>78</v>
      </c>
      <c r="AT497" s="128" t="s">
        <v>70</v>
      </c>
      <c r="AU497" s="128" t="s">
        <v>78</v>
      </c>
      <c r="AY497" s="121" t="s">
        <v>126</v>
      </c>
      <c r="BK497" s="129">
        <f>SUM(BK498:BK499)</f>
        <v>0</v>
      </c>
    </row>
    <row r="498" spans="2:65" s="1" customFormat="1" ht="49.05" customHeight="1">
      <c r="B498" s="33"/>
      <c r="C498" s="132" t="s">
        <v>538</v>
      </c>
      <c r="D498" s="132" t="s">
        <v>128</v>
      </c>
      <c r="E498" s="133" t="s">
        <v>917</v>
      </c>
      <c r="F498" s="134" t="s">
        <v>918</v>
      </c>
      <c r="G498" s="135" t="s">
        <v>231</v>
      </c>
      <c r="H498" s="136">
        <v>21.164999999999999</v>
      </c>
      <c r="I498" s="137"/>
      <c r="J498" s="138">
        <f>ROUND(I498*H498,2)</f>
        <v>0</v>
      </c>
      <c r="K498" s="134" t="s">
        <v>132</v>
      </c>
      <c r="L498" s="33"/>
      <c r="M498" s="139" t="s">
        <v>18</v>
      </c>
      <c r="N498" s="140" t="s">
        <v>42</v>
      </c>
      <c r="P498" s="141">
        <f>O498*H498</f>
        <v>0</v>
      </c>
      <c r="Q498" s="141">
        <v>0</v>
      </c>
      <c r="R498" s="141">
        <f>Q498*H498</f>
        <v>0</v>
      </c>
      <c r="S498" s="141">
        <v>0</v>
      </c>
      <c r="T498" s="142">
        <f>S498*H498</f>
        <v>0</v>
      </c>
      <c r="AR498" s="143" t="s">
        <v>133</v>
      </c>
      <c r="AT498" s="143" t="s">
        <v>128</v>
      </c>
      <c r="AU498" s="143" t="s">
        <v>80</v>
      </c>
      <c r="AY498" s="18" t="s">
        <v>126</v>
      </c>
      <c r="BE498" s="144">
        <f>IF(N498="základní",J498,0)</f>
        <v>0</v>
      </c>
      <c r="BF498" s="144">
        <f>IF(N498="snížená",J498,0)</f>
        <v>0</v>
      </c>
      <c r="BG498" s="144">
        <f>IF(N498="zákl. přenesená",J498,0)</f>
        <v>0</v>
      </c>
      <c r="BH498" s="144">
        <f>IF(N498="sníž. přenesená",J498,0)</f>
        <v>0</v>
      </c>
      <c r="BI498" s="144">
        <f>IF(N498="nulová",J498,0)</f>
        <v>0</v>
      </c>
      <c r="BJ498" s="18" t="s">
        <v>78</v>
      </c>
      <c r="BK498" s="144">
        <f>ROUND(I498*H498,2)</f>
        <v>0</v>
      </c>
      <c r="BL498" s="18" t="s">
        <v>133</v>
      </c>
      <c r="BM498" s="143" t="s">
        <v>919</v>
      </c>
    </row>
    <row r="499" spans="2:65" s="1" customFormat="1" ht="10.199999999999999">
      <c r="B499" s="33"/>
      <c r="D499" s="145" t="s">
        <v>135</v>
      </c>
      <c r="F499" s="146" t="s">
        <v>920</v>
      </c>
      <c r="I499" s="147"/>
      <c r="L499" s="33"/>
      <c r="M499" s="189"/>
      <c r="N499" s="190"/>
      <c r="O499" s="190"/>
      <c r="P499" s="190"/>
      <c r="Q499" s="190"/>
      <c r="R499" s="190"/>
      <c r="S499" s="190"/>
      <c r="T499" s="191"/>
      <c r="AT499" s="18" t="s">
        <v>135</v>
      </c>
      <c r="AU499" s="18" t="s">
        <v>80</v>
      </c>
    </row>
    <row r="500" spans="2:65" s="1" customFormat="1" ht="6.9" customHeight="1">
      <c r="B500" s="42"/>
      <c r="C500" s="43"/>
      <c r="D500" s="43"/>
      <c r="E500" s="43"/>
      <c r="F500" s="43"/>
      <c r="G500" s="43"/>
      <c r="H500" s="43"/>
      <c r="I500" s="43"/>
      <c r="J500" s="43"/>
      <c r="K500" s="43"/>
      <c r="L500" s="33"/>
    </row>
  </sheetData>
  <sheetProtection algorithmName="SHA-512" hashValue="vSF3vKFVvA1Tc6QaK+1sq5KsCLgrmIkiimSN1Np0Q6mLMrqH7VSS0T+iyk4vkJzFIQjjH+VfpN5EMGYZ/1zBvQ==" saltValue="e55URLL8a+DDdtSs8SaiaxHYpLIcxTIE6UQan08fVXRVO7Cv/mtnUH11FfTNNiV85p7rCK79W5XgTyVY1B46mQ==" spinCount="100000" sheet="1" objects="1" scenarios="1" formatColumns="0" formatRows="0" autoFilter="0"/>
  <autoFilter ref="C91:K499" xr:uid="{00000000-0009-0000-0000-000003000000}"/>
  <mergeCells count="12">
    <mergeCell ref="E84:H84"/>
    <mergeCell ref="L2:V2"/>
    <mergeCell ref="E50:H50"/>
    <mergeCell ref="E52:H52"/>
    <mergeCell ref="E54:H54"/>
    <mergeCell ref="E80:H80"/>
    <mergeCell ref="E82:H82"/>
    <mergeCell ref="E7:H7"/>
    <mergeCell ref="E9:H9"/>
    <mergeCell ref="E11:H11"/>
    <mergeCell ref="E20:H20"/>
    <mergeCell ref="E29:H29"/>
  </mergeCells>
  <hyperlinks>
    <hyperlink ref="F96" r:id="rId1" xr:uid="{00000000-0004-0000-0300-000000000000}"/>
    <hyperlink ref="F102" r:id="rId2" xr:uid="{00000000-0004-0000-0300-000001000000}"/>
    <hyperlink ref="F108" r:id="rId3" xr:uid="{00000000-0004-0000-0300-000002000000}"/>
    <hyperlink ref="F123" r:id="rId4" xr:uid="{00000000-0004-0000-0300-000003000000}"/>
    <hyperlink ref="F126" r:id="rId5" xr:uid="{00000000-0004-0000-0300-000004000000}"/>
    <hyperlink ref="F145" r:id="rId6" xr:uid="{00000000-0004-0000-0300-000005000000}"/>
    <hyperlink ref="F152" r:id="rId7" xr:uid="{00000000-0004-0000-0300-000006000000}"/>
    <hyperlink ref="F158" r:id="rId8" xr:uid="{00000000-0004-0000-0300-000007000000}"/>
    <hyperlink ref="F165" r:id="rId9" xr:uid="{00000000-0004-0000-0300-000008000000}"/>
    <hyperlink ref="F170" r:id="rId10" xr:uid="{00000000-0004-0000-0300-000009000000}"/>
    <hyperlink ref="F196" r:id="rId11" xr:uid="{00000000-0004-0000-0300-00000A000000}"/>
    <hyperlink ref="F217" r:id="rId12" xr:uid="{00000000-0004-0000-0300-00000B000000}"/>
    <hyperlink ref="F232" r:id="rId13" xr:uid="{00000000-0004-0000-0300-00000C000000}"/>
    <hyperlink ref="F246" r:id="rId14" xr:uid="{00000000-0004-0000-0300-00000D000000}"/>
    <hyperlink ref="F260" r:id="rId15" xr:uid="{00000000-0004-0000-0300-00000E000000}"/>
    <hyperlink ref="F275" r:id="rId16" xr:uid="{00000000-0004-0000-0300-00000F000000}"/>
    <hyperlink ref="F293" r:id="rId17" xr:uid="{00000000-0004-0000-0300-000010000000}"/>
    <hyperlink ref="F306" r:id="rId18" xr:uid="{00000000-0004-0000-0300-000011000000}"/>
    <hyperlink ref="F322" r:id="rId19" xr:uid="{00000000-0004-0000-0300-000012000000}"/>
    <hyperlink ref="F335" r:id="rId20" xr:uid="{00000000-0004-0000-0300-000013000000}"/>
    <hyperlink ref="F341" r:id="rId21" xr:uid="{00000000-0004-0000-0300-000014000000}"/>
    <hyperlink ref="F344" r:id="rId22" xr:uid="{00000000-0004-0000-0300-000015000000}"/>
    <hyperlink ref="F358" r:id="rId23" xr:uid="{00000000-0004-0000-0300-000016000000}"/>
    <hyperlink ref="F372" r:id="rId24" xr:uid="{00000000-0004-0000-0300-000017000000}"/>
    <hyperlink ref="F386" r:id="rId25" xr:uid="{00000000-0004-0000-0300-000018000000}"/>
    <hyperlink ref="F400" r:id="rId26" xr:uid="{00000000-0004-0000-0300-000019000000}"/>
    <hyperlink ref="F406" r:id="rId27" xr:uid="{00000000-0004-0000-0300-00001A000000}"/>
    <hyperlink ref="F420" r:id="rId28" xr:uid="{00000000-0004-0000-0300-00001B000000}"/>
    <hyperlink ref="F426" r:id="rId29" xr:uid="{00000000-0004-0000-0300-00001C000000}"/>
    <hyperlink ref="F432" r:id="rId30" xr:uid="{00000000-0004-0000-0300-00001D000000}"/>
    <hyperlink ref="F445" r:id="rId31" xr:uid="{00000000-0004-0000-0300-00001E000000}"/>
    <hyperlink ref="F453" r:id="rId32" xr:uid="{00000000-0004-0000-0300-00001F000000}"/>
    <hyperlink ref="F461" r:id="rId33" xr:uid="{00000000-0004-0000-0300-000020000000}"/>
    <hyperlink ref="F472" r:id="rId34" xr:uid="{00000000-0004-0000-0300-000021000000}"/>
    <hyperlink ref="F476" r:id="rId35" xr:uid="{00000000-0004-0000-0300-000022000000}"/>
    <hyperlink ref="F483" r:id="rId36" xr:uid="{00000000-0004-0000-0300-000023000000}"/>
    <hyperlink ref="F487" r:id="rId37" xr:uid="{00000000-0004-0000-0300-000024000000}"/>
    <hyperlink ref="F493" r:id="rId38" xr:uid="{00000000-0004-0000-0300-000025000000}"/>
    <hyperlink ref="F499" r:id="rId39" xr:uid="{00000000-0004-0000-0300-000026000000}"/>
  </hyperlinks>
  <pageMargins left="0.39374999999999999" right="0.39374999999999999" top="0.39374999999999999" bottom="0.39374999999999999" header="0" footer="0"/>
  <pageSetup paperSize="9" scale="76" fitToHeight="100" orientation="portrait" blackAndWhite="1" r:id="rId40"/>
  <headerFooter>
    <oddFooter>&amp;CStrana &amp;P z &amp;N</oddFooter>
  </headerFooter>
  <drawing r:id="rId4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06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97"/>
      <c r="M2" s="297"/>
      <c r="N2" s="297"/>
      <c r="O2" s="297"/>
      <c r="P2" s="297"/>
      <c r="Q2" s="297"/>
      <c r="R2" s="297"/>
      <c r="S2" s="297"/>
      <c r="T2" s="297"/>
      <c r="U2" s="297"/>
      <c r="V2" s="297"/>
      <c r="AT2" s="18" t="s">
        <v>94</v>
      </c>
    </row>
    <row r="3" spans="2:46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80</v>
      </c>
    </row>
    <row r="4" spans="2:46" ht="24.9" customHeight="1">
      <c r="B4" s="21"/>
      <c r="D4" s="22" t="s">
        <v>95</v>
      </c>
      <c r="L4" s="21"/>
      <c r="M4" s="91" t="s">
        <v>10</v>
      </c>
      <c r="AT4" s="18" t="s">
        <v>4</v>
      </c>
    </row>
    <row r="5" spans="2:46" ht="6.9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26.25" customHeight="1">
      <c r="B7" s="21"/>
      <c r="E7" s="312" t="str">
        <f>'Rekapitulace stavby'!K6</f>
        <v>Město Dobříš - Rekonstukce ul. Husova_(B)_uznatelné náklady_rev.02</v>
      </c>
      <c r="F7" s="313"/>
      <c r="G7" s="313"/>
      <c r="H7" s="313"/>
      <c r="L7" s="21"/>
    </row>
    <row r="8" spans="2:46" s="1" customFormat="1" ht="12" customHeight="1">
      <c r="B8" s="33"/>
      <c r="D8" s="28" t="s">
        <v>96</v>
      </c>
      <c r="L8" s="33"/>
    </row>
    <row r="9" spans="2:46" s="1" customFormat="1" ht="16.5" customHeight="1">
      <c r="B9" s="33"/>
      <c r="E9" s="271" t="s">
        <v>921</v>
      </c>
      <c r="F9" s="314"/>
      <c r="G9" s="314"/>
      <c r="H9" s="314"/>
      <c r="L9" s="33"/>
    </row>
    <row r="10" spans="2:46" s="1" customFormat="1" ht="10.199999999999999">
      <c r="B10" s="33"/>
      <c r="L10" s="33"/>
    </row>
    <row r="11" spans="2:46" s="1" customFormat="1" ht="12" customHeight="1">
      <c r="B11" s="33"/>
      <c r="D11" s="28" t="s">
        <v>17</v>
      </c>
      <c r="F11" s="26" t="s">
        <v>18</v>
      </c>
      <c r="I11" s="28" t="s">
        <v>19</v>
      </c>
      <c r="J11" s="26" t="s">
        <v>18</v>
      </c>
      <c r="L11" s="33"/>
    </row>
    <row r="12" spans="2:46" s="1" customFormat="1" ht="12" customHeight="1">
      <c r="B12" s="33"/>
      <c r="D12" s="28" t="s">
        <v>20</v>
      </c>
      <c r="F12" s="26" t="s">
        <v>21</v>
      </c>
      <c r="I12" s="28" t="s">
        <v>22</v>
      </c>
      <c r="J12" s="50" t="str">
        <f>'Rekapitulace stavby'!AN8</f>
        <v>12. 6. 2023</v>
      </c>
      <c r="L12" s="33"/>
    </row>
    <row r="13" spans="2:46" s="1" customFormat="1" ht="10.8" customHeight="1">
      <c r="B13" s="33"/>
      <c r="L13" s="33"/>
    </row>
    <row r="14" spans="2:46" s="1" customFormat="1" ht="12" customHeight="1">
      <c r="B14" s="33"/>
      <c r="D14" s="28" t="s">
        <v>24</v>
      </c>
      <c r="I14" s="28" t="s">
        <v>25</v>
      </c>
      <c r="J14" s="26" t="s">
        <v>18</v>
      </c>
      <c r="L14" s="33"/>
    </row>
    <row r="15" spans="2:46" s="1" customFormat="1" ht="18" customHeight="1">
      <c r="B15" s="33"/>
      <c r="E15" s="26" t="s">
        <v>26</v>
      </c>
      <c r="I15" s="28" t="s">
        <v>27</v>
      </c>
      <c r="J15" s="26" t="s">
        <v>18</v>
      </c>
      <c r="L15" s="33"/>
    </row>
    <row r="16" spans="2:46" s="1" customFormat="1" ht="6.9" customHeight="1">
      <c r="B16" s="33"/>
      <c r="L16" s="33"/>
    </row>
    <row r="17" spans="2:12" s="1" customFormat="1" ht="12" customHeight="1">
      <c r="B17" s="33"/>
      <c r="D17" s="28" t="s">
        <v>28</v>
      </c>
      <c r="I17" s="28" t="s">
        <v>25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15" t="str">
        <f>'Rekapitulace stavby'!E14</f>
        <v>Vyplň údaj</v>
      </c>
      <c r="F18" s="296"/>
      <c r="G18" s="296"/>
      <c r="H18" s="296"/>
      <c r="I18" s="28" t="s">
        <v>27</v>
      </c>
      <c r="J18" s="29" t="str">
        <f>'Rekapitulace stavby'!AN14</f>
        <v>Vyplň údaj</v>
      </c>
      <c r="L18" s="33"/>
    </row>
    <row r="19" spans="2:12" s="1" customFormat="1" ht="6.9" customHeight="1">
      <c r="B19" s="33"/>
      <c r="L19" s="33"/>
    </row>
    <row r="20" spans="2:12" s="1" customFormat="1" ht="12" customHeight="1">
      <c r="B20" s="33"/>
      <c r="D20" s="28" t="s">
        <v>30</v>
      </c>
      <c r="I20" s="28" t="s">
        <v>25</v>
      </c>
      <c r="J20" s="26" t="s">
        <v>18</v>
      </c>
      <c r="L20" s="33"/>
    </row>
    <row r="21" spans="2:12" s="1" customFormat="1" ht="18" customHeight="1">
      <c r="B21" s="33"/>
      <c r="E21" s="26" t="s">
        <v>31</v>
      </c>
      <c r="I21" s="28" t="s">
        <v>27</v>
      </c>
      <c r="J21" s="26" t="s">
        <v>18</v>
      </c>
      <c r="L21" s="33"/>
    </row>
    <row r="22" spans="2:12" s="1" customFormat="1" ht="6.9" customHeight="1">
      <c r="B22" s="33"/>
      <c r="L22" s="33"/>
    </row>
    <row r="23" spans="2:12" s="1" customFormat="1" ht="12" customHeight="1">
      <c r="B23" s="33"/>
      <c r="D23" s="28" t="s">
        <v>33</v>
      </c>
      <c r="I23" s="28" t="s">
        <v>25</v>
      </c>
      <c r="J23" s="26" t="s">
        <v>18</v>
      </c>
      <c r="L23" s="33"/>
    </row>
    <row r="24" spans="2:12" s="1" customFormat="1" ht="18" customHeight="1">
      <c r="B24" s="33"/>
      <c r="E24" s="26" t="s">
        <v>34</v>
      </c>
      <c r="I24" s="28" t="s">
        <v>27</v>
      </c>
      <c r="J24" s="26" t="s">
        <v>18</v>
      </c>
      <c r="L24" s="33"/>
    </row>
    <row r="25" spans="2:12" s="1" customFormat="1" ht="6.9" customHeight="1">
      <c r="B25" s="33"/>
      <c r="L25" s="33"/>
    </row>
    <row r="26" spans="2:12" s="1" customFormat="1" ht="12" customHeight="1">
      <c r="B26" s="33"/>
      <c r="D26" s="28" t="s">
        <v>35</v>
      </c>
      <c r="L26" s="33"/>
    </row>
    <row r="27" spans="2:12" s="7" customFormat="1" ht="71.25" customHeight="1">
      <c r="B27" s="92"/>
      <c r="E27" s="301" t="s">
        <v>36</v>
      </c>
      <c r="F27" s="301"/>
      <c r="G27" s="301"/>
      <c r="H27" s="301"/>
      <c r="L27" s="92"/>
    </row>
    <row r="28" spans="2:12" s="1" customFormat="1" ht="6.9" customHeight="1">
      <c r="B28" s="33"/>
      <c r="L28" s="33"/>
    </row>
    <row r="29" spans="2:12" s="1" customFormat="1" ht="6.9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93" t="s">
        <v>37</v>
      </c>
      <c r="J30" s="64">
        <f>ROUND(J82, 2)</f>
        <v>0</v>
      </c>
      <c r="L30" s="33"/>
    </row>
    <row r="31" spans="2:12" s="1" customFormat="1" ht="6.9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" customHeight="1">
      <c r="B32" s="33"/>
      <c r="F32" s="36" t="s">
        <v>39</v>
      </c>
      <c r="I32" s="36" t="s">
        <v>38</v>
      </c>
      <c r="J32" s="36" t="s">
        <v>40</v>
      </c>
      <c r="L32" s="33"/>
    </row>
    <row r="33" spans="2:12" s="1" customFormat="1" ht="14.4" customHeight="1">
      <c r="B33" s="33"/>
      <c r="D33" s="53" t="s">
        <v>41</v>
      </c>
      <c r="E33" s="28" t="s">
        <v>42</v>
      </c>
      <c r="F33" s="84">
        <f>ROUND((SUM(BE82:BE105)),  2)</f>
        <v>0</v>
      </c>
      <c r="I33" s="94">
        <v>0.21</v>
      </c>
      <c r="J33" s="84">
        <f>ROUND(((SUM(BE82:BE105))*I33),  2)</f>
        <v>0</v>
      </c>
      <c r="L33" s="33"/>
    </row>
    <row r="34" spans="2:12" s="1" customFormat="1" ht="14.4" customHeight="1">
      <c r="B34" s="33"/>
      <c r="E34" s="28" t="s">
        <v>43</v>
      </c>
      <c r="F34" s="84">
        <f>ROUND((SUM(BF82:BF105)),  2)</f>
        <v>0</v>
      </c>
      <c r="I34" s="94">
        <v>0.15</v>
      </c>
      <c r="J34" s="84">
        <f>ROUND(((SUM(BF82:BF105))*I34),  2)</f>
        <v>0</v>
      </c>
      <c r="L34" s="33"/>
    </row>
    <row r="35" spans="2:12" s="1" customFormat="1" ht="14.4" hidden="1" customHeight="1">
      <c r="B35" s="33"/>
      <c r="E35" s="28" t="s">
        <v>44</v>
      </c>
      <c r="F35" s="84">
        <f>ROUND((SUM(BG82:BG105)),  2)</f>
        <v>0</v>
      </c>
      <c r="I35" s="94">
        <v>0.21</v>
      </c>
      <c r="J35" s="84">
        <f>0</f>
        <v>0</v>
      </c>
      <c r="L35" s="33"/>
    </row>
    <row r="36" spans="2:12" s="1" customFormat="1" ht="14.4" hidden="1" customHeight="1">
      <c r="B36" s="33"/>
      <c r="E36" s="28" t="s">
        <v>45</v>
      </c>
      <c r="F36" s="84">
        <f>ROUND((SUM(BH82:BH105)),  2)</f>
        <v>0</v>
      </c>
      <c r="I36" s="94">
        <v>0.15</v>
      </c>
      <c r="J36" s="84">
        <f>0</f>
        <v>0</v>
      </c>
      <c r="L36" s="33"/>
    </row>
    <row r="37" spans="2:12" s="1" customFormat="1" ht="14.4" hidden="1" customHeight="1">
      <c r="B37" s="33"/>
      <c r="E37" s="28" t="s">
        <v>46</v>
      </c>
      <c r="F37" s="84">
        <f>ROUND((SUM(BI82:BI105)),  2)</f>
        <v>0</v>
      </c>
      <c r="I37" s="94">
        <v>0</v>
      </c>
      <c r="J37" s="84">
        <f>0</f>
        <v>0</v>
      </c>
      <c r="L37" s="33"/>
    </row>
    <row r="38" spans="2:12" s="1" customFormat="1" ht="6.9" customHeight="1">
      <c r="B38" s="33"/>
      <c r="L38" s="33"/>
    </row>
    <row r="39" spans="2:12" s="1" customFormat="1" ht="25.35" customHeight="1">
      <c r="B39" s="33"/>
      <c r="C39" s="95"/>
      <c r="D39" s="96" t="s">
        <v>47</v>
      </c>
      <c r="E39" s="55"/>
      <c r="F39" s="55"/>
      <c r="G39" s="97" t="s">
        <v>48</v>
      </c>
      <c r="H39" s="98" t="s">
        <v>49</v>
      </c>
      <c r="I39" s="55"/>
      <c r="J39" s="99">
        <f>SUM(J30:J37)</f>
        <v>0</v>
      </c>
      <c r="K39" s="100"/>
      <c r="L39" s="33"/>
    </row>
    <row r="40" spans="2:12" s="1" customFormat="1" ht="14.4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" customHeight="1">
      <c r="B45" s="33"/>
      <c r="C45" s="22" t="s">
        <v>100</v>
      </c>
      <c r="L45" s="33"/>
    </row>
    <row r="46" spans="2:12" s="1" customFormat="1" ht="6.9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26.25" customHeight="1">
      <c r="B48" s="33"/>
      <c r="E48" s="312" t="str">
        <f>E7</f>
        <v>Město Dobříš - Rekonstukce ul. Husova_(B)_uznatelné náklady_rev.02</v>
      </c>
      <c r="F48" s="313"/>
      <c r="G48" s="313"/>
      <c r="H48" s="313"/>
      <c r="L48" s="33"/>
    </row>
    <row r="49" spans="2:47" s="1" customFormat="1" ht="12" customHeight="1">
      <c r="B49" s="33"/>
      <c r="C49" s="28" t="s">
        <v>96</v>
      </c>
      <c r="L49" s="33"/>
    </row>
    <row r="50" spans="2:47" s="1" customFormat="1" ht="16.5" customHeight="1">
      <c r="B50" s="33"/>
      <c r="E50" s="271" t="str">
        <f>E9</f>
        <v>VON - Vedlejší a ostatní náklady</v>
      </c>
      <c r="F50" s="314"/>
      <c r="G50" s="314"/>
      <c r="H50" s="314"/>
      <c r="L50" s="33"/>
    </row>
    <row r="51" spans="2:47" s="1" customFormat="1" ht="6.9" customHeight="1">
      <c r="B51" s="33"/>
      <c r="L51" s="33"/>
    </row>
    <row r="52" spans="2:47" s="1" customFormat="1" ht="12" customHeight="1">
      <c r="B52" s="33"/>
      <c r="C52" s="28" t="s">
        <v>20</v>
      </c>
      <c r="F52" s="26" t="str">
        <f>F12</f>
        <v>Dobříš</v>
      </c>
      <c r="I52" s="28" t="s">
        <v>22</v>
      </c>
      <c r="J52" s="50" t="str">
        <f>IF(J12="","",J12)</f>
        <v>12. 6. 2023</v>
      </c>
      <c r="L52" s="33"/>
    </row>
    <row r="53" spans="2:47" s="1" customFormat="1" ht="6.9" customHeight="1">
      <c r="B53" s="33"/>
      <c r="L53" s="33"/>
    </row>
    <row r="54" spans="2:47" s="1" customFormat="1" ht="15.15" customHeight="1">
      <c r="B54" s="33"/>
      <c r="C54" s="28" t="s">
        <v>24</v>
      </c>
      <c r="F54" s="26" t="str">
        <f>E15</f>
        <v>Město Dobříš</v>
      </c>
      <c r="I54" s="28" t="s">
        <v>30</v>
      </c>
      <c r="J54" s="31" t="str">
        <f>E21</f>
        <v>DOPAS s.r.o.</v>
      </c>
      <c r="L54" s="33"/>
    </row>
    <row r="55" spans="2:47" s="1" customFormat="1" ht="15.15" customHeight="1">
      <c r="B55" s="33"/>
      <c r="C55" s="28" t="s">
        <v>28</v>
      </c>
      <c r="F55" s="26" t="str">
        <f>IF(E18="","",E18)</f>
        <v>Vyplň údaj</v>
      </c>
      <c r="I55" s="28" t="s">
        <v>33</v>
      </c>
      <c r="J55" s="31" t="str">
        <f>E24</f>
        <v>L. Štuller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101" t="s">
        <v>101</v>
      </c>
      <c r="D57" s="95"/>
      <c r="E57" s="95"/>
      <c r="F57" s="95"/>
      <c r="G57" s="95"/>
      <c r="H57" s="95"/>
      <c r="I57" s="95"/>
      <c r="J57" s="102" t="s">
        <v>102</v>
      </c>
      <c r="K57" s="95"/>
      <c r="L57" s="33"/>
    </row>
    <row r="58" spans="2:47" s="1" customFormat="1" ht="10.35" customHeight="1">
      <c r="B58" s="33"/>
      <c r="L58" s="33"/>
    </row>
    <row r="59" spans="2:47" s="1" customFormat="1" ht="22.8" customHeight="1">
      <c r="B59" s="33"/>
      <c r="C59" s="103" t="s">
        <v>69</v>
      </c>
      <c r="J59" s="64">
        <f>J82</f>
        <v>0</v>
      </c>
      <c r="L59" s="33"/>
      <c r="AU59" s="18" t="s">
        <v>103</v>
      </c>
    </row>
    <row r="60" spans="2:47" s="8" customFormat="1" ht="24.9" customHeight="1">
      <c r="B60" s="104"/>
      <c r="D60" s="105" t="s">
        <v>922</v>
      </c>
      <c r="E60" s="106"/>
      <c r="F60" s="106"/>
      <c r="G60" s="106"/>
      <c r="H60" s="106"/>
      <c r="I60" s="106"/>
      <c r="J60" s="107">
        <f>J83</f>
        <v>0</v>
      </c>
      <c r="L60" s="104"/>
    </row>
    <row r="61" spans="2:47" s="9" customFormat="1" ht="19.95" customHeight="1">
      <c r="B61" s="108"/>
      <c r="D61" s="109" t="s">
        <v>923</v>
      </c>
      <c r="E61" s="110"/>
      <c r="F61" s="110"/>
      <c r="G61" s="110"/>
      <c r="H61" s="110"/>
      <c r="I61" s="110"/>
      <c r="J61" s="111">
        <f>J84</f>
        <v>0</v>
      </c>
      <c r="L61" s="108"/>
    </row>
    <row r="62" spans="2:47" s="9" customFormat="1" ht="19.95" customHeight="1">
      <c r="B62" s="108"/>
      <c r="D62" s="109" t="s">
        <v>924</v>
      </c>
      <c r="E62" s="110"/>
      <c r="F62" s="110"/>
      <c r="G62" s="110"/>
      <c r="H62" s="110"/>
      <c r="I62" s="110"/>
      <c r="J62" s="111">
        <f>J103</f>
        <v>0</v>
      </c>
      <c r="L62" s="108"/>
    </row>
    <row r="63" spans="2:47" s="1" customFormat="1" ht="21.75" customHeight="1">
      <c r="B63" s="33"/>
      <c r="L63" s="33"/>
    </row>
    <row r="64" spans="2:47" s="1" customFormat="1" ht="6.9" customHeight="1">
      <c r="B64" s="42"/>
      <c r="C64" s="43"/>
      <c r="D64" s="43"/>
      <c r="E64" s="43"/>
      <c r="F64" s="43"/>
      <c r="G64" s="43"/>
      <c r="H64" s="43"/>
      <c r="I64" s="43"/>
      <c r="J64" s="43"/>
      <c r="K64" s="43"/>
      <c r="L64" s="33"/>
    </row>
    <row r="68" spans="2:12" s="1" customFormat="1" ht="6.9" customHeight="1">
      <c r="B68" s="44"/>
      <c r="C68" s="45"/>
      <c r="D68" s="45"/>
      <c r="E68" s="45"/>
      <c r="F68" s="45"/>
      <c r="G68" s="45"/>
      <c r="H68" s="45"/>
      <c r="I68" s="45"/>
      <c r="J68" s="45"/>
      <c r="K68" s="45"/>
      <c r="L68" s="33"/>
    </row>
    <row r="69" spans="2:12" s="1" customFormat="1" ht="24.9" customHeight="1">
      <c r="B69" s="33"/>
      <c r="C69" s="22" t="s">
        <v>111</v>
      </c>
      <c r="L69" s="33"/>
    </row>
    <row r="70" spans="2:12" s="1" customFormat="1" ht="6.9" customHeight="1">
      <c r="B70" s="33"/>
      <c r="L70" s="33"/>
    </row>
    <row r="71" spans="2:12" s="1" customFormat="1" ht="12" customHeight="1">
      <c r="B71" s="33"/>
      <c r="C71" s="28" t="s">
        <v>16</v>
      </c>
      <c r="L71" s="33"/>
    </row>
    <row r="72" spans="2:12" s="1" customFormat="1" ht="26.25" customHeight="1">
      <c r="B72" s="33"/>
      <c r="E72" s="312" t="str">
        <f>E7</f>
        <v>Město Dobříš - Rekonstukce ul. Husova_(B)_uznatelné náklady_rev.02</v>
      </c>
      <c r="F72" s="313"/>
      <c r="G72" s="313"/>
      <c r="H72" s="313"/>
      <c r="L72" s="33"/>
    </row>
    <row r="73" spans="2:12" s="1" customFormat="1" ht="12" customHeight="1">
      <c r="B73" s="33"/>
      <c r="C73" s="28" t="s">
        <v>96</v>
      </c>
      <c r="L73" s="33"/>
    </row>
    <row r="74" spans="2:12" s="1" customFormat="1" ht="16.5" customHeight="1">
      <c r="B74" s="33"/>
      <c r="E74" s="271" t="str">
        <f>E9</f>
        <v>VON - Vedlejší a ostatní náklady</v>
      </c>
      <c r="F74" s="314"/>
      <c r="G74" s="314"/>
      <c r="H74" s="314"/>
      <c r="L74" s="33"/>
    </row>
    <row r="75" spans="2:12" s="1" customFormat="1" ht="6.9" customHeight="1">
      <c r="B75" s="33"/>
      <c r="L75" s="33"/>
    </row>
    <row r="76" spans="2:12" s="1" customFormat="1" ht="12" customHeight="1">
      <c r="B76" s="33"/>
      <c r="C76" s="28" t="s">
        <v>20</v>
      </c>
      <c r="F76" s="26" t="str">
        <f>F12</f>
        <v>Dobříš</v>
      </c>
      <c r="I76" s="28" t="s">
        <v>22</v>
      </c>
      <c r="J76" s="50" t="str">
        <f>IF(J12="","",J12)</f>
        <v>12. 6. 2023</v>
      </c>
      <c r="L76" s="33"/>
    </row>
    <row r="77" spans="2:12" s="1" customFormat="1" ht="6.9" customHeight="1">
      <c r="B77" s="33"/>
      <c r="L77" s="33"/>
    </row>
    <row r="78" spans="2:12" s="1" customFormat="1" ht="15.15" customHeight="1">
      <c r="B78" s="33"/>
      <c r="C78" s="28" t="s">
        <v>24</v>
      </c>
      <c r="F78" s="26" t="str">
        <f>E15</f>
        <v>Město Dobříš</v>
      </c>
      <c r="I78" s="28" t="s">
        <v>30</v>
      </c>
      <c r="J78" s="31" t="str">
        <f>E21</f>
        <v>DOPAS s.r.o.</v>
      </c>
      <c r="L78" s="33"/>
    </row>
    <row r="79" spans="2:12" s="1" customFormat="1" ht="15.15" customHeight="1">
      <c r="B79" s="33"/>
      <c r="C79" s="28" t="s">
        <v>28</v>
      </c>
      <c r="F79" s="26" t="str">
        <f>IF(E18="","",E18)</f>
        <v>Vyplň údaj</v>
      </c>
      <c r="I79" s="28" t="s">
        <v>33</v>
      </c>
      <c r="J79" s="31" t="str">
        <f>E24</f>
        <v>L. Štuller</v>
      </c>
      <c r="L79" s="33"/>
    </row>
    <row r="80" spans="2:12" s="1" customFormat="1" ht="10.35" customHeight="1">
      <c r="B80" s="33"/>
      <c r="L80" s="33"/>
    </row>
    <row r="81" spans="2:65" s="10" customFormat="1" ht="29.25" customHeight="1">
      <c r="B81" s="112"/>
      <c r="C81" s="113" t="s">
        <v>112</v>
      </c>
      <c r="D81" s="114" t="s">
        <v>56</v>
      </c>
      <c r="E81" s="114" t="s">
        <v>52</v>
      </c>
      <c r="F81" s="114" t="s">
        <v>53</v>
      </c>
      <c r="G81" s="114" t="s">
        <v>113</v>
      </c>
      <c r="H81" s="114" t="s">
        <v>114</v>
      </c>
      <c r="I81" s="114" t="s">
        <v>115</v>
      </c>
      <c r="J81" s="114" t="s">
        <v>102</v>
      </c>
      <c r="K81" s="115" t="s">
        <v>116</v>
      </c>
      <c r="L81" s="112"/>
      <c r="M81" s="57" t="s">
        <v>18</v>
      </c>
      <c r="N81" s="58" t="s">
        <v>41</v>
      </c>
      <c r="O81" s="58" t="s">
        <v>117</v>
      </c>
      <c r="P81" s="58" t="s">
        <v>118</v>
      </c>
      <c r="Q81" s="58" t="s">
        <v>119</v>
      </c>
      <c r="R81" s="58" t="s">
        <v>120</v>
      </c>
      <c r="S81" s="58" t="s">
        <v>121</v>
      </c>
      <c r="T81" s="59" t="s">
        <v>122</v>
      </c>
    </row>
    <row r="82" spans="2:65" s="1" customFormat="1" ht="22.8" customHeight="1">
      <c r="B82" s="33"/>
      <c r="C82" s="62" t="s">
        <v>123</v>
      </c>
      <c r="J82" s="116">
        <f>BK82</f>
        <v>0</v>
      </c>
      <c r="L82" s="33"/>
      <c r="M82" s="60"/>
      <c r="N82" s="51"/>
      <c r="O82" s="51"/>
      <c r="P82" s="117">
        <f>P83</f>
        <v>0</v>
      </c>
      <c r="Q82" s="51"/>
      <c r="R82" s="117">
        <f>R83</f>
        <v>0</v>
      </c>
      <c r="S82" s="51"/>
      <c r="T82" s="118">
        <f>T83</f>
        <v>0</v>
      </c>
      <c r="AT82" s="18" t="s">
        <v>70</v>
      </c>
      <c r="AU82" s="18" t="s">
        <v>103</v>
      </c>
      <c r="BK82" s="119">
        <f>BK83</f>
        <v>0</v>
      </c>
    </row>
    <row r="83" spans="2:65" s="11" customFormat="1" ht="25.95" customHeight="1">
      <c r="B83" s="120"/>
      <c r="D83" s="121" t="s">
        <v>70</v>
      </c>
      <c r="E83" s="122" t="s">
        <v>925</v>
      </c>
      <c r="F83" s="122" t="s">
        <v>926</v>
      </c>
      <c r="I83" s="123"/>
      <c r="J83" s="124">
        <f>BK83</f>
        <v>0</v>
      </c>
      <c r="L83" s="120"/>
      <c r="M83" s="125"/>
      <c r="P83" s="126">
        <f>P84+P103</f>
        <v>0</v>
      </c>
      <c r="R83" s="126">
        <f>R84+R103</f>
        <v>0</v>
      </c>
      <c r="T83" s="127">
        <f>T84+T103</f>
        <v>0</v>
      </c>
      <c r="AR83" s="121" t="s">
        <v>164</v>
      </c>
      <c r="AT83" s="128" t="s">
        <v>70</v>
      </c>
      <c r="AU83" s="128" t="s">
        <v>71</v>
      </c>
      <c r="AY83" s="121" t="s">
        <v>126</v>
      </c>
      <c r="BK83" s="129">
        <f>BK84+BK103</f>
        <v>0</v>
      </c>
    </row>
    <row r="84" spans="2:65" s="11" customFormat="1" ht="22.8" customHeight="1">
      <c r="B84" s="120"/>
      <c r="D84" s="121" t="s">
        <v>70</v>
      </c>
      <c r="E84" s="130" t="s">
        <v>927</v>
      </c>
      <c r="F84" s="130" t="s">
        <v>928</v>
      </c>
      <c r="I84" s="123"/>
      <c r="J84" s="131">
        <f>BK84</f>
        <v>0</v>
      </c>
      <c r="L84" s="120"/>
      <c r="M84" s="125"/>
      <c r="P84" s="126">
        <f>SUM(P85:P102)</f>
        <v>0</v>
      </c>
      <c r="R84" s="126">
        <f>SUM(R85:R102)</f>
        <v>0</v>
      </c>
      <c r="T84" s="127">
        <f>SUM(T85:T102)</f>
        <v>0</v>
      </c>
      <c r="AR84" s="121" t="s">
        <v>164</v>
      </c>
      <c r="AT84" s="128" t="s">
        <v>70</v>
      </c>
      <c r="AU84" s="128" t="s">
        <v>78</v>
      </c>
      <c r="AY84" s="121" t="s">
        <v>126</v>
      </c>
      <c r="BK84" s="129">
        <f>SUM(BK85:BK102)</f>
        <v>0</v>
      </c>
    </row>
    <row r="85" spans="2:65" s="1" customFormat="1" ht="24.15" customHeight="1">
      <c r="B85" s="33"/>
      <c r="C85" s="132" t="s">
        <v>78</v>
      </c>
      <c r="D85" s="132" t="s">
        <v>128</v>
      </c>
      <c r="E85" s="133" t="s">
        <v>929</v>
      </c>
      <c r="F85" s="134" t="s">
        <v>930</v>
      </c>
      <c r="G85" s="135" t="s">
        <v>931</v>
      </c>
      <c r="H85" s="136">
        <v>1</v>
      </c>
      <c r="I85" s="137"/>
      <c r="J85" s="138">
        <f>ROUND(I85*H85,2)</f>
        <v>0</v>
      </c>
      <c r="K85" s="134" t="s">
        <v>132</v>
      </c>
      <c r="L85" s="33"/>
      <c r="M85" s="139" t="s">
        <v>18</v>
      </c>
      <c r="N85" s="140" t="s">
        <v>42</v>
      </c>
      <c r="P85" s="141">
        <f>O85*H85</f>
        <v>0</v>
      </c>
      <c r="Q85" s="141">
        <v>0</v>
      </c>
      <c r="R85" s="141">
        <f>Q85*H85</f>
        <v>0</v>
      </c>
      <c r="S85" s="141">
        <v>0</v>
      </c>
      <c r="T85" s="142">
        <f>S85*H85</f>
        <v>0</v>
      </c>
      <c r="AR85" s="143" t="s">
        <v>932</v>
      </c>
      <c r="AT85" s="143" t="s">
        <v>128</v>
      </c>
      <c r="AU85" s="143" t="s">
        <v>80</v>
      </c>
      <c r="AY85" s="18" t="s">
        <v>126</v>
      </c>
      <c r="BE85" s="144">
        <f>IF(N85="základní",J85,0)</f>
        <v>0</v>
      </c>
      <c r="BF85" s="144">
        <f>IF(N85="snížená",J85,0)</f>
        <v>0</v>
      </c>
      <c r="BG85" s="144">
        <f>IF(N85="zákl. přenesená",J85,0)</f>
        <v>0</v>
      </c>
      <c r="BH85" s="144">
        <f>IF(N85="sníž. přenesená",J85,0)</f>
        <v>0</v>
      </c>
      <c r="BI85" s="144">
        <f>IF(N85="nulová",J85,0)</f>
        <v>0</v>
      </c>
      <c r="BJ85" s="18" t="s">
        <v>78</v>
      </c>
      <c r="BK85" s="144">
        <f>ROUND(I85*H85,2)</f>
        <v>0</v>
      </c>
      <c r="BL85" s="18" t="s">
        <v>932</v>
      </c>
      <c r="BM85" s="143" t="s">
        <v>933</v>
      </c>
    </row>
    <row r="86" spans="2:65" s="1" customFormat="1" ht="10.199999999999999">
      <c r="B86" s="33"/>
      <c r="D86" s="145" t="s">
        <v>135</v>
      </c>
      <c r="F86" s="146" t="s">
        <v>934</v>
      </c>
      <c r="I86" s="147"/>
      <c r="L86" s="33"/>
      <c r="M86" s="148"/>
      <c r="T86" s="54"/>
      <c r="AT86" s="18" t="s">
        <v>135</v>
      </c>
      <c r="AU86" s="18" t="s">
        <v>80</v>
      </c>
    </row>
    <row r="87" spans="2:65" s="1" customFormat="1" ht="44.25" customHeight="1">
      <c r="B87" s="33"/>
      <c r="C87" s="132" t="s">
        <v>80</v>
      </c>
      <c r="D87" s="132" t="s">
        <v>128</v>
      </c>
      <c r="E87" s="133" t="s">
        <v>935</v>
      </c>
      <c r="F87" s="134" t="s">
        <v>936</v>
      </c>
      <c r="G87" s="135" t="s">
        <v>931</v>
      </c>
      <c r="H87" s="136">
        <v>1</v>
      </c>
      <c r="I87" s="137"/>
      <c r="J87" s="138">
        <f>ROUND(I87*H87,2)</f>
        <v>0</v>
      </c>
      <c r="K87" s="134" t="s">
        <v>132</v>
      </c>
      <c r="L87" s="33"/>
      <c r="M87" s="139" t="s">
        <v>18</v>
      </c>
      <c r="N87" s="140" t="s">
        <v>42</v>
      </c>
      <c r="P87" s="141">
        <f>O87*H87</f>
        <v>0</v>
      </c>
      <c r="Q87" s="141">
        <v>0</v>
      </c>
      <c r="R87" s="141">
        <f>Q87*H87</f>
        <v>0</v>
      </c>
      <c r="S87" s="141">
        <v>0</v>
      </c>
      <c r="T87" s="142">
        <f>S87*H87</f>
        <v>0</v>
      </c>
      <c r="AR87" s="143" t="s">
        <v>932</v>
      </c>
      <c r="AT87" s="143" t="s">
        <v>128</v>
      </c>
      <c r="AU87" s="143" t="s">
        <v>80</v>
      </c>
      <c r="AY87" s="18" t="s">
        <v>126</v>
      </c>
      <c r="BE87" s="144">
        <f>IF(N87="základní",J87,0)</f>
        <v>0</v>
      </c>
      <c r="BF87" s="144">
        <f>IF(N87="snížená",J87,0)</f>
        <v>0</v>
      </c>
      <c r="BG87" s="144">
        <f>IF(N87="zákl. přenesená",J87,0)</f>
        <v>0</v>
      </c>
      <c r="BH87" s="144">
        <f>IF(N87="sníž. přenesená",J87,0)</f>
        <v>0</v>
      </c>
      <c r="BI87" s="144">
        <f>IF(N87="nulová",J87,0)</f>
        <v>0</v>
      </c>
      <c r="BJ87" s="18" t="s">
        <v>78</v>
      </c>
      <c r="BK87" s="144">
        <f>ROUND(I87*H87,2)</f>
        <v>0</v>
      </c>
      <c r="BL87" s="18" t="s">
        <v>932</v>
      </c>
      <c r="BM87" s="143" t="s">
        <v>937</v>
      </c>
    </row>
    <row r="88" spans="2:65" s="1" customFormat="1" ht="10.199999999999999">
      <c r="B88" s="33"/>
      <c r="D88" s="145" t="s">
        <v>135</v>
      </c>
      <c r="F88" s="146" t="s">
        <v>938</v>
      </c>
      <c r="I88" s="147"/>
      <c r="L88" s="33"/>
      <c r="M88" s="148"/>
      <c r="T88" s="54"/>
      <c r="AT88" s="18" t="s">
        <v>135</v>
      </c>
      <c r="AU88" s="18" t="s">
        <v>80</v>
      </c>
    </row>
    <row r="89" spans="2:65" s="1" customFormat="1" ht="37.799999999999997" customHeight="1">
      <c r="B89" s="33"/>
      <c r="C89" s="132" t="s">
        <v>148</v>
      </c>
      <c r="D89" s="132" t="s">
        <v>128</v>
      </c>
      <c r="E89" s="133" t="s">
        <v>939</v>
      </c>
      <c r="F89" s="134" t="s">
        <v>940</v>
      </c>
      <c r="G89" s="135" t="s">
        <v>931</v>
      </c>
      <c r="H89" s="136">
        <v>1</v>
      </c>
      <c r="I89" s="137"/>
      <c r="J89" s="138">
        <f>ROUND(I89*H89,2)</f>
        <v>0</v>
      </c>
      <c r="K89" s="134" t="s">
        <v>132</v>
      </c>
      <c r="L89" s="33"/>
      <c r="M89" s="139" t="s">
        <v>18</v>
      </c>
      <c r="N89" s="140" t="s">
        <v>42</v>
      </c>
      <c r="P89" s="141">
        <f>O89*H89</f>
        <v>0</v>
      </c>
      <c r="Q89" s="141">
        <v>0</v>
      </c>
      <c r="R89" s="141">
        <f>Q89*H89</f>
        <v>0</v>
      </c>
      <c r="S89" s="141">
        <v>0</v>
      </c>
      <c r="T89" s="142">
        <f>S89*H89</f>
        <v>0</v>
      </c>
      <c r="AR89" s="143" t="s">
        <v>932</v>
      </c>
      <c r="AT89" s="143" t="s">
        <v>128</v>
      </c>
      <c r="AU89" s="143" t="s">
        <v>80</v>
      </c>
      <c r="AY89" s="18" t="s">
        <v>126</v>
      </c>
      <c r="BE89" s="144">
        <f>IF(N89="základní",J89,0)</f>
        <v>0</v>
      </c>
      <c r="BF89" s="144">
        <f>IF(N89="snížená",J89,0)</f>
        <v>0</v>
      </c>
      <c r="BG89" s="144">
        <f>IF(N89="zákl. přenesená",J89,0)</f>
        <v>0</v>
      </c>
      <c r="BH89" s="144">
        <f>IF(N89="sníž. přenesená",J89,0)</f>
        <v>0</v>
      </c>
      <c r="BI89" s="144">
        <f>IF(N89="nulová",J89,0)</f>
        <v>0</v>
      </c>
      <c r="BJ89" s="18" t="s">
        <v>78</v>
      </c>
      <c r="BK89" s="144">
        <f>ROUND(I89*H89,2)</f>
        <v>0</v>
      </c>
      <c r="BL89" s="18" t="s">
        <v>932</v>
      </c>
      <c r="BM89" s="143" t="s">
        <v>941</v>
      </c>
    </row>
    <row r="90" spans="2:65" s="1" customFormat="1" ht="10.199999999999999">
      <c r="B90" s="33"/>
      <c r="D90" s="145" t="s">
        <v>135</v>
      </c>
      <c r="F90" s="146" t="s">
        <v>942</v>
      </c>
      <c r="I90" s="147"/>
      <c r="L90" s="33"/>
      <c r="M90" s="148"/>
      <c r="T90" s="54"/>
      <c r="AT90" s="18" t="s">
        <v>135</v>
      </c>
      <c r="AU90" s="18" t="s">
        <v>80</v>
      </c>
    </row>
    <row r="91" spans="2:65" s="1" customFormat="1" ht="49.05" customHeight="1">
      <c r="B91" s="33"/>
      <c r="C91" s="132" t="s">
        <v>133</v>
      </c>
      <c r="D91" s="132" t="s">
        <v>128</v>
      </c>
      <c r="E91" s="133" t="s">
        <v>943</v>
      </c>
      <c r="F91" s="134" t="s">
        <v>944</v>
      </c>
      <c r="G91" s="135" t="s">
        <v>931</v>
      </c>
      <c r="H91" s="136">
        <v>1</v>
      </c>
      <c r="I91" s="137"/>
      <c r="J91" s="138">
        <f>ROUND(I91*H91,2)</f>
        <v>0</v>
      </c>
      <c r="K91" s="134" t="s">
        <v>132</v>
      </c>
      <c r="L91" s="33"/>
      <c r="M91" s="139" t="s">
        <v>18</v>
      </c>
      <c r="N91" s="140" t="s">
        <v>42</v>
      </c>
      <c r="P91" s="141">
        <f>O91*H91</f>
        <v>0</v>
      </c>
      <c r="Q91" s="141">
        <v>0</v>
      </c>
      <c r="R91" s="141">
        <f>Q91*H91</f>
        <v>0</v>
      </c>
      <c r="S91" s="141">
        <v>0</v>
      </c>
      <c r="T91" s="142">
        <f>S91*H91</f>
        <v>0</v>
      </c>
      <c r="AR91" s="143" t="s">
        <v>932</v>
      </c>
      <c r="AT91" s="143" t="s">
        <v>128</v>
      </c>
      <c r="AU91" s="143" t="s">
        <v>80</v>
      </c>
      <c r="AY91" s="18" t="s">
        <v>126</v>
      </c>
      <c r="BE91" s="144">
        <f>IF(N91="základní",J91,0)</f>
        <v>0</v>
      </c>
      <c r="BF91" s="144">
        <f>IF(N91="snížená",J91,0)</f>
        <v>0</v>
      </c>
      <c r="BG91" s="144">
        <f>IF(N91="zákl. přenesená",J91,0)</f>
        <v>0</v>
      </c>
      <c r="BH91" s="144">
        <f>IF(N91="sníž. přenesená",J91,0)</f>
        <v>0</v>
      </c>
      <c r="BI91" s="144">
        <f>IF(N91="nulová",J91,0)</f>
        <v>0</v>
      </c>
      <c r="BJ91" s="18" t="s">
        <v>78</v>
      </c>
      <c r="BK91" s="144">
        <f>ROUND(I91*H91,2)</f>
        <v>0</v>
      </c>
      <c r="BL91" s="18" t="s">
        <v>932</v>
      </c>
      <c r="BM91" s="143" t="s">
        <v>945</v>
      </c>
    </row>
    <row r="92" spans="2:65" s="1" customFormat="1" ht="10.199999999999999">
      <c r="B92" s="33"/>
      <c r="D92" s="145" t="s">
        <v>135</v>
      </c>
      <c r="F92" s="146" t="s">
        <v>946</v>
      </c>
      <c r="I92" s="147"/>
      <c r="L92" s="33"/>
      <c r="M92" s="148"/>
      <c r="T92" s="54"/>
      <c r="AT92" s="18" t="s">
        <v>135</v>
      </c>
      <c r="AU92" s="18" t="s">
        <v>80</v>
      </c>
    </row>
    <row r="93" spans="2:65" s="1" customFormat="1" ht="24.15" customHeight="1">
      <c r="B93" s="33"/>
      <c r="C93" s="132" t="s">
        <v>164</v>
      </c>
      <c r="D93" s="132" t="s">
        <v>128</v>
      </c>
      <c r="E93" s="133" t="s">
        <v>947</v>
      </c>
      <c r="F93" s="134" t="s">
        <v>948</v>
      </c>
      <c r="G93" s="135" t="s">
        <v>931</v>
      </c>
      <c r="H93" s="136">
        <v>1</v>
      </c>
      <c r="I93" s="137"/>
      <c r="J93" s="138">
        <f>ROUND(I93*H93,2)</f>
        <v>0</v>
      </c>
      <c r="K93" s="134" t="s">
        <v>132</v>
      </c>
      <c r="L93" s="33"/>
      <c r="M93" s="139" t="s">
        <v>18</v>
      </c>
      <c r="N93" s="140" t="s">
        <v>42</v>
      </c>
      <c r="P93" s="141">
        <f>O93*H93</f>
        <v>0</v>
      </c>
      <c r="Q93" s="141">
        <v>0</v>
      </c>
      <c r="R93" s="141">
        <f>Q93*H93</f>
        <v>0</v>
      </c>
      <c r="S93" s="141">
        <v>0</v>
      </c>
      <c r="T93" s="142">
        <f>S93*H93</f>
        <v>0</v>
      </c>
      <c r="AR93" s="143" t="s">
        <v>932</v>
      </c>
      <c r="AT93" s="143" t="s">
        <v>128</v>
      </c>
      <c r="AU93" s="143" t="s">
        <v>80</v>
      </c>
      <c r="AY93" s="18" t="s">
        <v>126</v>
      </c>
      <c r="BE93" s="144">
        <f>IF(N93="základní",J93,0)</f>
        <v>0</v>
      </c>
      <c r="BF93" s="144">
        <f>IF(N93="snížená",J93,0)</f>
        <v>0</v>
      </c>
      <c r="BG93" s="144">
        <f>IF(N93="zákl. přenesená",J93,0)</f>
        <v>0</v>
      </c>
      <c r="BH93" s="144">
        <f>IF(N93="sníž. přenesená",J93,0)</f>
        <v>0</v>
      </c>
      <c r="BI93" s="144">
        <f>IF(N93="nulová",J93,0)</f>
        <v>0</v>
      </c>
      <c r="BJ93" s="18" t="s">
        <v>78</v>
      </c>
      <c r="BK93" s="144">
        <f>ROUND(I93*H93,2)</f>
        <v>0</v>
      </c>
      <c r="BL93" s="18" t="s">
        <v>932</v>
      </c>
      <c r="BM93" s="143" t="s">
        <v>949</v>
      </c>
    </row>
    <row r="94" spans="2:65" s="1" customFormat="1" ht="10.199999999999999">
      <c r="B94" s="33"/>
      <c r="D94" s="145" t="s">
        <v>135</v>
      </c>
      <c r="F94" s="146" t="s">
        <v>950</v>
      </c>
      <c r="I94" s="147"/>
      <c r="L94" s="33"/>
      <c r="M94" s="148"/>
      <c r="T94" s="54"/>
      <c r="AT94" s="18" t="s">
        <v>135</v>
      </c>
      <c r="AU94" s="18" t="s">
        <v>80</v>
      </c>
    </row>
    <row r="95" spans="2:65" s="1" customFormat="1" ht="37.799999999999997" customHeight="1">
      <c r="B95" s="33"/>
      <c r="C95" s="132" t="s">
        <v>173</v>
      </c>
      <c r="D95" s="132" t="s">
        <v>128</v>
      </c>
      <c r="E95" s="133" t="s">
        <v>951</v>
      </c>
      <c r="F95" s="134" t="s">
        <v>952</v>
      </c>
      <c r="G95" s="135" t="s">
        <v>931</v>
      </c>
      <c r="H95" s="136">
        <v>1</v>
      </c>
      <c r="I95" s="137"/>
      <c r="J95" s="138">
        <f>ROUND(I95*H95,2)</f>
        <v>0</v>
      </c>
      <c r="K95" s="134" t="s">
        <v>132</v>
      </c>
      <c r="L95" s="33"/>
      <c r="M95" s="139" t="s">
        <v>18</v>
      </c>
      <c r="N95" s="140" t="s">
        <v>42</v>
      </c>
      <c r="P95" s="141">
        <f>O95*H95</f>
        <v>0</v>
      </c>
      <c r="Q95" s="141">
        <v>0</v>
      </c>
      <c r="R95" s="141">
        <f>Q95*H95</f>
        <v>0</v>
      </c>
      <c r="S95" s="141">
        <v>0</v>
      </c>
      <c r="T95" s="142">
        <f>S95*H95</f>
        <v>0</v>
      </c>
      <c r="AR95" s="143" t="s">
        <v>932</v>
      </c>
      <c r="AT95" s="143" t="s">
        <v>128</v>
      </c>
      <c r="AU95" s="143" t="s">
        <v>80</v>
      </c>
      <c r="AY95" s="18" t="s">
        <v>126</v>
      </c>
      <c r="BE95" s="144">
        <f>IF(N95="základní",J95,0)</f>
        <v>0</v>
      </c>
      <c r="BF95" s="144">
        <f>IF(N95="snížená",J95,0)</f>
        <v>0</v>
      </c>
      <c r="BG95" s="144">
        <f>IF(N95="zákl. přenesená",J95,0)</f>
        <v>0</v>
      </c>
      <c r="BH95" s="144">
        <f>IF(N95="sníž. přenesená",J95,0)</f>
        <v>0</v>
      </c>
      <c r="BI95" s="144">
        <f>IF(N95="nulová",J95,0)</f>
        <v>0</v>
      </c>
      <c r="BJ95" s="18" t="s">
        <v>78</v>
      </c>
      <c r="BK95" s="144">
        <f>ROUND(I95*H95,2)</f>
        <v>0</v>
      </c>
      <c r="BL95" s="18" t="s">
        <v>932</v>
      </c>
      <c r="BM95" s="143" t="s">
        <v>953</v>
      </c>
    </row>
    <row r="96" spans="2:65" s="1" customFormat="1" ht="10.199999999999999">
      <c r="B96" s="33"/>
      <c r="D96" s="145" t="s">
        <v>135</v>
      </c>
      <c r="F96" s="146" t="s">
        <v>954</v>
      </c>
      <c r="I96" s="147"/>
      <c r="L96" s="33"/>
      <c r="M96" s="148"/>
      <c r="T96" s="54"/>
      <c r="AT96" s="18" t="s">
        <v>135</v>
      </c>
      <c r="AU96" s="18" t="s">
        <v>80</v>
      </c>
    </row>
    <row r="97" spans="2:65" s="1" customFormat="1" ht="49.05" customHeight="1">
      <c r="B97" s="33"/>
      <c r="C97" s="132" t="s">
        <v>179</v>
      </c>
      <c r="D97" s="132" t="s">
        <v>128</v>
      </c>
      <c r="E97" s="133" t="s">
        <v>955</v>
      </c>
      <c r="F97" s="134" t="s">
        <v>956</v>
      </c>
      <c r="G97" s="135" t="s">
        <v>931</v>
      </c>
      <c r="H97" s="136">
        <v>1</v>
      </c>
      <c r="I97" s="137"/>
      <c r="J97" s="138">
        <f>ROUND(I97*H97,2)</f>
        <v>0</v>
      </c>
      <c r="K97" s="134" t="s">
        <v>132</v>
      </c>
      <c r="L97" s="33"/>
      <c r="M97" s="139" t="s">
        <v>18</v>
      </c>
      <c r="N97" s="140" t="s">
        <v>42</v>
      </c>
      <c r="P97" s="141">
        <f>O97*H97</f>
        <v>0</v>
      </c>
      <c r="Q97" s="141">
        <v>0</v>
      </c>
      <c r="R97" s="141">
        <f>Q97*H97</f>
        <v>0</v>
      </c>
      <c r="S97" s="141">
        <v>0</v>
      </c>
      <c r="T97" s="142">
        <f>S97*H97</f>
        <v>0</v>
      </c>
      <c r="AR97" s="143" t="s">
        <v>932</v>
      </c>
      <c r="AT97" s="143" t="s">
        <v>128</v>
      </c>
      <c r="AU97" s="143" t="s">
        <v>80</v>
      </c>
      <c r="AY97" s="18" t="s">
        <v>126</v>
      </c>
      <c r="BE97" s="144">
        <f>IF(N97="základní",J97,0)</f>
        <v>0</v>
      </c>
      <c r="BF97" s="144">
        <f>IF(N97="snížená",J97,0)</f>
        <v>0</v>
      </c>
      <c r="BG97" s="144">
        <f>IF(N97="zákl. přenesená",J97,0)</f>
        <v>0</v>
      </c>
      <c r="BH97" s="144">
        <f>IF(N97="sníž. přenesená",J97,0)</f>
        <v>0</v>
      </c>
      <c r="BI97" s="144">
        <f>IF(N97="nulová",J97,0)</f>
        <v>0</v>
      </c>
      <c r="BJ97" s="18" t="s">
        <v>78</v>
      </c>
      <c r="BK97" s="144">
        <f>ROUND(I97*H97,2)</f>
        <v>0</v>
      </c>
      <c r="BL97" s="18" t="s">
        <v>932</v>
      </c>
      <c r="BM97" s="143" t="s">
        <v>957</v>
      </c>
    </row>
    <row r="98" spans="2:65" s="1" customFormat="1" ht="10.199999999999999">
      <c r="B98" s="33"/>
      <c r="D98" s="145" t="s">
        <v>135</v>
      </c>
      <c r="F98" s="146" t="s">
        <v>958</v>
      </c>
      <c r="I98" s="147"/>
      <c r="L98" s="33"/>
      <c r="M98" s="148"/>
      <c r="T98" s="54"/>
      <c r="AT98" s="18" t="s">
        <v>135</v>
      </c>
      <c r="AU98" s="18" t="s">
        <v>80</v>
      </c>
    </row>
    <row r="99" spans="2:65" s="1" customFormat="1" ht="24.15" customHeight="1">
      <c r="B99" s="33"/>
      <c r="C99" s="132" t="s">
        <v>197</v>
      </c>
      <c r="D99" s="132" t="s">
        <v>128</v>
      </c>
      <c r="E99" s="133" t="s">
        <v>959</v>
      </c>
      <c r="F99" s="134" t="s">
        <v>960</v>
      </c>
      <c r="G99" s="135" t="s">
        <v>931</v>
      </c>
      <c r="H99" s="136">
        <v>1</v>
      </c>
      <c r="I99" s="137"/>
      <c r="J99" s="138">
        <f>ROUND(I99*H99,2)</f>
        <v>0</v>
      </c>
      <c r="K99" s="134" t="s">
        <v>132</v>
      </c>
      <c r="L99" s="33"/>
      <c r="M99" s="139" t="s">
        <v>18</v>
      </c>
      <c r="N99" s="140" t="s">
        <v>42</v>
      </c>
      <c r="P99" s="141">
        <f>O99*H99</f>
        <v>0</v>
      </c>
      <c r="Q99" s="141">
        <v>0</v>
      </c>
      <c r="R99" s="141">
        <f>Q99*H99</f>
        <v>0</v>
      </c>
      <c r="S99" s="141">
        <v>0</v>
      </c>
      <c r="T99" s="142">
        <f>S99*H99</f>
        <v>0</v>
      </c>
      <c r="AR99" s="143" t="s">
        <v>932</v>
      </c>
      <c r="AT99" s="143" t="s">
        <v>128</v>
      </c>
      <c r="AU99" s="143" t="s">
        <v>80</v>
      </c>
      <c r="AY99" s="18" t="s">
        <v>126</v>
      </c>
      <c r="BE99" s="144">
        <f>IF(N99="základní",J99,0)</f>
        <v>0</v>
      </c>
      <c r="BF99" s="144">
        <f>IF(N99="snížená",J99,0)</f>
        <v>0</v>
      </c>
      <c r="BG99" s="144">
        <f>IF(N99="zákl. přenesená",J99,0)</f>
        <v>0</v>
      </c>
      <c r="BH99" s="144">
        <f>IF(N99="sníž. přenesená",J99,0)</f>
        <v>0</v>
      </c>
      <c r="BI99" s="144">
        <f>IF(N99="nulová",J99,0)</f>
        <v>0</v>
      </c>
      <c r="BJ99" s="18" t="s">
        <v>78</v>
      </c>
      <c r="BK99" s="144">
        <f>ROUND(I99*H99,2)</f>
        <v>0</v>
      </c>
      <c r="BL99" s="18" t="s">
        <v>932</v>
      </c>
      <c r="BM99" s="143" t="s">
        <v>961</v>
      </c>
    </row>
    <row r="100" spans="2:65" s="1" customFormat="1" ht="10.199999999999999">
      <c r="B100" s="33"/>
      <c r="D100" s="145" t="s">
        <v>135</v>
      </c>
      <c r="F100" s="146" t="s">
        <v>962</v>
      </c>
      <c r="I100" s="147"/>
      <c r="L100" s="33"/>
      <c r="M100" s="148"/>
      <c r="T100" s="54"/>
      <c r="AT100" s="18" t="s">
        <v>135</v>
      </c>
      <c r="AU100" s="18" t="s">
        <v>80</v>
      </c>
    </row>
    <row r="101" spans="2:65" s="1" customFormat="1" ht="24.15" customHeight="1">
      <c r="B101" s="33"/>
      <c r="C101" s="132" t="s">
        <v>206</v>
      </c>
      <c r="D101" s="132" t="s">
        <v>128</v>
      </c>
      <c r="E101" s="133" t="s">
        <v>963</v>
      </c>
      <c r="F101" s="134" t="s">
        <v>964</v>
      </c>
      <c r="G101" s="135" t="s">
        <v>931</v>
      </c>
      <c r="H101" s="136">
        <v>1</v>
      </c>
      <c r="I101" s="137"/>
      <c r="J101" s="138">
        <f>ROUND(I101*H101,2)</f>
        <v>0</v>
      </c>
      <c r="K101" s="134" t="s">
        <v>132</v>
      </c>
      <c r="L101" s="33"/>
      <c r="M101" s="139" t="s">
        <v>18</v>
      </c>
      <c r="N101" s="140" t="s">
        <v>42</v>
      </c>
      <c r="P101" s="141">
        <f>O101*H101</f>
        <v>0</v>
      </c>
      <c r="Q101" s="141">
        <v>0</v>
      </c>
      <c r="R101" s="141">
        <f>Q101*H101</f>
        <v>0</v>
      </c>
      <c r="S101" s="141">
        <v>0</v>
      </c>
      <c r="T101" s="142">
        <f>S101*H101</f>
        <v>0</v>
      </c>
      <c r="AR101" s="143" t="s">
        <v>932</v>
      </c>
      <c r="AT101" s="143" t="s">
        <v>128</v>
      </c>
      <c r="AU101" s="143" t="s">
        <v>80</v>
      </c>
      <c r="AY101" s="18" t="s">
        <v>126</v>
      </c>
      <c r="BE101" s="144">
        <f>IF(N101="základní",J101,0)</f>
        <v>0</v>
      </c>
      <c r="BF101" s="144">
        <f>IF(N101="snížená",J101,0)</f>
        <v>0</v>
      </c>
      <c r="BG101" s="144">
        <f>IF(N101="zákl. přenesená",J101,0)</f>
        <v>0</v>
      </c>
      <c r="BH101" s="144">
        <f>IF(N101="sníž. přenesená",J101,0)</f>
        <v>0</v>
      </c>
      <c r="BI101" s="144">
        <f>IF(N101="nulová",J101,0)</f>
        <v>0</v>
      </c>
      <c r="BJ101" s="18" t="s">
        <v>78</v>
      </c>
      <c r="BK101" s="144">
        <f>ROUND(I101*H101,2)</f>
        <v>0</v>
      </c>
      <c r="BL101" s="18" t="s">
        <v>932</v>
      </c>
      <c r="BM101" s="143" t="s">
        <v>965</v>
      </c>
    </row>
    <row r="102" spans="2:65" s="1" customFormat="1" ht="10.199999999999999">
      <c r="B102" s="33"/>
      <c r="D102" s="145" t="s">
        <v>135</v>
      </c>
      <c r="F102" s="146" t="s">
        <v>966</v>
      </c>
      <c r="I102" s="147"/>
      <c r="L102" s="33"/>
      <c r="M102" s="148"/>
      <c r="T102" s="54"/>
      <c r="AT102" s="18" t="s">
        <v>135</v>
      </c>
      <c r="AU102" s="18" t="s">
        <v>80</v>
      </c>
    </row>
    <row r="103" spans="2:65" s="11" customFormat="1" ht="22.8" customHeight="1">
      <c r="B103" s="120"/>
      <c r="D103" s="121" t="s">
        <v>70</v>
      </c>
      <c r="E103" s="130" t="s">
        <v>967</v>
      </c>
      <c r="F103" s="130" t="s">
        <v>968</v>
      </c>
      <c r="I103" s="123"/>
      <c r="J103" s="131">
        <f>BK103</f>
        <v>0</v>
      </c>
      <c r="L103" s="120"/>
      <c r="M103" s="125"/>
      <c r="P103" s="126">
        <f>SUM(P104:P105)</f>
        <v>0</v>
      </c>
      <c r="R103" s="126">
        <f>SUM(R104:R105)</f>
        <v>0</v>
      </c>
      <c r="T103" s="127">
        <f>SUM(T104:T105)</f>
        <v>0</v>
      </c>
      <c r="AR103" s="121" t="s">
        <v>164</v>
      </c>
      <c r="AT103" s="128" t="s">
        <v>70</v>
      </c>
      <c r="AU103" s="128" t="s">
        <v>78</v>
      </c>
      <c r="AY103" s="121" t="s">
        <v>126</v>
      </c>
      <c r="BK103" s="129">
        <f>SUM(BK104:BK105)</f>
        <v>0</v>
      </c>
    </row>
    <row r="104" spans="2:65" s="1" customFormat="1" ht="24.15" customHeight="1">
      <c r="B104" s="33"/>
      <c r="C104" s="132" t="s">
        <v>213</v>
      </c>
      <c r="D104" s="132" t="s">
        <v>128</v>
      </c>
      <c r="E104" s="133" t="s">
        <v>969</v>
      </c>
      <c r="F104" s="134" t="s">
        <v>970</v>
      </c>
      <c r="G104" s="135" t="s">
        <v>931</v>
      </c>
      <c r="H104" s="136">
        <v>1</v>
      </c>
      <c r="I104" s="137"/>
      <c r="J104" s="138">
        <f>ROUND(I104*H104,2)</f>
        <v>0</v>
      </c>
      <c r="K104" s="134" t="s">
        <v>132</v>
      </c>
      <c r="L104" s="33"/>
      <c r="M104" s="139" t="s">
        <v>18</v>
      </c>
      <c r="N104" s="140" t="s">
        <v>42</v>
      </c>
      <c r="P104" s="141">
        <f>O104*H104</f>
        <v>0</v>
      </c>
      <c r="Q104" s="141">
        <v>0</v>
      </c>
      <c r="R104" s="141">
        <f>Q104*H104</f>
        <v>0</v>
      </c>
      <c r="S104" s="141">
        <v>0</v>
      </c>
      <c r="T104" s="142">
        <f>S104*H104</f>
        <v>0</v>
      </c>
      <c r="AR104" s="143" t="s">
        <v>932</v>
      </c>
      <c r="AT104" s="143" t="s">
        <v>128</v>
      </c>
      <c r="AU104" s="143" t="s">
        <v>80</v>
      </c>
      <c r="AY104" s="18" t="s">
        <v>126</v>
      </c>
      <c r="BE104" s="144">
        <f>IF(N104="základní",J104,0)</f>
        <v>0</v>
      </c>
      <c r="BF104" s="144">
        <f>IF(N104="snížená",J104,0)</f>
        <v>0</v>
      </c>
      <c r="BG104" s="144">
        <f>IF(N104="zákl. přenesená",J104,0)</f>
        <v>0</v>
      </c>
      <c r="BH104" s="144">
        <f>IF(N104="sníž. přenesená",J104,0)</f>
        <v>0</v>
      </c>
      <c r="BI104" s="144">
        <f>IF(N104="nulová",J104,0)</f>
        <v>0</v>
      </c>
      <c r="BJ104" s="18" t="s">
        <v>78</v>
      </c>
      <c r="BK104" s="144">
        <f>ROUND(I104*H104,2)</f>
        <v>0</v>
      </c>
      <c r="BL104" s="18" t="s">
        <v>932</v>
      </c>
      <c r="BM104" s="143" t="s">
        <v>971</v>
      </c>
    </row>
    <row r="105" spans="2:65" s="1" customFormat="1" ht="10.199999999999999">
      <c r="B105" s="33"/>
      <c r="D105" s="145" t="s">
        <v>135</v>
      </c>
      <c r="F105" s="146" t="s">
        <v>972</v>
      </c>
      <c r="I105" s="147"/>
      <c r="L105" s="33"/>
      <c r="M105" s="189"/>
      <c r="N105" s="190"/>
      <c r="O105" s="190"/>
      <c r="P105" s="190"/>
      <c r="Q105" s="190"/>
      <c r="R105" s="190"/>
      <c r="S105" s="190"/>
      <c r="T105" s="191"/>
      <c r="AT105" s="18" t="s">
        <v>135</v>
      </c>
      <c r="AU105" s="18" t="s">
        <v>80</v>
      </c>
    </row>
    <row r="106" spans="2:65" s="1" customFormat="1" ht="6.9" customHeight="1">
      <c r="B106" s="42"/>
      <c r="C106" s="43"/>
      <c r="D106" s="43"/>
      <c r="E106" s="43"/>
      <c r="F106" s="43"/>
      <c r="G106" s="43"/>
      <c r="H106" s="43"/>
      <c r="I106" s="43"/>
      <c r="J106" s="43"/>
      <c r="K106" s="43"/>
      <c r="L106" s="33"/>
    </row>
  </sheetData>
  <sheetProtection algorithmName="SHA-512" hashValue="AjlTet/NH9IhhzTHQ1L70OutFI0+EkYcSnTEOp2pnn5cQuPQeN+l3UmBc+VGXuJ7+udNmgzY8wrz+Kfsu7zvwA==" saltValue="eMI4c85D8Z+OnP2rP7Mlhb4YeQHKm/96hBrCrLTEbfNlKJtzBQUP73bjnsh5Rp0QTT2iUw3mbBGZjpcD+F8KSg==" spinCount="100000" sheet="1" objects="1" scenarios="1" formatColumns="0" formatRows="0" autoFilter="0"/>
  <autoFilter ref="C81:K105" xr:uid="{00000000-0009-0000-0000-000004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86" r:id="rId1" xr:uid="{00000000-0004-0000-0400-000000000000}"/>
    <hyperlink ref="F88" r:id="rId2" xr:uid="{00000000-0004-0000-0400-000001000000}"/>
    <hyperlink ref="F90" r:id="rId3" xr:uid="{00000000-0004-0000-0400-000002000000}"/>
    <hyperlink ref="F92" r:id="rId4" xr:uid="{00000000-0004-0000-0400-000003000000}"/>
    <hyperlink ref="F94" r:id="rId5" xr:uid="{00000000-0004-0000-0400-000004000000}"/>
    <hyperlink ref="F96" r:id="rId6" xr:uid="{00000000-0004-0000-0400-000005000000}"/>
    <hyperlink ref="F98" r:id="rId7" xr:uid="{00000000-0004-0000-0400-000006000000}"/>
    <hyperlink ref="F100" r:id="rId8" xr:uid="{00000000-0004-0000-0400-000007000000}"/>
    <hyperlink ref="F102" r:id="rId9" xr:uid="{00000000-0004-0000-0400-000008000000}"/>
    <hyperlink ref="F105" r:id="rId10" xr:uid="{00000000-0004-0000-0400-000009000000}"/>
  </hyperlinks>
  <pageMargins left="0.39374999999999999" right="0.39374999999999999" top="0.39374999999999999" bottom="0.39374999999999999" header="0" footer="0"/>
  <pageSetup paperSize="9" scale="76" fitToHeight="100" orientation="portrait" blackAndWhite="1" r:id="rId11"/>
  <headerFooter>
    <oddFooter>&amp;CStrana &amp;P z &amp;N</oddFooter>
  </headerFooter>
  <drawing r:id="rId1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218"/>
  <sheetViews>
    <sheetView showGridLines="0" zoomScale="110" zoomScaleNormal="110" workbookViewId="0"/>
  </sheetViews>
  <sheetFormatPr defaultRowHeight="14.4"/>
  <cols>
    <col min="1" max="1" width="8.28515625" style="192" customWidth="1"/>
    <col min="2" max="2" width="1.7109375" style="192" customWidth="1"/>
    <col min="3" max="4" width="5" style="192" customWidth="1"/>
    <col min="5" max="5" width="11.7109375" style="192" customWidth="1"/>
    <col min="6" max="6" width="9.140625" style="192" customWidth="1"/>
    <col min="7" max="7" width="5" style="192" customWidth="1"/>
    <col min="8" max="8" width="77.85546875" style="192" customWidth="1"/>
    <col min="9" max="10" width="20" style="192" customWidth="1"/>
    <col min="11" max="11" width="1.7109375" style="192" customWidth="1"/>
  </cols>
  <sheetData>
    <row r="1" spans="2:11" customFormat="1" ht="37.5" customHeight="1"/>
    <row r="2" spans="2:11" customFormat="1" ht="7.5" customHeight="1">
      <c r="B2" s="193"/>
      <c r="C2" s="194"/>
      <c r="D2" s="194"/>
      <c r="E2" s="194"/>
      <c r="F2" s="194"/>
      <c r="G2" s="194"/>
      <c r="H2" s="194"/>
      <c r="I2" s="194"/>
      <c r="J2" s="194"/>
      <c r="K2" s="195"/>
    </row>
    <row r="3" spans="2:11" s="16" customFormat="1" ht="45" customHeight="1">
      <c r="B3" s="196"/>
      <c r="C3" s="317" t="s">
        <v>973</v>
      </c>
      <c r="D3" s="317"/>
      <c r="E3" s="317"/>
      <c r="F3" s="317"/>
      <c r="G3" s="317"/>
      <c r="H3" s="317"/>
      <c r="I3" s="317"/>
      <c r="J3" s="317"/>
      <c r="K3" s="197"/>
    </row>
    <row r="4" spans="2:11" customFormat="1" ht="25.5" customHeight="1">
      <c r="B4" s="198"/>
      <c r="C4" s="322" t="s">
        <v>974</v>
      </c>
      <c r="D4" s="322"/>
      <c r="E4" s="322"/>
      <c r="F4" s="322"/>
      <c r="G4" s="322"/>
      <c r="H4" s="322"/>
      <c r="I4" s="322"/>
      <c r="J4" s="322"/>
      <c r="K4" s="199"/>
    </row>
    <row r="5" spans="2:11" customFormat="1" ht="5.25" customHeight="1">
      <c r="B5" s="198"/>
      <c r="C5" s="200"/>
      <c r="D5" s="200"/>
      <c r="E5" s="200"/>
      <c r="F5" s="200"/>
      <c r="G5" s="200"/>
      <c r="H5" s="200"/>
      <c r="I5" s="200"/>
      <c r="J5" s="200"/>
      <c r="K5" s="199"/>
    </row>
    <row r="6" spans="2:11" customFormat="1" ht="15" customHeight="1">
      <c r="B6" s="198"/>
      <c r="C6" s="321" t="s">
        <v>975</v>
      </c>
      <c r="D6" s="321"/>
      <c r="E6" s="321"/>
      <c r="F6" s="321"/>
      <c r="G6" s="321"/>
      <c r="H6" s="321"/>
      <c r="I6" s="321"/>
      <c r="J6" s="321"/>
      <c r="K6" s="199"/>
    </row>
    <row r="7" spans="2:11" customFormat="1" ht="15" customHeight="1">
      <c r="B7" s="202"/>
      <c r="C7" s="321" t="s">
        <v>976</v>
      </c>
      <c r="D7" s="321"/>
      <c r="E7" s="321"/>
      <c r="F7" s="321"/>
      <c r="G7" s="321"/>
      <c r="H7" s="321"/>
      <c r="I7" s="321"/>
      <c r="J7" s="321"/>
      <c r="K7" s="199"/>
    </row>
    <row r="8" spans="2:11" customFormat="1" ht="12.75" customHeight="1">
      <c r="B8" s="202"/>
      <c r="C8" s="201"/>
      <c r="D8" s="201"/>
      <c r="E8" s="201"/>
      <c r="F8" s="201"/>
      <c r="G8" s="201"/>
      <c r="H8" s="201"/>
      <c r="I8" s="201"/>
      <c r="J8" s="201"/>
      <c r="K8" s="199"/>
    </row>
    <row r="9" spans="2:11" customFormat="1" ht="15" customHeight="1">
      <c r="B9" s="202"/>
      <c r="C9" s="321" t="s">
        <v>977</v>
      </c>
      <c r="D9" s="321"/>
      <c r="E9" s="321"/>
      <c r="F9" s="321"/>
      <c r="G9" s="321"/>
      <c r="H9" s="321"/>
      <c r="I9" s="321"/>
      <c r="J9" s="321"/>
      <c r="K9" s="199"/>
    </row>
    <row r="10" spans="2:11" customFormat="1" ht="15" customHeight="1">
      <c r="B10" s="202"/>
      <c r="C10" s="201"/>
      <c r="D10" s="321" t="s">
        <v>978</v>
      </c>
      <c r="E10" s="321"/>
      <c r="F10" s="321"/>
      <c r="G10" s="321"/>
      <c r="H10" s="321"/>
      <c r="I10" s="321"/>
      <c r="J10" s="321"/>
      <c r="K10" s="199"/>
    </row>
    <row r="11" spans="2:11" customFormat="1" ht="15" customHeight="1">
      <c r="B11" s="202"/>
      <c r="C11" s="203"/>
      <c r="D11" s="321" t="s">
        <v>979</v>
      </c>
      <c r="E11" s="321"/>
      <c r="F11" s="321"/>
      <c r="G11" s="321"/>
      <c r="H11" s="321"/>
      <c r="I11" s="321"/>
      <c r="J11" s="321"/>
      <c r="K11" s="199"/>
    </row>
    <row r="12" spans="2:11" customFormat="1" ht="15" customHeight="1">
      <c r="B12" s="202"/>
      <c r="C12" s="203"/>
      <c r="D12" s="201"/>
      <c r="E12" s="201"/>
      <c r="F12" s="201"/>
      <c r="G12" s="201"/>
      <c r="H12" s="201"/>
      <c r="I12" s="201"/>
      <c r="J12" s="201"/>
      <c r="K12" s="199"/>
    </row>
    <row r="13" spans="2:11" customFormat="1" ht="15" customHeight="1">
      <c r="B13" s="202"/>
      <c r="C13" s="203"/>
      <c r="D13" s="204" t="s">
        <v>980</v>
      </c>
      <c r="E13" s="201"/>
      <c r="F13" s="201"/>
      <c r="G13" s="201"/>
      <c r="H13" s="201"/>
      <c r="I13" s="201"/>
      <c r="J13" s="201"/>
      <c r="K13" s="199"/>
    </row>
    <row r="14" spans="2:11" customFormat="1" ht="12.75" customHeight="1">
      <c r="B14" s="202"/>
      <c r="C14" s="203"/>
      <c r="D14" s="203"/>
      <c r="E14" s="203"/>
      <c r="F14" s="203"/>
      <c r="G14" s="203"/>
      <c r="H14" s="203"/>
      <c r="I14" s="203"/>
      <c r="J14" s="203"/>
      <c r="K14" s="199"/>
    </row>
    <row r="15" spans="2:11" customFormat="1" ht="15" customHeight="1">
      <c r="B15" s="202"/>
      <c r="C15" s="203"/>
      <c r="D15" s="321" t="s">
        <v>981</v>
      </c>
      <c r="E15" s="321"/>
      <c r="F15" s="321"/>
      <c r="G15" s="321"/>
      <c r="H15" s="321"/>
      <c r="I15" s="321"/>
      <c r="J15" s="321"/>
      <c r="K15" s="199"/>
    </row>
    <row r="16" spans="2:11" customFormat="1" ht="15" customHeight="1">
      <c r="B16" s="202"/>
      <c r="C16" s="203"/>
      <c r="D16" s="321" t="s">
        <v>982</v>
      </c>
      <c r="E16" s="321"/>
      <c r="F16" s="321"/>
      <c r="G16" s="321"/>
      <c r="H16" s="321"/>
      <c r="I16" s="321"/>
      <c r="J16" s="321"/>
      <c r="K16" s="199"/>
    </row>
    <row r="17" spans="2:11" customFormat="1" ht="15" customHeight="1">
      <c r="B17" s="202"/>
      <c r="C17" s="203"/>
      <c r="D17" s="321" t="s">
        <v>983</v>
      </c>
      <c r="E17" s="321"/>
      <c r="F17" s="321"/>
      <c r="G17" s="321"/>
      <c r="H17" s="321"/>
      <c r="I17" s="321"/>
      <c r="J17" s="321"/>
      <c r="K17" s="199"/>
    </row>
    <row r="18" spans="2:11" customFormat="1" ht="15" customHeight="1">
      <c r="B18" s="202"/>
      <c r="C18" s="203"/>
      <c r="D18" s="203"/>
      <c r="E18" s="205" t="s">
        <v>77</v>
      </c>
      <c r="F18" s="321" t="s">
        <v>984</v>
      </c>
      <c r="G18" s="321"/>
      <c r="H18" s="321"/>
      <c r="I18" s="321"/>
      <c r="J18" s="321"/>
      <c r="K18" s="199"/>
    </row>
    <row r="19" spans="2:11" customFormat="1" ht="15" customHeight="1">
      <c r="B19" s="202"/>
      <c r="C19" s="203"/>
      <c r="D19" s="203"/>
      <c r="E19" s="205" t="s">
        <v>985</v>
      </c>
      <c r="F19" s="321" t="s">
        <v>986</v>
      </c>
      <c r="G19" s="321"/>
      <c r="H19" s="321"/>
      <c r="I19" s="321"/>
      <c r="J19" s="321"/>
      <c r="K19" s="199"/>
    </row>
    <row r="20" spans="2:11" customFormat="1" ht="15" customHeight="1">
      <c r="B20" s="202"/>
      <c r="C20" s="203"/>
      <c r="D20" s="203"/>
      <c r="E20" s="205" t="s">
        <v>987</v>
      </c>
      <c r="F20" s="321" t="s">
        <v>988</v>
      </c>
      <c r="G20" s="321"/>
      <c r="H20" s="321"/>
      <c r="I20" s="321"/>
      <c r="J20" s="321"/>
      <c r="K20" s="199"/>
    </row>
    <row r="21" spans="2:11" customFormat="1" ht="15" customHeight="1">
      <c r="B21" s="202"/>
      <c r="C21" s="203"/>
      <c r="D21" s="203"/>
      <c r="E21" s="205" t="s">
        <v>92</v>
      </c>
      <c r="F21" s="321" t="s">
        <v>93</v>
      </c>
      <c r="G21" s="321"/>
      <c r="H21" s="321"/>
      <c r="I21" s="321"/>
      <c r="J21" s="321"/>
      <c r="K21" s="199"/>
    </row>
    <row r="22" spans="2:11" customFormat="1" ht="15" customHeight="1">
      <c r="B22" s="202"/>
      <c r="C22" s="203"/>
      <c r="D22" s="203"/>
      <c r="E22" s="205" t="s">
        <v>989</v>
      </c>
      <c r="F22" s="321" t="s">
        <v>990</v>
      </c>
      <c r="G22" s="321"/>
      <c r="H22" s="321"/>
      <c r="I22" s="321"/>
      <c r="J22" s="321"/>
      <c r="K22" s="199"/>
    </row>
    <row r="23" spans="2:11" customFormat="1" ht="15" customHeight="1">
      <c r="B23" s="202"/>
      <c r="C23" s="203"/>
      <c r="D23" s="203"/>
      <c r="E23" s="205" t="s">
        <v>84</v>
      </c>
      <c r="F23" s="321" t="s">
        <v>991</v>
      </c>
      <c r="G23" s="321"/>
      <c r="H23" s="321"/>
      <c r="I23" s="321"/>
      <c r="J23" s="321"/>
      <c r="K23" s="199"/>
    </row>
    <row r="24" spans="2:11" customFormat="1" ht="12.75" customHeight="1">
      <c r="B24" s="202"/>
      <c r="C24" s="203"/>
      <c r="D24" s="203"/>
      <c r="E24" s="203"/>
      <c r="F24" s="203"/>
      <c r="G24" s="203"/>
      <c r="H24" s="203"/>
      <c r="I24" s="203"/>
      <c r="J24" s="203"/>
      <c r="K24" s="199"/>
    </row>
    <row r="25" spans="2:11" customFormat="1" ht="15" customHeight="1">
      <c r="B25" s="202"/>
      <c r="C25" s="321" t="s">
        <v>992</v>
      </c>
      <c r="D25" s="321"/>
      <c r="E25" s="321"/>
      <c r="F25" s="321"/>
      <c r="G25" s="321"/>
      <c r="H25" s="321"/>
      <c r="I25" s="321"/>
      <c r="J25" s="321"/>
      <c r="K25" s="199"/>
    </row>
    <row r="26" spans="2:11" customFormat="1" ht="15" customHeight="1">
      <c r="B26" s="202"/>
      <c r="C26" s="321" t="s">
        <v>993</v>
      </c>
      <c r="D26" s="321"/>
      <c r="E26" s="321"/>
      <c r="F26" s="321"/>
      <c r="G26" s="321"/>
      <c r="H26" s="321"/>
      <c r="I26" s="321"/>
      <c r="J26" s="321"/>
      <c r="K26" s="199"/>
    </row>
    <row r="27" spans="2:11" customFormat="1" ht="15" customHeight="1">
      <c r="B27" s="202"/>
      <c r="C27" s="201"/>
      <c r="D27" s="321" t="s">
        <v>994</v>
      </c>
      <c r="E27" s="321"/>
      <c r="F27" s="321"/>
      <c r="G27" s="321"/>
      <c r="H27" s="321"/>
      <c r="I27" s="321"/>
      <c r="J27" s="321"/>
      <c r="K27" s="199"/>
    </row>
    <row r="28" spans="2:11" customFormat="1" ht="15" customHeight="1">
      <c r="B28" s="202"/>
      <c r="C28" s="203"/>
      <c r="D28" s="321" t="s">
        <v>995</v>
      </c>
      <c r="E28" s="321"/>
      <c r="F28" s="321"/>
      <c r="G28" s="321"/>
      <c r="H28" s="321"/>
      <c r="I28" s="321"/>
      <c r="J28" s="321"/>
      <c r="K28" s="199"/>
    </row>
    <row r="29" spans="2:11" customFormat="1" ht="12.75" customHeight="1">
      <c r="B29" s="202"/>
      <c r="C29" s="203"/>
      <c r="D29" s="203"/>
      <c r="E29" s="203"/>
      <c r="F29" s="203"/>
      <c r="G29" s="203"/>
      <c r="H29" s="203"/>
      <c r="I29" s="203"/>
      <c r="J29" s="203"/>
      <c r="K29" s="199"/>
    </row>
    <row r="30" spans="2:11" customFormat="1" ht="15" customHeight="1">
      <c r="B30" s="202"/>
      <c r="C30" s="203"/>
      <c r="D30" s="321" t="s">
        <v>996</v>
      </c>
      <c r="E30" s="321"/>
      <c r="F30" s="321"/>
      <c r="G30" s="321"/>
      <c r="H30" s="321"/>
      <c r="I30" s="321"/>
      <c r="J30" s="321"/>
      <c r="K30" s="199"/>
    </row>
    <row r="31" spans="2:11" customFormat="1" ht="15" customHeight="1">
      <c r="B31" s="202"/>
      <c r="C31" s="203"/>
      <c r="D31" s="321" t="s">
        <v>997</v>
      </c>
      <c r="E31" s="321"/>
      <c r="F31" s="321"/>
      <c r="G31" s="321"/>
      <c r="H31" s="321"/>
      <c r="I31" s="321"/>
      <c r="J31" s="321"/>
      <c r="K31" s="199"/>
    </row>
    <row r="32" spans="2:11" customFormat="1" ht="12.75" customHeight="1">
      <c r="B32" s="202"/>
      <c r="C32" s="203"/>
      <c r="D32" s="203"/>
      <c r="E32" s="203"/>
      <c r="F32" s="203"/>
      <c r="G32" s="203"/>
      <c r="H32" s="203"/>
      <c r="I32" s="203"/>
      <c r="J32" s="203"/>
      <c r="K32" s="199"/>
    </row>
    <row r="33" spans="2:11" customFormat="1" ht="15" customHeight="1">
      <c r="B33" s="202"/>
      <c r="C33" s="203"/>
      <c r="D33" s="321" t="s">
        <v>998</v>
      </c>
      <c r="E33" s="321"/>
      <c r="F33" s="321"/>
      <c r="G33" s="321"/>
      <c r="H33" s="321"/>
      <c r="I33" s="321"/>
      <c r="J33" s="321"/>
      <c r="K33" s="199"/>
    </row>
    <row r="34" spans="2:11" customFormat="1" ht="15" customHeight="1">
      <c r="B34" s="202"/>
      <c r="C34" s="203"/>
      <c r="D34" s="321" t="s">
        <v>999</v>
      </c>
      <c r="E34" s="321"/>
      <c r="F34" s="321"/>
      <c r="G34" s="321"/>
      <c r="H34" s="321"/>
      <c r="I34" s="321"/>
      <c r="J34" s="321"/>
      <c r="K34" s="199"/>
    </row>
    <row r="35" spans="2:11" customFormat="1" ht="15" customHeight="1">
      <c r="B35" s="202"/>
      <c r="C35" s="203"/>
      <c r="D35" s="321" t="s">
        <v>1000</v>
      </c>
      <c r="E35" s="321"/>
      <c r="F35" s="321"/>
      <c r="G35" s="321"/>
      <c r="H35" s="321"/>
      <c r="I35" s="321"/>
      <c r="J35" s="321"/>
      <c r="K35" s="199"/>
    </row>
    <row r="36" spans="2:11" customFormat="1" ht="15" customHeight="1">
      <c r="B36" s="202"/>
      <c r="C36" s="203"/>
      <c r="D36" s="201"/>
      <c r="E36" s="204" t="s">
        <v>112</v>
      </c>
      <c r="F36" s="201"/>
      <c r="G36" s="321" t="s">
        <v>1001</v>
      </c>
      <c r="H36" s="321"/>
      <c r="I36" s="321"/>
      <c r="J36" s="321"/>
      <c r="K36" s="199"/>
    </row>
    <row r="37" spans="2:11" customFormat="1" ht="30.75" customHeight="1">
      <c r="B37" s="202"/>
      <c r="C37" s="203"/>
      <c r="D37" s="201"/>
      <c r="E37" s="204" t="s">
        <v>1002</v>
      </c>
      <c r="F37" s="201"/>
      <c r="G37" s="321" t="s">
        <v>1003</v>
      </c>
      <c r="H37" s="321"/>
      <c r="I37" s="321"/>
      <c r="J37" s="321"/>
      <c r="K37" s="199"/>
    </row>
    <row r="38" spans="2:11" customFormat="1" ht="15" customHeight="1">
      <c r="B38" s="202"/>
      <c r="C38" s="203"/>
      <c r="D38" s="201"/>
      <c r="E38" s="204" t="s">
        <v>52</v>
      </c>
      <c r="F38" s="201"/>
      <c r="G38" s="321" t="s">
        <v>1004</v>
      </c>
      <c r="H38" s="321"/>
      <c r="I38" s="321"/>
      <c r="J38" s="321"/>
      <c r="K38" s="199"/>
    </row>
    <row r="39" spans="2:11" customFormat="1" ht="15" customHeight="1">
      <c r="B39" s="202"/>
      <c r="C39" s="203"/>
      <c r="D39" s="201"/>
      <c r="E39" s="204" t="s">
        <v>53</v>
      </c>
      <c r="F39" s="201"/>
      <c r="G39" s="321" t="s">
        <v>1005</v>
      </c>
      <c r="H39" s="321"/>
      <c r="I39" s="321"/>
      <c r="J39" s="321"/>
      <c r="K39" s="199"/>
    </row>
    <row r="40" spans="2:11" customFormat="1" ht="15" customHeight="1">
      <c r="B40" s="202"/>
      <c r="C40" s="203"/>
      <c r="D40" s="201"/>
      <c r="E40" s="204" t="s">
        <v>113</v>
      </c>
      <c r="F40" s="201"/>
      <c r="G40" s="321" t="s">
        <v>1006</v>
      </c>
      <c r="H40" s="321"/>
      <c r="I40" s="321"/>
      <c r="J40" s="321"/>
      <c r="K40" s="199"/>
    </row>
    <row r="41" spans="2:11" customFormat="1" ht="15" customHeight="1">
      <c r="B41" s="202"/>
      <c r="C41" s="203"/>
      <c r="D41" s="201"/>
      <c r="E41" s="204" t="s">
        <v>114</v>
      </c>
      <c r="F41" s="201"/>
      <c r="G41" s="321" t="s">
        <v>1007</v>
      </c>
      <c r="H41" s="321"/>
      <c r="I41" s="321"/>
      <c r="J41" s="321"/>
      <c r="K41" s="199"/>
    </row>
    <row r="42" spans="2:11" customFormat="1" ht="15" customHeight="1">
      <c r="B42" s="202"/>
      <c r="C42" s="203"/>
      <c r="D42" s="201"/>
      <c r="E42" s="204" t="s">
        <v>1008</v>
      </c>
      <c r="F42" s="201"/>
      <c r="G42" s="321" t="s">
        <v>1009</v>
      </c>
      <c r="H42" s="321"/>
      <c r="I42" s="321"/>
      <c r="J42" s="321"/>
      <c r="K42" s="199"/>
    </row>
    <row r="43" spans="2:11" customFormat="1" ht="15" customHeight="1">
      <c r="B43" s="202"/>
      <c r="C43" s="203"/>
      <c r="D43" s="201"/>
      <c r="E43" s="204"/>
      <c r="F43" s="201"/>
      <c r="G43" s="321" t="s">
        <v>1010</v>
      </c>
      <c r="H43" s="321"/>
      <c r="I43" s="321"/>
      <c r="J43" s="321"/>
      <c r="K43" s="199"/>
    </row>
    <row r="44" spans="2:11" customFormat="1" ht="15" customHeight="1">
      <c r="B44" s="202"/>
      <c r="C44" s="203"/>
      <c r="D44" s="201"/>
      <c r="E44" s="204" t="s">
        <v>1011</v>
      </c>
      <c r="F44" s="201"/>
      <c r="G44" s="321" t="s">
        <v>1012</v>
      </c>
      <c r="H44" s="321"/>
      <c r="I44" s="321"/>
      <c r="J44" s="321"/>
      <c r="K44" s="199"/>
    </row>
    <row r="45" spans="2:11" customFormat="1" ht="15" customHeight="1">
      <c r="B45" s="202"/>
      <c r="C45" s="203"/>
      <c r="D45" s="201"/>
      <c r="E45" s="204" t="s">
        <v>116</v>
      </c>
      <c r="F45" s="201"/>
      <c r="G45" s="321" t="s">
        <v>1013</v>
      </c>
      <c r="H45" s="321"/>
      <c r="I45" s="321"/>
      <c r="J45" s="321"/>
      <c r="K45" s="199"/>
    </row>
    <row r="46" spans="2:11" customFormat="1" ht="12.75" customHeight="1">
      <c r="B46" s="202"/>
      <c r="C46" s="203"/>
      <c r="D46" s="201"/>
      <c r="E46" s="201"/>
      <c r="F46" s="201"/>
      <c r="G46" s="201"/>
      <c r="H46" s="201"/>
      <c r="I46" s="201"/>
      <c r="J46" s="201"/>
      <c r="K46" s="199"/>
    </row>
    <row r="47" spans="2:11" customFormat="1" ht="15" customHeight="1">
      <c r="B47" s="202"/>
      <c r="C47" s="203"/>
      <c r="D47" s="321" t="s">
        <v>1014</v>
      </c>
      <c r="E47" s="321"/>
      <c r="F47" s="321"/>
      <c r="G47" s="321"/>
      <c r="H47" s="321"/>
      <c r="I47" s="321"/>
      <c r="J47" s="321"/>
      <c r="K47" s="199"/>
    </row>
    <row r="48" spans="2:11" customFormat="1" ht="15" customHeight="1">
      <c r="B48" s="202"/>
      <c r="C48" s="203"/>
      <c r="D48" s="203"/>
      <c r="E48" s="321" t="s">
        <v>1015</v>
      </c>
      <c r="F48" s="321"/>
      <c r="G48" s="321"/>
      <c r="H48" s="321"/>
      <c r="I48" s="321"/>
      <c r="J48" s="321"/>
      <c r="K48" s="199"/>
    </row>
    <row r="49" spans="2:11" customFormat="1" ht="15" customHeight="1">
      <c r="B49" s="202"/>
      <c r="C49" s="203"/>
      <c r="D49" s="203"/>
      <c r="E49" s="321" t="s">
        <v>1016</v>
      </c>
      <c r="F49" s="321"/>
      <c r="G49" s="321"/>
      <c r="H49" s="321"/>
      <c r="I49" s="321"/>
      <c r="J49" s="321"/>
      <c r="K49" s="199"/>
    </row>
    <row r="50" spans="2:11" customFormat="1" ht="15" customHeight="1">
      <c r="B50" s="202"/>
      <c r="C50" s="203"/>
      <c r="D50" s="203"/>
      <c r="E50" s="321" t="s">
        <v>1017</v>
      </c>
      <c r="F50" s="321"/>
      <c r="G50" s="321"/>
      <c r="H50" s="321"/>
      <c r="I50" s="321"/>
      <c r="J50" s="321"/>
      <c r="K50" s="199"/>
    </row>
    <row r="51" spans="2:11" customFormat="1" ht="15" customHeight="1">
      <c r="B51" s="202"/>
      <c r="C51" s="203"/>
      <c r="D51" s="321" t="s">
        <v>1018</v>
      </c>
      <c r="E51" s="321"/>
      <c r="F51" s="321"/>
      <c r="G51" s="321"/>
      <c r="H51" s="321"/>
      <c r="I51" s="321"/>
      <c r="J51" s="321"/>
      <c r="K51" s="199"/>
    </row>
    <row r="52" spans="2:11" customFormat="1" ht="25.5" customHeight="1">
      <c r="B52" s="198"/>
      <c r="C52" s="322" t="s">
        <v>1019</v>
      </c>
      <c r="D52" s="322"/>
      <c r="E52" s="322"/>
      <c r="F52" s="322"/>
      <c r="G52" s="322"/>
      <c r="H52" s="322"/>
      <c r="I52" s="322"/>
      <c r="J52" s="322"/>
      <c r="K52" s="199"/>
    </row>
    <row r="53" spans="2:11" customFormat="1" ht="5.25" customHeight="1">
      <c r="B53" s="198"/>
      <c r="C53" s="200"/>
      <c r="D53" s="200"/>
      <c r="E53" s="200"/>
      <c r="F53" s="200"/>
      <c r="G53" s="200"/>
      <c r="H53" s="200"/>
      <c r="I53" s="200"/>
      <c r="J53" s="200"/>
      <c r="K53" s="199"/>
    </row>
    <row r="54" spans="2:11" customFormat="1" ht="15" customHeight="1">
      <c r="B54" s="198"/>
      <c r="C54" s="321" t="s">
        <v>1020</v>
      </c>
      <c r="D54" s="321"/>
      <c r="E54" s="321"/>
      <c r="F54" s="321"/>
      <c r="G54" s="321"/>
      <c r="H54" s="321"/>
      <c r="I54" s="321"/>
      <c r="J54" s="321"/>
      <c r="K54" s="199"/>
    </row>
    <row r="55" spans="2:11" customFormat="1" ht="15" customHeight="1">
      <c r="B55" s="198"/>
      <c r="C55" s="321" t="s">
        <v>1021</v>
      </c>
      <c r="D55" s="321"/>
      <c r="E55" s="321"/>
      <c r="F55" s="321"/>
      <c r="G55" s="321"/>
      <c r="H55" s="321"/>
      <c r="I55" s="321"/>
      <c r="J55" s="321"/>
      <c r="K55" s="199"/>
    </row>
    <row r="56" spans="2:11" customFormat="1" ht="12.75" customHeight="1">
      <c r="B56" s="198"/>
      <c r="C56" s="201"/>
      <c r="D56" s="201"/>
      <c r="E56" s="201"/>
      <c r="F56" s="201"/>
      <c r="G56" s="201"/>
      <c r="H56" s="201"/>
      <c r="I56" s="201"/>
      <c r="J56" s="201"/>
      <c r="K56" s="199"/>
    </row>
    <row r="57" spans="2:11" customFormat="1" ht="15" customHeight="1">
      <c r="B57" s="198"/>
      <c r="C57" s="321" t="s">
        <v>1022</v>
      </c>
      <c r="D57" s="321"/>
      <c r="E57" s="321"/>
      <c r="F57" s="321"/>
      <c r="G57" s="321"/>
      <c r="H57" s="321"/>
      <c r="I57" s="321"/>
      <c r="J57" s="321"/>
      <c r="K57" s="199"/>
    </row>
    <row r="58" spans="2:11" customFormat="1" ht="15" customHeight="1">
      <c r="B58" s="198"/>
      <c r="C58" s="203"/>
      <c r="D58" s="321" t="s">
        <v>1023</v>
      </c>
      <c r="E58" s="321"/>
      <c r="F58" s="321"/>
      <c r="G58" s="321"/>
      <c r="H58" s="321"/>
      <c r="I58" s="321"/>
      <c r="J58" s="321"/>
      <c r="K58" s="199"/>
    </row>
    <row r="59" spans="2:11" customFormat="1" ht="15" customHeight="1">
      <c r="B59" s="198"/>
      <c r="C59" s="203"/>
      <c r="D59" s="321" t="s">
        <v>1024</v>
      </c>
      <c r="E59" s="321"/>
      <c r="F59" s="321"/>
      <c r="G59" s="321"/>
      <c r="H59" s="321"/>
      <c r="I59" s="321"/>
      <c r="J59" s="321"/>
      <c r="K59" s="199"/>
    </row>
    <row r="60" spans="2:11" customFormat="1" ht="15" customHeight="1">
      <c r="B60" s="198"/>
      <c r="C60" s="203"/>
      <c r="D60" s="321" t="s">
        <v>1025</v>
      </c>
      <c r="E60" s="321"/>
      <c r="F60" s="321"/>
      <c r="G60" s="321"/>
      <c r="H60" s="321"/>
      <c r="I60" s="321"/>
      <c r="J60" s="321"/>
      <c r="K60" s="199"/>
    </row>
    <row r="61" spans="2:11" customFormat="1" ht="15" customHeight="1">
      <c r="B61" s="198"/>
      <c r="C61" s="203"/>
      <c r="D61" s="321" t="s">
        <v>1026</v>
      </c>
      <c r="E61" s="321"/>
      <c r="F61" s="321"/>
      <c r="G61" s="321"/>
      <c r="H61" s="321"/>
      <c r="I61" s="321"/>
      <c r="J61" s="321"/>
      <c r="K61" s="199"/>
    </row>
    <row r="62" spans="2:11" customFormat="1" ht="15" customHeight="1">
      <c r="B62" s="198"/>
      <c r="C62" s="203"/>
      <c r="D62" s="323" t="s">
        <v>1027</v>
      </c>
      <c r="E62" s="323"/>
      <c r="F62" s="323"/>
      <c r="G62" s="323"/>
      <c r="H62" s="323"/>
      <c r="I62" s="323"/>
      <c r="J62" s="323"/>
      <c r="K62" s="199"/>
    </row>
    <row r="63" spans="2:11" customFormat="1" ht="15" customHeight="1">
      <c r="B63" s="198"/>
      <c r="C63" s="203"/>
      <c r="D63" s="321" t="s">
        <v>1028</v>
      </c>
      <c r="E63" s="321"/>
      <c r="F63" s="321"/>
      <c r="G63" s="321"/>
      <c r="H63" s="321"/>
      <c r="I63" s="321"/>
      <c r="J63" s="321"/>
      <c r="K63" s="199"/>
    </row>
    <row r="64" spans="2:11" customFormat="1" ht="12.75" customHeight="1">
      <c r="B64" s="198"/>
      <c r="C64" s="203"/>
      <c r="D64" s="203"/>
      <c r="E64" s="206"/>
      <c r="F64" s="203"/>
      <c r="G64" s="203"/>
      <c r="H64" s="203"/>
      <c r="I64" s="203"/>
      <c r="J64" s="203"/>
      <c r="K64" s="199"/>
    </row>
    <row r="65" spans="2:11" customFormat="1" ht="15" customHeight="1">
      <c r="B65" s="198"/>
      <c r="C65" s="203"/>
      <c r="D65" s="321" t="s">
        <v>1029</v>
      </c>
      <c r="E65" s="321"/>
      <c r="F65" s="321"/>
      <c r="G65" s="321"/>
      <c r="H65" s="321"/>
      <c r="I65" s="321"/>
      <c r="J65" s="321"/>
      <c r="K65" s="199"/>
    </row>
    <row r="66" spans="2:11" customFormat="1" ht="15" customHeight="1">
      <c r="B66" s="198"/>
      <c r="C66" s="203"/>
      <c r="D66" s="323" t="s">
        <v>1030</v>
      </c>
      <c r="E66" s="323"/>
      <c r="F66" s="323"/>
      <c r="G66" s="323"/>
      <c r="H66" s="323"/>
      <c r="I66" s="323"/>
      <c r="J66" s="323"/>
      <c r="K66" s="199"/>
    </row>
    <row r="67" spans="2:11" customFormat="1" ht="15" customHeight="1">
      <c r="B67" s="198"/>
      <c r="C67" s="203"/>
      <c r="D67" s="321" t="s">
        <v>1031</v>
      </c>
      <c r="E67" s="321"/>
      <c r="F67" s="321"/>
      <c r="G67" s="321"/>
      <c r="H67" s="321"/>
      <c r="I67" s="321"/>
      <c r="J67" s="321"/>
      <c r="K67" s="199"/>
    </row>
    <row r="68" spans="2:11" customFormat="1" ht="15" customHeight="1">
      <c r="B68" s="198"/>
      <c r="C68" s="203"/>
      <c r="D68" s="321" t="s">
        <v>1032</v>
      </c>
      <c r="E68" s="321"/>
      <c r="F68" s="321"/>
      <c r="G68" s="321"/>
      <c r="H68" s="321"/>
      <c r="I68" s="321"/>
      <c r="J68" s="321"/>
      <c r="K68" s="199"/>
    </row>
    <row r="69" spans="2:11" customFormat="1" ht="15" customHeight="1">
      <c r="B69" s="198"/>
      <c r="C69" s="203"/>
      <c r="D69" s="321" t="s">
        <v>1033</v>
      </c>
      <c r="E69" s="321"/>
      <c r="F69" s="321"/>
      <c r="G69" s="321"/>
      <c r="H69" s="321"/>
      <c r="I69" s="321"/>
      <c r="J69" s="321"/>
      <c r="K69" s="199"/>
    </row>
    <row r="70" spans="2:11" customFormat="1" ht="15" customHeight="1">
      <c r="B70" s="198"/>
      <c r="C70" s="203"/>
      <c r="D70" s="321" t="s">
        <v>1034</v>
      </c>
      <c r="E70" s="321"/>
      <c r="F70" s="321"/>
      <c r="G70" s="321"/>
      <c r="H70" s="321"/>
      <c r="I70" s="321"/>
      <c r="J70" s="321"/>
      <c r="K70" s="199"/>
    </row>
    <row r="71" spans="2:11" customFormat="1" ht="12.75" customHeight="1">
      <c r="B71" s="207"/>
      <c r="C71" s="208"/>
      <c r="D71" s="208"/>
      <c r="E71" s="208"/>
      <c r="F71" s="208"/>
      <c r="G71" s="208"/>
      <c r="H71" s="208"/>
      <c r="I71" s="208"/>
      <c r="J71" s="208"/>
      <c r="K71" s="209"/>
    </row>
    <row r="72" spans="2:11" customFormat="1" ht="18.75" customHeight="1">
      <c r="B72" s="210"/>
      <c r="C72" s="210"/>
      <c r="D72" s="210"/>
      <c r="E72" s="210"/>
      <c r="F72" s="210"/>
      <c r="G72" s="210"/>
      <c r="H72" s="210"/>
      <c r="I72" s="210"/>
      <c r="J72" s="210"/>
      <c r="K72" s="211"/>
    </row>
    <row r="73" spans="2:11" customFormat="1" ht="18.75" customHeight="1">
      <c r="B73" s="211"/>
      <c r="C73" s="211"/>
      <c r="D73" s="211"/>
      <c r="E73" s="211"/>
      <c r="F73" s="211"/>
      <c r="G73" s="211"/>
      <c r="H73" s="211"/>
      <c r="I73" s="211"/>
      <c r="J73" s="211"/>
      <c r="K73" s="211"/>
    </row>
    <row r="74" spans="2:11" customFormat="1" ht="7.5" customHeight="1">
      <c r="B74" s="212"/>
      <c r="C74" s="213"/>
      <c r="D74" s="213"/>
      <c r="E74" s="213"/>
      <c r="F74" s="213"/>
      <c r="G74" s="213"/>
      <c r="H74" s="213"/>
      <c r="I74" s="213"/>
      <c r="J74" s="213"/>
      <c r="K74" s="214"/>
    </row>
    <row r="75" spans="2:11" customFormat="1" ht="45" customHeight="1">
      <c r="B75" s="215"/>
      <c r="C75" s="316" t="s">
        <v>1035</v>
      </c>
      <c r="D75" s="316"/>
      <c r="E75" s="316"/>
      <c r="F75" s="316"/>
      <c r="G75" s="316"/>
      <c r="H75" s="316"/>
      <c r="I75" s="316"/>
      <c r="J75" s="316"/>
      <c r="K75" s="216"/>
    </row>
    <row r="76" spans="2:11" customFormat="1" ht="17.25" customHeight="1">
      <c r="B76" s="215"/>
      <c r="C76" s="217" t="s">
        <v>1036</v>
      </c>
      <c r="D76" s="217"/>
      <c r="E76" s="217"/>
      <c r="F76" s="217" t="s">
        <v>1037</v>
      </c>
      <c r="G76" s="218"/>
      <c r="H76" s="217" t="s">
        <v>53</v>
      </c>
      <c r="I76" s="217" t="s">
        <v>56</v>
      </c>
      <c r="J76" s="217" t="s">
        <v>1038</v>
      </c>
      <c r="K76" s="216"/>
    </row>
    <row r="77" spans="2:11" customFormat="1" ht="17.25" customHeight="1">
      <c r="B77" s="215"/>
      <c r="C77" s="219" t="s">
        <v>1039</v>
      </c>
      <c r="D77" s="219"/>
      <c r="E77" s="219"/>
      <c r="F77" s="220" t="s">
        <v>1040</v>
      </c>
      <c r="G77" s="221"/>
      <c r="H77" s="219"/>
      <c r="I77" s="219"/>
      <c r="J77" s="219" t="s">
        <v>1041</v>
      </c>
      <c r="K77" s="216"/>
    </row>
    <row r="78" spans="2:11" customFormat="1" ht="5.25" customHeight="1">
      <c r="B78" s="215"/>
      <c r="C78" s="222"/>
      <c r="D78" s="222"/>
      <c r="E78" s="222"/>
      <c r="F78" s="222"/>
      <c r="G78" s="223"/>
      <c r="H78" s="222"/>
      <c r="I78" s="222"/>
      <c r="J78" s="222"/>
      <c r="K78" s="216"/>
    </row>
    <row r="79" spans="2:11" customFormat="1" ht="15" customHeight="1">
      <c r="B79" s="215"/>
      <c r="C79" s="204" t="s">
        <v>52</v>
      </c>
      <c r="D79" s="224"/>
      <c r="E79" s="224"/>
      <c r="F79" s="225" t="s">
        <v>1042</v>
      </c>
      <c r="G79" s="226"/>
      <c r="H79" s="204" t="s">
        <v>1043</v>
      </c>
      <c r="I79" s="204" t="s">
        <v>1044</v>
      </c>
      <c r="J79" s="204">
        <v>20</v>
      </c>
      <c r="K79" s="216"/>
    </row>
    <row r="80" spans="2:11" customFormat="1" ht="15" customHeight="1">
      <c r="B80" s="215"/>
      <c r="C80" s="204" t="s">
        <v>1045</v>
      </c>
      <c r="D80" s="204"/>
      <c r="E80" s="204"/>
      <c r="F80" s="225" t="s">
        <v>1042</v>
      </c>
      <c r="G80" s="226"/>
      <c r="H80" s="204" t="s">
        <v>1046</v>
      </c>
      <c r="I80" s="204" t="s">
        <v>1044</v>
      </c>
      <c r="J80" s="204">
        <v>120</v>
      </c>
      <c r="K80" s="216"/>
    </row>
    <row r="81" spans="2:11" customFormat="1" ht="15" customHeight="1">
      <c r="B81" s="227"/>
      <c r="C81" s="204" t="s">
        <v>1047</v>
      </c>
      <c r="D81" s="204"/>
      <c r="E81" s="204"/>
      <c r="F81" s="225" t="s">
        <v>1048</v>
      </c>
      <c r="G81" s="226"/>
      <c r="H81" s="204" t="s">
        <v>1049</v>
      </c>
      <c r="I81" s="204" t="s">
        <v>1044</v>
      </c>
      <c r="J81" s="204">
        <v>50</v>
      </c>
      <c r="K81" s="216"/>
    </row>
    <row r="82" spans="2:11" customFormat="1" ht="15" customHeight="1">
      <c r="B82" s="227"/>
      <c r="C82" s="204" t="s">
        <v>1050</v>
      </c>
      <c r="D82" s="204"/>
      <c r="E82" s="204"/>
      <c r="F82" s="225" t="s">
        <v>1042</v>
      </c>
      <c r="G82" s="226"/>
      <c r="H82" s="204" t="s">
        <v>1051</v>
      </c>
      <c r="I82" s="204" t="s">
        <v>1052</v>
      </c>
      <c r="J82" s="204"/>
      <c r="K82" s="216"/>
    </row>
    <row r="83" spans="2:11" customFormat="1" ht="15" customHeight="1">
      <c r="B83" s="227"/>
      <c r="C83" s="204" t="s">
        <v>1053</v>
      </c>
      <c r="D83" s="204"/>
      <c r="E83" s="204"/>
      <c r="F83" s="225" t="s">
        <v>1048</v>
      </c>
      <c r="G83" s="204"/>
      <c r="H83" s="204" t="s">
        <v>1054</v>
      </c>
      <c r="I83" s="204" t="s">
        <v>1044</v>
      </c>
      <c r="J83" s="204">
        <v>15</v>
      </c>
      <c r="K83" s="216"/>
    </row>
    <row r="84" spans="2:11" customFormat="1" ht="15" customHeight="1">
      <c r="B84" s="227"/>
      <c r="C84" s="204" t="s">
        <v>1055</v>
      </c>
      <c r="D84" s="204"/>
      <c r="E84" s="204"/>
      <c r="F84" s="225" t="s">
        <v>1048</v>
      </c>
      <c r="G84" s="204"/>
      <c r="H84" s="204" t="s">
        <v>1056</v>
      </c>
      <c r="I84" s="204" t="s">
        <v>1044</v>
      </c>
      <c r="J84" s="204">
        <v>15</v>
      </c>
      <c r="K84" s="216"/>
    </row>
    <row r="85" spans="2:11" customFormat="1" ht="15" customHeight="1">
      <c r="B85" s="227"/>
      <c r="C85" s="204" t="s">
        <v>1057</v>
      </c>
      <c r="D85" s="204"/>
      <c r="E85" s="204"/>
      <c r="F85" s="225" t="s">
        <v>1048</v>
      </c>
      <c r="G85" s="204"/>
      <c r="H85" s="204" t="s">
        <v>1058</v>
      </c>
      <c r="I85" s="204" t="s">
        <v>1044</v>
      </c>
      <c r="J85" s="204">
        <v>20</v>
      </c>
      <c r="K85" s="216"/>
    </row>
    <row r="86" spans="2:11" customFormat="1" ht="15" customHeight="1">
      <c r="B86" s="227"/>
      <c r="C86" s="204" t="s">
        <v>1059</v>
      </c>
      <c r="D86" s="204"/>
      <c r="E86" s="204"/>
      <c r="F86" s="225" t="s">
        <v>1048</v>
      </c>
      <c r="G86" s="204"/>
      <c r="H86" s="204" t="s">
        <v>1060</v>
      </c>
      <c r="I86" s="204" t="s">
        <v>1044</v>
      </c>
      <c r="J86" s="204">
        <v>20</v>
      </c>
      <c r="K86" s="216"/>
    </row>
    <row r="87" spans="2:11" customFormat="1" ht="15" customHeight="1">
      <c r="B87" s="227"/>
      <c r="C87" s="204" t="s">
        <v>1061</v>
      </c>
      <c r="D87" s="204"/>
      <c r="E87" s="204"/>
      <c r="F87" s="225" t="s">
        <v>1048</v>
      </c>
      <c r="G87" s="226"/>
      <c r="H87" s="204" t="s">
        <v>1062</v>
      </c>
      <c r="I87" s="204" t="s">
        <v>1044</v>
      </c>
      <c r="J87" s="204">
        <v>50</v>
      </c>
      <c r="K87" s="216"/>
    </row>
    <row r="88" spans="2:11" customFormat="1" ht="15" customHeight="1">
      <c r="B88" s="227"/>
      <c r="C88" s="204" t="s">
        <v>1063</v>
      </c>
      <c r="D88" s="204"/>
      <c r="E88" s="204"/>
      <c r="F88" s="225" t="s">
        <v>1048</v>
      </c>
      <c r="G88" s="226"/>
      <c r="H88" s="204" t="s">
        <v>1064</v>
      </c>
      <c r="I88" s="204" t="s">
        <v>1044</v>
      </c>
      <c r="J88" s="204">
        <v>20</v>
      </c>
      <c r="K88" s="216"/>
    </row>
    <row r="89" spans="2:11" customFormat="1" ht="15" customHeight="1">
      <c r="B89" s="227"/>
      <c r="C89" s="204" t="s">
        <v>1065</v>
      </c>
      <c r="D89" s="204"/>
      <c r="E89" s="204"/>
      <c r="F89" s="225" t="s">
        <v>1048</v>
      </c>
      <c r="G89" s="226"/>
      <c r="H89" s="204" t="s">
        <v>1066</v>
      </c>
      <c r="I89" s="204" t="s">
        <v>1044</v>
      </c>
      <c r="J89" s="204">
        <v>20</v>
      </c>
      <c r="K89" s="216"/>
    </row>
    <row r="90" spans="2:11" customFormat="1" ht="15" customHeight="1">
      <c r="B90" s="227"/>
      <c r="C90" s="204" t="s">
        <v>1067</v>
      </c>
      <c r="D90" s="204"/>
      <c r="E90" s="204"/>
      <c r="F90" s="225" t="s">
        <v>1048</v>
      </c>
      <c r="G90" s="226"/>
      <c r="H90" s="204" t="s">
        <v>1068</v>
      </c>
      <c r="I90" s="204" t="s">
        <v>1044</v>
      </c>
      <c r="J90" s="204">
        <v>50</v>
      </c>
      <c r="K90" s="216"/>
    </row>
    <row r="91" spans="2:11" customFormat="1" ht="15" customHeight="1">
      <c r="B91" s="227"/>
      <c r="C91" s="204" t="s">
        <v>1069</v>
      </c>
      <c r="D91" s="204"/>
      <c r="E91" s="204"/>
      <c r="F91" s="225" t="s">
        <v>1048</v>
      </c>
      <c r="G91" s="226"/>
      <c r="H91" s="204" t="s">
        <v>1069</v>
      </c>
      <c r="I91" s="204" t="s">
        <v>1044</v>
      </c>
      <c r="J91" s="204">
        <v>50</v>
      </c>
      <c r="K91" s="216"/>
    </row>
    <row r="92" spans="2:11" customFormat="1" ht="15" customHeight="1">
      <c r="B92" s="227"/>
      <c r="C92" s="204" t="s">
        <v>1070</v>
      </c>
      <c r="D92" s="204"/>
      <c r="E92" s="204"/>
      <c r="F92" s="225" t="s">
        <v>1048</v>
      </c>
      <c r="G92" s="226"/>
      <c r="H92" s="204" t="s">
        <v>1071</v>
      </c>
      <c r="I92" s="204" t="s">
        <v>1044</v>
      </c>
      <c r="J92" s="204">
        <v>255</v>
      </c>
      <c r="K92" s="216"/>
    </row>
    <row r="93" spans="2:11" customFormat="1" ht="15" customHeight="1">
      <c r="B93" s="227"/>
      <c r="C93" s="204" t="s">
        <v>1072</v>
      </c>
      <c r="D93" s="204"/>
      <c r="E93" s="204"/>
      <c r="F93" s="225" t="s">
        <v>1042</v>
      </c>
      <c r="G93" s="226"/>
      <c r="H93" s="204" t="s">
        <v>1073</v>
      </c>
      <c r="I93" s="204" t="s">
        <v>1074</v>
      </c>
      <c r="J93" s="204"/>
      <c r="K93" s="216"/>
    </row>
    <row r="94" spans="2:11" customFormat="1" ht="15" customHeight="1">
      <c r="B94" s="227"/>
      <c r="C94" s="204" t="s">
        <v>1075</v>
      </c>
      <c r="D94" s="204"/>
      <c r="E94" s="204"/>
      <c r="F94" s="225" t="s">
        <v>1042</v>
      </c>
      <c r="G94" s="226"/>
      <c r="H94" s="204" t="s">
        <v>1076</v>
      </c>
      <c r="I94" s="204" t="s">
        <v>1077</v>
      </c>
      <c r="J94" s="204"/>
      <c r="K94" s="216"/>
    </row>
    <row r="95" spans="2:11" customFormat="1" ht="15" customHeight="1">
      <c r="B95" s="227"/>
      <c r="C95" s="204" t="s">
        <v>1078</v>
      </c>
      <c r="D95" s="204"/>
      <c r="E95" s="204"/>
      <c r="F95" s="225" t="s">
        <v>1042</v>
      </c>
      <c r="G95" s="226"/>
      <c r="H95" s="204" t="s">
        <v>1078</v>
      </c>
      <c r="I95" s="204" t="s">
        <v>1077</v>
      </c>
      <c r="J95" s="204"/>
      <c r="K95" s="216"/>
    </row>
    <row r="96" spans="2:11" customFormat="1" ht="15" customHeight="1">
      <c r="B96" s="227"/>
      <c r="C96" s="204" t="s">
        <v>37</v>
      </c>
      <c r="D96" s="204"/>
      <c r="E96" s="204"/>
      <c r="F96" s="225" t="s">
        <v>1042</v>
      </c>
      <c r="G96" s="226"/>
      <c r="H96" s="204" t="s">
        <v>1079</v>
      </c>
      <c r="I96" s="204" t="s">
        <v>1077</v>
      </c>
      <c r="J96" s="204"/>
      <c r="K96" s="216"/>
    </row>
    <row r="97" spans="2:11" customFormat="1" ht="15" customHeight="1">
      <c r="B97" s="227"/>
      <c r="C97" s="204" t="s">
        <v>47</v>
      </c>
      <c r="D97" s="204"/>
      <c r="E97" s="204"/>
      <c r="F97" s="225" t="s">
        <v>1042</v>
      </c>
      <c r="G97" s="226"/>
      <c r="H97" s="204" t="s">
        <v>1080</v>
      </c>
      <c r="I97" s="204" t="s">
        <v>1077</v>
      </c>
      <c r="J97" s="204"/>
      <c r="K97" s="216"/>
    </row>
    <row r="98" spans="2:11" customFormat="1" ht="15" customHeight="1">
      <c r="B98" s="228"/>
      <c r="C98" s="229"/>
      <c r="D98" s="229"/>
      <c r="E98" s="229"/>
      <c r="F98" s="229"/>
      <c r="G98" s="229"/>
      <c r="H98" s="229"/>
      <c r="I98" s="229"/>
      <c r="J98" s="229"/>
      <c r="K98" s="230"/>
    </row>
    <row r="99" spans="2:11" customFormat="1" ht="18.75" customHeight="1">
      <c r="B99" s="231"/>
      <c r="C99" s="232"/>
      <c r="D99" s="232"/>
      <c r="E99" s="232"/>
      <c r="F99" s="232"/>
      <c r="G99" s="232"/>
      <c r="H99" s="232"/>
      <c r="I99" s="232"/>
      <c r="J99" s="232"/>
      <c r="K99" s="231"/>
    </row>
    <row r="100" spans="2:11" customFormat="1" ht="18.75" customHeight="1">
      <c r="B100" s="211"/>
      <c r="C100" s="211"/>
      <c r="D100" s="211"/>
      <c r="E100" s="211"/>
      <c r="F100" s="211"/>
      <c r="G100" s="211"/>
      <c r="H100" s="211"/>
      <c r="I100" s="211"/>
      <c r="J100" s="211"/>
      <c r="K100" s="211"/>
    </row>
    <row r="101" spans="2:11" customFormat="1" ht="7.5" customHeight="1">
      <c r="B101" s="212"/>
      <c r="C101" s="213"/>
      <c r="D101" s="213"/>
      <c r="E101" s="213"/>
      <c r="F101" s="213"/>
      <c r="G101" s="213"/>
      <c r="H101" s="213"/>
      <c r="I101" s="213"/>
      <c r="J101" s="213"/>
      <c r="K101" s="214"/>
    </row>
    <row r="102" spans="2:11" customFormat="1" ht="45" customHeight="1">
      <c r="B102" s="215"/>
      <c r="C102" s="316" t="s">
        <v>1081</v>
      </c>
      <c r="D102" s="316"/>
      <c r="E102" s="316"/>
      <c r="F102" s="316"/>
      <c r="G102" s="316"/>
      <c r="H102" s="316"/>
      <c r="I102" s="316"/>
      <c r="J102" s="316"/>
      <c r="K102" s="216"/>
    </row>
    <row r="103" spans="2:11" customFormat="1" ht="17.25" customHeight="1">
      <c r="B103" s="215"/>
      <c r="C103" s="217" t="s">
        <v>1036</v>
      </c>
      <c r="D103" s="217"/>
      <c r="E103" s="217"/>
      <c r="F103" s="217" t="s">
        <v>1037</v>
      </c>
      <c r="G103" s="218"/>
      <c r="H103" s="217" t="s">
        <v>53</v>
      </c>
      <c r="I103" s="217" t="s">
        <v>56</v>
      </c>
      <c r="J103" s="217" t="s">
        <v>1038</v>
      </c>
      <c r="K103" s="216"/>
    </row>
    <row r="104" spans="2:11" customFormat="1" ht="17.25" customHeight="1">
      <c r="B104" s="215"/>
      <c r="C104" s="219" t="s">
        <v>1039</v>
      </c>
      <c r="D104" s="219"/>
      <c r="E104" s="219"/>
      <c r="F104" s="220" t="s">
        <v>1040</v>
      </c>
      <c r="G104" s="221"/>
      <c r="H104" s="219"/>
      <c r="I104" s="219"/>
      <c r="J104" s="219" t="s">
        <v>1041</v>
      </c>
      <c r="K104" s="216"/>
    </row>
    <row r="105" spans="2:11" customFormat="1" ht="5.25" customHeight="1">
      <c r="B105" s="215"/>
      <c r="C105" s="217"/>
      <c r="D105" s="217"/>
      <c r="E105" s="217"/>
      <c r="F105" s="217"/>
      <c r="G105" s="233"/>
      <c r="H105" s="217"/>
      <c r="I105" s="217"/>
      <c r="J105" s="217"/>
      <c r="K105" s="216"/>
    </row>
    <row r="106" spans="2:11" customFormat="1" ht="15" customHeight="1">
      <c r="B106" s="215"/>
      <c r="C106" s="204" t="s">
        <v>52</v>
      </c>
      <c r="D106" s="224"/>
      <c r="E106" s="224"/>
      <c r="F106" s="225" t="s">
        <v>1042</v>
      </c>
      <c r="G106" s="204"/>
      <c r="H106" s="204" t="s">
        <v>1082</v>
      </c>
      <c r="I106" s="204" t="s">
        <v>1044</v>
      </c>
      <c r="J106" s="204">
        <v>20</v>
      </c>
      <c r="K106" s="216"/>
    </row>
    <row r="107" spans="2:11" customFormat="1" ht="15" customHeight="1">
      <c r="B107" s="215"/>
      <c r="C107" s="204" t="s">
        <v>1045</v>
      </c>
      <c r="D107" s="204"/>
      <c r="E107" s="204"/>
      <c r="F107" s="225" t="s">
        <v>1042</v>
      </c>
      <c r="G107" s="204"/>
      <c r="H107" s="204" t="s">
        <v>1082</v>
      </c>
      <c r="I107" s="204" t="s">
        <v>1044</v>
      </c>
      <c r="J107" s="204">
        <v>120</v>
      </c>
      <c r="K107" s="216"/>
    </row>
    <row r="108" spans="2:11" customFormat="1" ht="15" customHeight="1">
      <c r="B108" s="227"/>
      <c r="C108" s="204" t="s">
        <v>1047</v>
      </c>
      <c r="D108" s="204"/>
      <c r="E108" s="204"/>
      <c r="F108" s="225" t="s">
        <v>1048</v>
      </c>
      <c r="G108" s="204"/>
      <c r="H108" s="204" t="s">
        <v>1082</v>
      </c>
      <c r="I108" s="204" t="s">
        <v>1044</v>
      </c>
      <c r="J108" s="204">
        <v>50</v>
      </c>
      <c r="K108" s="216"/>
    </row>
    <row r="109" spans="2:11" customFormat="1" ht="15" customHeight="1">
      <c r="B109" s="227"/>
      <c r="C109" s="204" t="s">
        <v>1050</v>
      </c>
      <c r="D109" s="204"/>
      <c r="E109" s="204"/>
      <c r="F109" s="225" t="s">
        <v>1042</v>
      </c>
      <c r="G109" s="204"/>
      <c r="H109" s="204" t="s">
        <v>1082</v>
      </c>
      <c r="I109" s="204" t="s">
        <v>1052</v>
      </c>
      <c r="J109" s="204"/>
      <c r="K109" s="216"/>
    </row>
    <row r="110" spans="2:11" customFormat="1" ht="15" customHeight="1">
      <c r="B110" s="227"/>
      <c r="C110" s="204" t="s">
        <v>1061</v>
      </c>
      <c r="D110" s="204"/>
      <c r="E110" s="204"/>
      <c r="F110" s="225" t="s">
        <v>1048</v>
      </c>
      <c r="G110" s="204"/>
      <c r="H110" s="204" t="s">
        <v>1082</v>
      </c>
      <c r="I110" s="204" t="s">
        <v>1044</v>
      </c>
      <c r="J110" s="204">
        <v>50</v>
      </c>
      <c r="K110" s="216"/>
    </row>
    <row r="111" spans="2:11" customFormat="1" ht="15" customHeight="1">
      <c r="B111" s="227"/>
      <c r="C111" s="204" t="s">
        <v>1069</v>
      </c>
      <c r="D111" s="204"/>
      <c r="E111" s="204"/>
      <c r="F111" s="225" t="s">
        <v>1048</v>
      </c>
      <c r="G111" s="204"/>
      <c r="H111" s="204" t="s">
        <v>1082</v>
      </c>
      <c r="I111" s="204" t="s">
        <v>1044</v>
      </c>
      <c r="J111" s="204">
        <v>50</v>
      </c>
      <c r="K111" s="216"/>
    </row>
    <row r="112" spans="2:11" customFormat="1" ht="15" customHeight="1">
      <c r="B112" s="227"/>
      <c r="C112" s="204" t="s">
        <v>1067</v>
      </c>
      <c r="D112" s="204"/>
      <c r="E112" s="204"/>
      <c r="F112" s="225" t="s">
        <v>1048</v>
      </c>
      <c r="G112" s="204"/>
      <c r="H112" s="204" t="s">
        <v>1082</v>
      </c>
      <c r="I112" s="204" t="s">
        <v>1044</v>
      </c>
      <c r="J112" s="204">
        <v>50</v>
      </c>
      <c r="K112" s="216"/>
    </row>
    <row r="113" spans="2:11" customFormat="1" ht="15" customHeight="1">
      <c r="B113" s="227"/>
      <c r="C113" s="204" t="s">
        <v>52</v>
      </c>
      <c r="D113" s="204"/>
      <c r="E113" s="204"/>
      <c r="F113" s="225" t="s">
        <v>1042</v>
      </c>
      <c r="G113" s="204"/>
      <c r="H113" s="204" t="s">
        <v>1083</v>
      </c>
      <c r="I113" s="204" t="s">
        <v>1044</v>
      </c>
      <c r="J113" s="204">
        <v>20</v>
      </c>
      <c r="K113" s="216"/>
    </row>
    <row r="114" spans="2:11" customFormat="1" ht="15" customHeight="1">
      <c r="B114" s="227"/>
      <c r="C114" s="204" t="s">
        <v>1084</v>
      </c>
      <c r="D114" s="204"/>
      <c r="E114" s="204"/>
      <c r="F114" s="225" t="s">
        <v>1042</v>
      </c>
      <c r="G114" s="204"/>
      <c r="H114" s="204" t="s">
        <v>1085</v>
      </c>
      <c r="I114" s="204" t="s">
        <v>1044</v>
      </c>
      <c r="J114" s="204">
        <v>120</v>
      </c>
      <c r="K114" s="216"/>
    </row>
    <row r="115" spans="2:11" customFormat="1" ht="15" customHeight="1">
      <c r="B115" s="227"/>
      <c r="C115" s="204" t="s">
        <v>37</v>
      </c>
      <c r="D115" s="204"/>
      <c r="E115" s="204"/>
      <c r="F115" s="225" t="s">
        <v>1042</v>
      </c>
      <c r="G115" s="204"/>
      <c r="H115" s="204" t="s">
        <v>1086</v>
      </c>
      <c r="I115" s="204" t="s">
        <v>1077</v>
      </c>
      <c r="J115" s="204"/>
      <c r="K115" s="216"/>
    </row>
    <row r="116" spans="2:11" customFormat="1" ht="15" customHeight="1">
      <c r="B116" s="227"/>
      <c r="C116" s="204" t="s">
        <v>47</v>
      </c>
      <c r="D116" s="204"/>
      <c r="E116" s="204"/>
      <c r="F116" s="225" t="s">
        <v>1042</v>
      </c>
      <c r="G116" s="204"/>
      <c r="H116" s="204" t="s">
        <v>1087</v>
      </c>
      <c r="I116" s="204" t="s">
        <v>1077</v>
      </c>
      <c r="J116" s="204"/>
      <c r="K116" s="216"/>
    </row>
    <row r="117" spans="2:11" customFormat="1" ht="15" customHeight="1">
      <c r="B117" s="227"/>
      <c r="C117" s="204" t="s">
        <v>56</v>
      </c>
      <c r="D117" s="204"/>
      <c r="E117" s="204"/>
      <c r="F117" s="225" t="s">
        <v>1042</v>
      </c>
      <c r="G117" s="204"/>
      <c r="H117" s="204" t="s">
        <v>1088</v>
      </c>
      <c r="I117" s="204" t="s">
        <v>1089</v>
      </c>
      <c r="J117" s="204"/>
      <c r="K117" s="216"/>
    </row>
    <row r="118" spans="2:11" customFormat="1" ht="15" customHeight="1">
      <c r="B118" s="228"/>
      <c r="C118" s="234"/>
      <c r="D118" s="234"/>
      <c r="E118" s="234"/>
      <c r="F118" s="234"/>
      <c r="G118" s="234"/>
      <c r="H118" s="234"/>
      <c r="I118" s="234"/>
      <c r="J118" s="234"/>
      <c r="K118" s="230"/>
    </row>
    <row r="119" spans="2:11" customFormat="1" ht="18.75" customHeight="1">
      <c r="B119" s="235"/>
      <c r="C119" s="236"/>
      <c r="D119" s="236"/>
      <c r="E119" s="236"/>
      <c r="F119" s="237"/>
      <c r="G119" s="236"/>
      <c r="H119" s="236"/>
      <c r="I119" s="236"/>
      <c r="J119" s="236"/>
      <c r="K119" s="235"/>
    </row>
    <row r="120" spans="2:11" customFormat="1" ht="18.75" customHeight="1">
      <c r="B120" s="211"/>
      <c r="C120" s="211"/>
      <c r="D120" s="211"/>
      <c r="E120" s="211"/>
      <c r="F120" s="211"/>
      <c r="G120" s="211"/>
      <c r="H120" s="211"/>
      <c r="I120" s="211"/>
      <c r="J120" s="211"/>
      <c r="K120" s="211"/>
    </row>
    <row r="121" spans="2:11" customFormat="1" ht="7.5" customHeight="1">
      <c r="B121" s="238"/>
      <c r="C121" s="239"/>
      <c r="D121" s="239"/>
      <c r="E121" s="239"/>
      <c r="F121" s="239"/>
      <c r="G121" s="239"/>
      <c r="H121" s="239"/>
      <c r="I121" s="239"/>
      <c r="J121" s="239"/>
      <c r="K121" s="240"/>
    </row>
    <row r="122" spans="2:11" customFormat="1" ht="45" customHeight="1">
      <c r="B122" s="241"/>
      <c r="C122" s="317" t="s">
        <v>1090</v>
      </c>
      <c r="D122" s="317"/>
      <c r="E122" s="317"/>
      <c r="F122" s="317"/>
      <c r="G122" s="317"/>
      <c r="H122" s="317"/>
      <c r="I122" s="317"/>
      <c r="J122" s="317"/>
      <c r="K122" s="242"/>
    </row>
    <row r="123" spans="2:11" customFormat="1" ht="17.25" customHeight="1">
      <c r="B123" s="243"/>
      <c r="C123" s="217" t="s">
        <v>1036</v>
      </c>
      <c r="D123" s="217"/>
      <c r="E123" s="217"/>
      <c r="F123" s="217" t="s">
        <v>1037</v>
      </c>
      <c r="G123" s="218"/>
      <c r="H123" s="217" t="s">
        <v>53</v>
      </c>
      <c r="I123" s="217" t="s">
        <v>56</v>
      </c>
      <c r="J123" s="217" t="s">
        <v>1038</v>
      </c>
      <c r="K123" s="244"/>
    </row>
    <row r="124" spans="2:11" customFormat="1" ht="17.25" customHeight="1">
      <c r="B124" s="243"/>
      <c r="C124" s="219" t="s">
        <v>1039</v>
      </c>
      <c r="D124" s="219"/>
      <c r="E124" s="219"/>
      <c r="F124" s="220" t="s">
        <v>1040</v>
      </c>
      <c r="G124" s="221"/>
      <c r="H124" s="219"/>
      <c r="I124" s="219"/>
      <c r="J124" s="219" t="s">
        <v>1041</v>
      </c>
      <c r="K124" s="244"/>
    </row>
    <row r="125" spans="2:11" customFormat="1" ht="5.25" customHeight="1">
      <c r="B125" s="245"/>
      <c r="C125" s="222"/>
      <c r="D125" s="222"/>
      <c r="E125" s="222"/>
      <c r="F125" s="222"/>
      <c r="G125" s="246"/>
      <c r="H125" s="222"/>
      <c r="I125" s="222"/>
      <c r="J125" s="222"/>
      <c r="K125" s="247"/>
    </row>
    <row r="126" spans="2:11" customFormat="1" ht="15" customHeight="1">
      <c r="B126" s="245"/>
      <c r="C126" s="204" t="s">
        <v>1045</v>
      </c>
      <c r="D126" s="224"/>
      <c r="E126" s="224"/>
      <c r="F126" s="225" t="s">
        <v>1042</v>
      </c>
      <c r="G126" s="204"/>
      <c r="H126" s="204" t="s">
        <v>1082</v>
      </c>
      <c r="I126" s="204" t="s">
        <v>1044</v>
      </c>
      <c r="J126" s="204">
        <v>120</v>
      </c>
      <c r="K126" s="248"/>
    </row>
    <row r="127" spans="2:11" customFormat="1" ht="15" customHeight="1">
      <c r="B127" s="245"/>
      <c r="C127" s="204" t="s">
        <v>1091</v>
      </c>
      <c r="D127" s="204"/>
      <c r="E127" s="204"/>
      <c r="F127" s="225" t="s">
        <v>1042</v>
      </c>
      <c r="G127" s="204"/>
      <c r="H127" s="204" t="s">
        <v>1092</v>
      </c>
      <c r="I127" s="204" t="s">
        <v>1044</v>
      </c>
      <c r="J127" s="204" t="s">
        <v>1093</v>
      </c>
      <c r="K127" s="248"/>
    </row>
    <row r="128" spans="2:11" customFormat="1" ht="15" customHeight="1">
      <c r="B128" s="245"/>
      <c r="C128" s="204" t="s">
        <v>84</v>
      </c>
      <c r="D128" s="204"/>
      <c r="E128" s="204"/>
      <c r="F128" s="225" t="s">
        <v>1042</v>
      </c>
      <c r="G128" s="204"/>
      <c r="H128" s="204" t="s">
        <v>1094</v>
      </c>
      <c r="I128" s="204" t="s">
        <v>1044</v>
      </c>
      <c r="J128" s="204" t="s">
        <v>1093</v>
      </c>
      <c r="K128" s="248"/>
    </row>
    <row r="129" spans="2:11" customFormat="1" ht="15" customHeight="1">
      <c r="B129" s="245"/>
      <c r="C129" s="204" t="s">
        <v>1053</v>
      </c>
      <c r="D129" s="204"/>
      <c r="E129" s="204"/>
      <c r="F129" s="225" t="s">
        <v>1048</v>
      </c>
      <c r="G129" s="204"/>
      <c r="H129" s="204" t="s">
        <v>1054</v>
      </c>
      <c r="I129" s="204" t="s">
        <v>1044</v>
      </c>
      <c r="J129" s="204">
        <v>15</v>
      </c>
      <c r="K129" s="248"/>
    </row>
    <row r="130" spans="2:11" customFormat="1" ht="15" customHeight="1">
      <c r="B130" s="245"/>
      <c r="C130" s="204" t="s">
        <v>1055</v>
      </c>
      <c r="D130" s="204"/>
      <c r="E130" s="204"/>
      <c r="F130" s="225" t="s">
        <v>1048</v>
      </c>
      <c r="G130" s="204"/>
      <c r="H130" s="204" t="s">
        <v>1056</v>
      </c>
      <c r="I130" s="204" t="s">
        <v>1044</v>
      </c>
      <c r="J130" s="204">
        <v>15</v>
      </c>
      <c r="K130" s="248"/>
    </row>
    <row r="131" spans="2:11" customFormat="1" ht="15" customHeight="1">
      <c r="B131" s="245"/>
      <c r="C131" s="204" t="s">
        <v>1057</v>
      </c>
      <c r="D131" s="204"/>
      <c r="E131" s="204"/>
      <c r="F131" s="225" t="s">
        <v>1048</v>
      </c>
      <c r="G131" s="204"/>
      <c r="H131" s="204" t="s">
        <v>1058</v>
      </c>
      <c r="I131" s="204" t="s">
        <v>1044</v>
      </c>
      <c r="J131" s="204">
        <v>20</v>
      </c>
      <c r="K131" s="248"/>
    </row>
    <row r="132" spans="2:11" customFormat="1" ht="15" customHeight="1">
      <c r="B132" s="245"/>
      <c r="C132" s="204" t="s">
        <v>1059</v>
      </c>
      <c r="D132" s="204"/>
      <c r="E132" s="204"/>
      <c r="F132" s="225" t="s">
        <v>1048</v>
      </c>
      <c r="G132" s="204"/>
      <c r="H132" s="204" t="s">
        <v>1060</v>
      </c>
      <c r="I132" s="204" t="s">
        <v>1044</v>
      </c>
      <c r="J132" s="204">
        <v>20</v>
      </c>
      <c r="K132" s="248"/>
    </row>
    <row r="133" spans="2:11" customFormat="1" ht="15" customHeight="1">
      <c r="B133" s="245"/>
      <c r="C133" s="204" t="s">
        <v>1047</v>
      </c>
      <c r="D133" s="204"/>
      <c r="E133" s="204"/>
      <c r="F133" s="225" t="s">
        <v>1048</v>
      </c>
      <c r="G133" s="204"/>
      <c r="H133" s="204" t="s">
        <v>1082</v>
      </c>
      <c r="I133" s="204" t="s">
        <v>1044</v>
      </c>
      <c r="J133" s="204">
        <v>50</v>
      </c>
      <c r="K133" s="248"/>
    </row>
    <row r="134" spans="2:11" customFormat="1" ht="15" customHeight="1">
      <c r="B134" s="245"/>
      <c r="C134" s="204" t="s">
        <v>1061</v>
      </c>
      <c r="D134" s="204"/>
      <c r="E134" s="204"/>
      <c r="F134" s="225" t="s">
        <v>1048</v>
      </c>
      <c r="G134" s="204"/>
      <c r="H134" s="204" t="s">
        <v>1082</v>
      </c>
      <c r="I134" s="204" t="s">
        <v>1044</v>
      </c>
      <c r="J134" s="204">
        <v>50</v>
      </c>
      <c r="K134" s="248"/>
    </row>
    <row r="135" spans="2:11" customFormat="1" ht="15" customHeight="1">
      <c r="B135" s="245"/>
      <c r="C135" s="204" t="s">
        <v>1067</v>
      </c>
      <c r="D135" s="204"/>
      <c r="E135" s="204"/>
      <c r="F135" s="225" t="s">
        <v>1048</v>
      </c>
      <c r="G135" s="204"/>
      <c r="H135" s="204" t="s">
        <v>1082</v>
      </c>
      <c r="I135" s="204" t="s">
        <v>1044</v>
      </c>
      <c r="J135" s="204">
        <v>50</v>
      </c>
      <c r="K135" s="248"/>
    </row>
    <row r="136" spans="2:11" customFormat="1" ht="15" customHeight="1">
      <c r="B136" s="245"/>
      <c r="C136" s="204" t="s">
        <v>1069</v>
      </c>
      <c r="D136" s="204"/>
      <c r="E136" s="204"/>
      <c r="F136" s="225" t="s">
        <v>1048</v>
      </c>
      <c r="G136" s="204"/>
      <c r="H136" s="204" t="s">
        <v>1082</v>
      </c>
      <c r="I136" s="204" t="s">
        <v>1044</v>
      </c>
      <c r="J136" s="204">
        <v>50</v>
      </c>
      <c r="K136" s="248"/>
    </row>
    <row r="137" spans="2:11" customFormat="1" ht="15" customHeight="1">
      <c r="B137" s="245"/>
      <c r="C137" s="204" t="s">
        <v>1070</v>
      </c>
      <c r="D137" s="204"/>
      <c r="E137" s="204"/>
      <c r="F137" s="225" t="s">
        <v>1048</v>
      </c>
      <c r="G137" s="204"/>
      <c r="H137" s="204" t="s">
        <v>1095</v>
      </c>
      <c r="I137" s="204" t="s">
        <v>1044</v>
      </c>
      <c r="J137" s="204">
        <v>255</v>
      </c>
      <c r="K137" s="248"/>
    </row>
    <row r="138" spans="2:11" customFormat="1" ht="15" customHeight="1">
      <c r="B138" s="245"/>
      <c r="C138" s="204" t="s">
        <v>1072</v>
      </c>
      <c r="D138" s="204"/>
      <c r="E138" s="204"/>
      <c r="F138" s="225" t="s">
        <v>1042</v>
      </c>
      <c r="G138" s="204"/>
      <c r="H138" s="204" t="s">
        <v>1096</v>
      </c>
      <c r="I138" s="204" t="s">
        <v>1074</v>
      </c>
      <c r="J138" s="204"/>
      <c r="K138" s="248"/>
    </row>
    <row r="139" spans="2:11" customFormat="1" ht="15" customHeight="1">
      <c r="B139" s="245"/>
      <c r="C139" s="204" t="s">
        <v>1075</v>
      </c>
      <c r="D139" s="204"/>
      <c r="E139" s="204"/>
      <c r="F139" s="225" t="s">
        <v>1042</v>
      </c>
      <c r="G139" s="204"/>
      <c r="H139" s="204" t="s">
        <v>1097</v>
      </c>
      <c r="I139" s="204" t="s">
        <v>1077</v>
      </c>
      <c r="J139" s="204"/>
      <c r="K139" s="248"/>
    </row>
    <row r="140" spans="2:11" customFormat="1" ht="15" customHeight="1">
      <c r="B140" s="245"/>
      <c r="C140" s="204" t="s">
        <v>1078</v>
      </c>
      <c r="D140" s="204"/>
      <c r="E140" s="204"/>
      <c r="F140" s="225" t="s">
        <v>1042</v>
      </c>
      <c r="G140" s="204"/>
      <c r="H140" s="204" t="s">
        <v>1078</v>
      </c>
      <c r="I140" s="204" t="s">
        <v>1077</v>
      </c>
      <c r="J140" s="204"/>
      <c r="K140" s="248"/>
    </row>
    <row r="141" spans="2:11" customFormat="1" ht="15" customHeight="1">
      <c r="B141" s="245"/>
      <c r="C141" s="204" t="s">
        <v>37</v>
      </c>
      <c r="D141" s="204"/>
      <c r="E141" s="204"/>
      <c r="F141" s="225" t="s">
        <v>1042</v>
      </c>
      <c r="G141" s="204"/>
      <c r="H141" s="204" t="s">
        <v>1098</v>
      </c>
      <c r="I141" s="204" t="s">
        <v>1077</v>
      </c>
      <c r="J141" s="204"/>
      <c r="K141" s="248"/>
    </row>
    <row r="142" spans="2:11" customFormat="1" ht="15" customHeight="1">
      <c r="B142" s="245"/>
      <c r="C142" s="204" t="s">
        <v>1099</v>
      </c>
      <c r="D142" s="204"/>
      <c r="E142" s="204"/>
      <c r="F142" s="225" t="s">
        <v>1042</v>
      </c>
      <c r="G142" s="204"/>
      <c r="H142" s="204" t="s">
        <v>1100</v>
      </c>
      <c r="I142" s="204" t="s">
        <v>1077</v>
      </c>
      <c r="J142" s="204"/>
      <c r="K142" s="248"/>
    </row>
    <row r="143" spans="2:11" customFormat="1" ht="15" customHeight="1">
      <c r="B143" s="249"/>
      <c r="C143" s="250"/>
      <c r="D143" s="250"/>
      <c r="E143" s="250"/>
      <c r="F143" s="250"/>
      <c r="G143" s="250"/>
      <c r="H143" s="250"/>
      <c r="I143" s="250"/>
      <c r="J143" s="250"/>
      <c r="K143" s="251"/>
    </row>
    <row r="144" spans="2:11" customFormat="1" ht="18.75" customHeight="1">
      <c r="B144" s="236"/>
      <c r="C144" s="236"/>
      <c r="D144" s="236"/>
      <c r="E144" s="236"/>
      <c r="F144" s="237"/>
      <c r="G144" s="236"/>
      <c r="H144" s="236"/>
      <c r="I144" s="236"/>
      <c r="J144" s="236"/>
      <c r="K144" s="236"/>
    </row>
    <row r="145" spans="2:11" customFormat="1" ht="18.75" customHeight="1">
      <c r="B145" s="211"/>
      <c r="C145" s="211"/>
      <c r="D145" s="211"/>
      <c r="E145" s="211"/>
      <c r="F145" s="211"/>
      <c r="G145" s="211"/>
      <c r="H145" s="211"/>
      <c r="I145" s="211"/>
      <c r="J145" s="211"/>
      <c r="K145" s="211"/>
    </row>
    <row r="146" spans="2:11" customFormat="1" ht="7.5" customHeight="1">
      <c r="B146" s="212"/>
      <c r="C146" s="213"/>
      <c r="D146" s="213"/>
      <c r="E146" s="213"/>
      <c r="F146" s="213"/>
      <c r="G146" s="213"/>
      <c r="H146" s="213"/>
      <c r="I146" s="213"/>
      <c r="J146" s="213"/>
      <c r="K146" s="214"/>
    </row>
    <row r="147" spans="2:11" customFormat="1" ht="45" customHeight="1">
      <c r="B147" s="215"/>
      <c r="C147" s="316" t="s">
        <v>1101</v>
      </c>
      <c r="D147" s="316"/>
      <c r="E147" s="316"/>
      <c r="F147" s="316"/>
      <c r="G147" s="316"/>
      <c r="H147" s="316"/>
      <c r="I147" s="316"/>
      <c r="J147" s="316"/>
      <c r="K147" s="216"/>
    </row>
    <row r="148" spans="2:11" customFormat="1" ht="17.25" customHeight="1">
      <c r="B148" s="215"/>
      <c r="C148" s="217" t="s">
        <v>1036</v>
      </c>
      <c r="D148" s="217"/>
      <c r="E148" s="217"/>
      <c r="F148" s="217" t="s">
        <v>1037</v>
      </c>
      <c r="G148" s="218"/>
      <c r="H148" s="217" t="s">
        <v>53</v>
      </c>
      <c r="I148" s="217" t="s">
        <v>56</v>
      </c>
      <c r="J148" s="217" t="s">
        <v>1038</v>
      </c>
      <c r="K148" s="216"/>
    </row>
    <row r="149" spans="2:11" customFormat="1" ht="17.25" customHeight="1">
      <c r="B149" s="215"/>
      <c r="C149" s="219" t="s">
        <v>1039</v>
      </c>
      <c r="D149" s="219"/>
      <c r="E149" s="219"/>
      <c r="F149" s="220" t="s">
        <v>1040</v>
      </c>
      <c r="G149" s="221"/>
      <c r="H149" s="219"/>
      <c r="I149" s="219"/>
      <c r="J149" s="219" t="s">
        <v>1041</v>
      </c>
      <c r="K149" s="216"/>
    </row>
    <row r="150" spans="2:11" customFormat="1" ht="5.25" customHeight="1">
      <c r="B150" s="227"/>
      <c r="C150" s="222"/>
      <c r="D150" s="222"/>
      <c r="E150" s="222"/>
      <c r="F150" s="222"/>
      <c r="G150" s="223"/>
      <c r="H150" s="222"/>
      <c r="I150" s="222"/>
      <c r="J150" s="222"/>
      <c r="K150" s="248"/>
    </row>
    <row r="151" spans="2:11" customFormat="1" ht="15" customHeight="1">
      <c r="B151" s="227"/>
      <c r="C151" s="252" t="s">
        <v>1045</v>
      </c>
      <c r="D151" s="204"/>
      <c r="E151" s="204"/>
      <c r="F151" s="253" t="s">
        <v>1042</v>
      </c>
      <c r="G151" s="204"/>
      <c r="H151" s="252" t="s">
        <v>1082</v>
      </c>
      <c r="I151" s="252" t="s">
        <v>1044</v>
      </c>
      <c r="J151" s="252">
        <v>120</v>
      </c>
      <c r="K151" s="248"/>
    </row>
    <row r="152" spans="2:11" customFormat="1" ht="15" customHeight="1">
      <c r="B152" s="227"/>
      <c r="C152" s="252" t="s">
        <v>1091</v>
      </c>
      <c r="D152" s="204"/>
      <c r="E152" s="204"/>
      <c r="F152" s="253" t="s">
        <v>1042</v>
      </c>
      <c r="G152" s="204"/>
      <c r="H152" s="252" t="s">
        <v>1102</v>
      </c>
      <c r="I152" s="252" t="s">
        <v>1044</v>
      </c>
      <c r="J152" s="252" t="s">
        <v>1093</v>
      </c>
      <c r="K152" s="248"/>
    </row>
    <row r="153" spans="2:11" customFormat="1" ht="15" customHeight="1">
      <c r="B153" s="227"/>
      <c r="C153" s="252" t="s">
        <v>84</v>
      </c>
      <c r="D153" s="204"/>
      <c r="E153" s="204"/>
      <c r="F153" s="253" t="s">
        <v>1042</v>
      </c>
      <c r="G153" s="204"/>
      <c r="H153" s="252" t="s">
        <v>1103</v>
      </c>
      <c r="I153" s="252" t="s">
        <v>1044</v>
      </c>
      <c r="J153" s="252" t="s">
        <v>1093</v>
      </c>
      <c r="K153" s="248"/>
    </row>
    <row r="154" spans="2:11" customFormat="1" ht="15" customHeight="1">
      <c r="B154" s="227"/>
      <c r="C154" s="252" t="s">
        <v>1047</v>
      </c>
      <c r="D154" s="204"/>
      <c r="E154" s="204"/>
      <c r="F154" s="253" t="s">
        <v>1048</v>
      </c>
      <c r="G154" s="204"/>
      <c r="H154" s="252" t="s">
        <v>1082</v>
      </c>
      <c r="I154" s="252" t="s">
        <v>1044</v>
      </c>
      <c r="J154" s="252">
        <v>50</v>
      </c>
      <c r="K154" s="248"/>
    </row>
    <row r="155" spans="2:11" customFormat="1" ht="15" customHeight="1">
      <c r="B155" s="227"/>
      <c r="C155" s="252" t="s">
        <v>1050</v>
      </c>
      <c r="D155" s="204"/>
      <c r="E155" s="204"/>
      <c r="F155" s="253" t="s">
        <v>1042</v>
      </c>
      <c r="G155" s="204"/>
      <c r="H155" s="252" t="s">
        <v>1082</v>
      </c>
      <c r="I155" s="252" t="s">
        <v>1052</v>
      </c>
      <c r="J155" s="252"/>
      <c r="K155" s="248"/>
    </row>
    <row r="156" spans="2:11" customFormat="1" ht="15" customHeight="1">
      <c r="B156" s="227"/>
      <c r="C156" s="252" t="s">
        <v>1061</v>
      </c>
      <c r="D156" s="204"/>
      <c r="E156" s="204"/>
      <c r="F156" s="253" t="s">
        <v>1048</v>
      </c>
      <c r="G156" s="204"/>
      <c r="H156" s="252" t="s">
        <v>1082</v>
      </c>
      <c r="I156" s="252" t="s">
        <v>1044</v>
      </c>
      <c r="J156" s="252">
        <v>50</v>
      </c>
      <c r="K156" s="248"/>
    </row>
    <row r="157" spans="2:11" customFormat="1" ht="15" customHeight="1">
      <c r="B157" s="227"/>
      <c r="C157" s="252" t="s">
        <v>1069</v>
      </c>
      <c r="D157" s="204"/>
      <c r="E157" s="204"/>
      <c r="F157" s="253" t="s">
        <v>1048</v>
      </c>
      <c r="G157" s="204"/>
      <c r="H157" s="252" t="s">
        <v>1082</v>
      </c>
      <c r="I157" s="252" t="s">
        <v>1044</v>
      </c>
      <c r="J157" s="252">
        <v>50</v>
      </c>
      <c r="K157" s="248"/>
    </row>
    <row r="158" spans="2:11" customFormat="1" ht="15" customHeight="1">
      <c r="B158" s="227"/>
      <c r="C158" s="252" t="s">
        <v>1067</v>
      </c>
      <c r="D158" s="204"/>
      <c r="E158" s="204"/>
      <c r="F158" s="253" t="s">
        <v>1048</v>
      </c>
      <c r="G158" s="204"/>
      <c r="H158" s="252" t="s">
        <v>1082</v>
      </c>
      <c r="I158" s="252" t="s">
        <v>1044</v>
      </c>
      <c r="J158" s="252">
        <v>50</v>
      </c>
      <c r="K158" s="248"/>
    </row>
    <row r="159" spans="2:11" customFormat="1" ht="15" customHeight="1">
      <c r="B159" s="227"/>
      <c r="C159" s="252" t="s">
        <v>101</v>
      </c>
      <c r="D159" s="204"/>
      <c r="E159" s="204"/>
      <c r="F159" s="253" t="s">
        <v>1042</v>
      </c>
      <c r="G159" s="204"/>
      <c r="H159" s="252" t="s">
        <v>1104</v>
      </c>
      <c r="I159" s="252" t="s">
        <v>1044</v>
      </c>
      <c r="J159" s="252" t="s">
        <v>1105</v>
      </c>
      <c r="K159" s="248"/>
    </row>
    <row r="160" spans="2:11" customFormat="1" ht="15" customHeight="1">
      <c r="B160" s="227"/>
      <c r="C160" s="252" t="s">
        <v>1106</v>
      </c>
      <c r="D160" s="204"/>
      <c r="E160" s="204"/>
      <c r="F160" s="253" t="s">
        <v>1042</v>
      </c>
      <c r="G160" s="204"/>
      <c r="H160" s="252" t="s">
        <v>1107</v>
      </c>
      <c r="I160" s="252" t="s">
        <v>1077</v>
      </c>
      <c r="J160" s="252"/>
      <c r="K160" s="248"/>
    </row>
    <row r="161" spans="2:11" customFormat="1" ht="15" customHeight="1">
      <c r="B161" s="254"/>
      <c r="C161" s="234"/>
      <c r="D161" s="234"/>
      <c r="E161" s="234"/>
      <c r="F161" s="234"/>
      <c r="G161" s="234"/>
      <c r="H161" s="234"/>
      <c r="I161" s="234"/>
      <c r="J161" s="234"/>
      <c r="K161" s="255"/>
    </row>
    <row r="162" spans="2:11" customFormat="1" ht="18.75" customHeight="1">
      <c r="B162" s="236"/>
      <c r="C162" s="246"/>
      <c r="D162" s="246"/>
      <c r="E162" s="246"/>
      <c r="F162" s="256"/>
      <c r="G162" s="246"/>
      <c r="H162" s="246"/>
      <c r="I162" s="246"/>
      <c r="J162" s="246"/>
      <c r="K162" s="236"/>
    </row>
    <row r="163" spans="2:11" customFormat="1" ht="18.75" customHeight="1">
      <c r="B163" s="211"/>
      <c r="C163" s="211"/>
      <c r="D163" s="211"/>
      <c r="E163" s="211"/>
      <c r="F163" s="211"/>
      <c r="G163" s="211"/>
      <c r="H163" s="211"/>
      <c r="I163" s="211"/>
      <c r="J163" s="211"/>
      <c r="K163" s="211"/>
    </row>
    <row r="164" spans="2:11" customFormat="1" ht="7.5" customHeight="1">
      <c r="B164" s="193"/>
      <c r="C164" s="194"/>
      <c r="D164" s="194"/>
      <c r="E164" s="194"/>
      <c r="F164" s="194"/>
      <c r="G164" s="194"/>
      <c r="H164" s="194"/>
      <c r="I164" s="194"/>
      <c r="J164" s="194"/>
      <c r="K164" s="195"/>
    </row>
    <row r="165" spans="2:11" customFormat="1" ht="45" customHeight="1">
      <c r="B165" s="196"/>
      <c r="C165" s="317" t="s">
        <v>1108</v>
      </c>
      <c r="D165" s="317"/>
      <c r="E165" s="317"/>
      <c r="F165" s="317"/>
      <c r="G165" s="317"/>
      <c r="H165" s="317"/>
      <c r="I165" s="317"/>
      <c r="J165" s="317"/>
      <c r="K165" s="197"/>
    </row>
    <row r="166" spans="2:11" customFormat="1" ht="17.25" customHeight="1">
      <c r="B166" s="196"/>
      <c r="C166" s="217" t="s">
        <v>1036</v>
      </c>
      <c r="D166" s="217"/>
      <c r="E166" s="217"/>
      <c r="F166" s="217" t="s">
        <v>1037</v>
      </c>
      <c r="G166" s="257"/>
      <c r="H166" s="258" t="s">
        <v>53</v>
      </c>
      <c r="I166" s="258" t="s">
        <v>56</v>
      </c>
      <c r="J166" s="217" t="s">
        <v>1038</v>
      </c>
      <c r="K166" s="197"/>
    </row>
    <row r="167" spans="2:11" customFormat="1" ht="17.25" customHeight="1">
      <c r="B167" s="198"/>
      <c r="C167" s="219" t="s">
        <v>1039</v>
      </c>
      <c r="D167" s="219"/>
      <c r="E167" s="219"/>
      <c r="F167" s="220" t="s">
        <v>1040</v>
      </c>
      <c r="G167" s="259"/>
      <c r="H167" s="260"/>
      <c r="I167" s="260"/>
      <c r="J167" s="219" t="s">
        <v>1041</v>
      </c>
      <c r="K167" s="199"/>
    </row>
    <row r="168" spans="2:11" customFormat="1" ht="5.25" customHeight="1">
      <c r="B168" s="227"/>
      <c r="C168" s="222"/>
      <c r="D168" s="222"/>
      <c r="E168" s="222"/>
      <c r="F168" s="222"/>
      <c r="G168" s="223"/>
      <c r="H168" s="222"/>
      <c r="I168" s="222"/>
      <c r="J168" s="222"/>
      <c r="K168" s="248"/>
    </row>
    <row r="169" spans="2:11" customFormat="1" ht="15" customHeight="1">
      <c r="B169" s="227"/>
      <c r="C169" s="204" t="s">
        <v>1045</v>
      </c>
      <c r="D169" s="204"/>
      <c r="E169" s="204"/>
      <c r="F169" s="225" t="s">
        <v>1042</v>
      </c>
      <c r="G169" s="204"/>
      <c r="H169" s="204" t="s">
        <v>1082</v>
      </c>
      <c r="I169" s="204" t="s">
        <v>1044</v>
      </c>
      <c r="J169" s="204">
        <v>120</v>
      </c>
      <c r="K169" s="248"/>
    </row>
    <row r="170" spans="2:11" customFormat="1" ht="15" customHeight="1">
      <c r="B170" s="227"/>
      <c r="C170" s="204" t="s">
        <v>1091</v>
      </c>
      <c r="D170" s="204"/>
      <c r="E170" s="204"/>
      <c r="F170" s="225" t="s">
        <v>1042</v>
      </c>
      <c r="G170" s="204"/>
      <c r="H170" s="204" t="s">
        <v>1092</v>
      </c>
      <c r="I170" s="204" t="s">
        <v>1044</v>
      </c>
      <c r="J170" s="204" t="s">
        <v>1093</v>
      </c>
      <c r="K170" s="248"/>
    </row>
    <row r="171" spans="2:11" customFormat="1" ht="15" customHeight="1">
      <c r="B171" s="227"/>
      <c r="C171" s="204" t="s">
        <v>84</v>
      </c>
      <c r="D171" s="204"/>
      <c r="E171" s="204"/>
      <c r="F171" s="225" t="s">
        <v>1042</v>
      </c>
      <c r="G171" s="204"/>
      <c r="H171" s="204" t="s">
        <v>1109</v>
      </c>
      <c r="I171" s="204" t="s">
        <v>1044</v>
      </c>
      <c r="J171" s="204" t="s">
        <v>1093</v>
      </c>
      <c r="K171" s="248"/>
    </row>
    <row r="172" spans="2:11" customFormat="1" ht="15" customHeight="1">
      <c r="B172" s="227"/>
      <c r="C172" s="204" t="s">
        <v>1047</v>
      </c>
      <c r="D172" s="204"/>
      <c r="E172" s="204"/>
      <c r="F172" s="225" t="s">
        <v>1048</v>
      </c>
      <c r="G172" s="204"/>
      <c r="H172" s="204" t="s">
        <v>1109</v>
      </c>
      <c r="I172" s="204" t="s">
        <v>1044</v>
      </c>
      <c r="J172" s="204">
        <v>50</v>
      </c>
      <c r="K172" s="248"/>
    </row>
    <row r="173" spans="2:11" customFormat="1" ht="15" customHeight="1">
      <c r="B173" s="227"/>
      <c r="C173" s="204" t="s">
        <v>1050</v>
      </c>
      <c r="D173" s="204"/>
      <c r="E173" s="204"/>
      <c r="F173" s="225" t="s">
        <v>1042</v>
      </c>
      <c r="G173" s="204"/>
      <c r="H173" s="204" t="s">
        <v>1109</v>
      </c>
      <c r="I173" s="204" t="s">
        <v>1052</v>
      </c>
      <c r="J173" s="204"/>
      <c r="K173" s="248"/>
    </row>
    <row r="174" spans="2:11" customFormat="1" ht="15" customHeight="1">
      <c r="B174" s="227"/>
      <c r="C174" s="204" t="s">
        <v>1061</v>
      </c>
      <c r="D174" s="204"/>
      <c r="E174" s="204"/>
      <c r="F174" s="225" t="s">
        <v>1048</v>
      </c>
      <c r="G174" s="204"/>
      <c r="H174" s="204" t="s">
        <v>1109</v>
      </c>
      <c r="I174" s="204" t="s">
        <v>1044</v>
      </c>
      <c r="J174" s="204">
        <v>50</v>
      </c>
      <c r="K174" s="248"/>
    </row>
    <row r="175" spans="2:11" customFormat="1" ht="15" customHeight="1">
      <c r="B175" s="227"/>
      <c r="C175" s="204" t="s">
        <v>1069</v>
      </c>
      <c r="D175" s="204"/>
      <c r="E175" s="204"/>
      <c r="F175" s="225" t="s">
        <v>1048</v>
      </c>
      <c r="G175" s="204"/>
      <c r="H175" s="204" t="s">
        <v>1109</v>
      </c>
      <c r="I175" s="204" t="s">
        <v>1044</v>
      </c>
      <c r="J175" s="204">
        <v>50</v>
      </c>
      <c r="K175" s="248"/>
    </row>
    <row r="176" spans="2:11" customFormat="1" ht="15" customHeight="1">
      <c r="B176" s="227"/>
      <c r="C176" s="204" t="s">
        <v>1067</v>
      </c>
      <c r="D176" s="204"/>
      <c r="E176" s="204"/>
      <c r="F176" s="225" t="s">
        <v>1048</v>
      </c>
      <c r="G176" s="204"/>
      <c r="H176" s="204" t="s">
        <v>1109</v>
      </c>
      <c r="I176" s="204" t="s">
        <v>1044</v>
      </c>
      <c r="J176" s="204">
        <v>50</v>
      </c>
      <c r="K176" s="248"/>
    </row>
    <row r="177" spans="2:11" customFormat="1" ht="15" customHeight="1">
      <c r="B177" s="227"/>
      <c r="C177" s="204" t="s">
        <v>112</v>
      </c>
      <c r="D177" s="204"/>
      <c r="E177" s="204"/>
      <c r="F177" s="225" t="s">
        <v>1042</v>
      </c>
      <c r="G177" s="204"/>
      <c r="H177" s="204" t="s">
        <v>1110</v>
      </c>
      <c r="I177" s="204" t="s">
        <v>1111</v>
      </c>
      <c r="J177" s="204"/>
      <c r="K177" s="248"/>
    </row>
    <row r="178" spans="2:11" customFormat="1" ht="15" customHeight="1">
      <c r="B178" s="227"/>
      <c r="C178" s="204" t="s">
        <v>56</v>
      </c>
      <c r="D178" s="204"/>
      <c r="E178" s="204"/>
      <c r="F178" s="225" t="s">
        <v>1042</v>
      </c>
      <c r="G178" s="204"/>
      <c r="H178" s="204" t="s">
        <v>1112</v>
      </c>
      <c r="I178" s="204" t="s">
        <v>1113</v>
      </c>
      <c r="J178" s="204">
        <v>1</v>
      </c>
      <c r="K178" s="248"/>
    </row>
    <row r="179" spans="2:11" customFormat="1" ht="15" customHeight="1">
      <c r="B179" s="227"/>
      <c r="C179" s="204" t="s">
        <v>52</v>
      </c>
      <c r="D179" s="204"/>
      <c r="E179" s="204"/>
      <c r="F179" s="225" t="s">
        <v>1042</v>
      </c>
      <c r="G179" s="204"/>
      <c r="H179" s="204" t="s">
        <v>1114</v>
      </c>
      <c r="I179" s="204" t="s">
        <v>1044</v>
      </c>
      <c r="J179" s="204">
        <v>20</v>
      </c>
      <c r="K179" s="248"/>
    </row>
    <row r="180" spans="2:11" customFormat="1" ht="15" customHeight="1">
      <c r="B180" s="227"/>
      <c r="C180" s="204" t="s">
        <v>53</v>
      </c>
      <c r="D180" s="204"/>
      <c r="E180" s="204"/>
      <c r="F180" s="225" t="s">
        <v>1042</v>
      </c>
      <c r="G180" s="204"/>
      <c r="H180" s="204" t="s">
        <v>1115</v>
      </c>
      <c r="I180" s="204" t="s">
        <v>1044</v>
      </c>
      <c r="J180" s="204">
        <v>255</v>
      </c>
      <c r="K180" s="248"/>
    </row>
    <row r="181" spans="2:11" customFormat="1" ht="15" customHeight="1">
      <c r="B181" s="227"/>
      <c r="C181" s="204" t="s">
        <v>113</v>
      </c>
      <c r="D181" s="204"/>
      <c r="E181" s="204"/>
      <c r="F181" s="225" t="s">
        <v>1042</v>
      </c>
      <c r="G181" s="204"/>
      <c r="H181" s="204" t="s">
        <v>1006</v>
      </c>
      <c r="I181" s="204" t="s">
        <v>1044</v>
      </c>
      <c r="J181" s="204">
        <v>10</v>
      </c>
      <c r="K181" s="248"/>
    </row>
    <row r="182" spans="2:11" customFormat="1" ht="15" customHeight="1">
      <c r="B182" s="227"/>
      <c r="C182" s="204" t="s">
        <v>114</v>
      </c>
      <c r="D182" s="204"/>
      <c r="E182" s="204"/>
      <c r="F182" s="225" t="s">
        <v>1042</v>
      </c>
      <c r="G182" s="204"/>
      <c r="H182" s="204" t="s">
        <v>1116</v>
      </c>
      <c r="I182" s="204" t="s">
        <v>1077</v>
      </c>
      <c r="J182" s="204"/>
      <c r="K182" s="248"/>
    </row>
    <row r="183" spans="2:11" customFormat="1" ht="15" customHeight="1">
      <c r="B183" s="227"/>
      <c r="C183" s="204" t="s">
        <v>1117</v>
      </c>
      <c r="D183" s="204"/>
      <c r="E183" s="204"/>
      <c r="F183" s="225" t="s">
        <v>1042</v>
      </c>
      <c r="G183" s="204"/>
      <c r="H183" s="204" t="s">
        <v>1118</v>
      </c>
      <c r="I183" s="204" t="s">
        <v>1077</v>
      </c>
      <c r="J183" s="204"/>
      <c r="K183" s="248"/>
    </row>
    <row r="184" spans="2:11" customFormat="1" ht="15" customHeight="1">
      <c r="B184" s="227"/>
      <c r="C184" s="204" t="s">
        <v>1106</v>
      </c>
      <c r="D184" s="204"/>
      <c r="E184" s="204"/>
      <c r="F184" s="225" t="s">
        <v>1042</v>
      </c>
      <c r="G184" s="204"/>
      <c r="H184" s="204" t="s">
        <v>1119</v>
      </c>
      <c r="I184" s="204" t="s">
        <v>1077</v>
      </c>
      <c r="J184" s="204"/>
      <c r="K184" s="248"/>
    </row>
    <row r="185" spans="2:11" customFormat="1" ht="15" customHeight="1">
      <c r="B185" s="227"/>
      <c r="C185" s="204" t="s">
        <v>116</v>
      </c>
      <c r="D185" s="204"/>
      <c r="E185" s="204"/>
      <c r="F185" s="225" t="s">
        <v>1048</v>
      </c>
      <c r="G185" s="204"/>
      <c r="H185" s="204" t="s">
        <v>1120</v>
      </c>
      <c r="I185" s="204" t="s">
        <v>1044</v>
      </c>
      <c r="J185" s="204">
        <v>50</v>
      </c>
      <c r="K185" s="248"/>
    </row>
    <row r="186" spans="2:11" customFormat="1" ht="15" customHeight="1">
      <c r="B186" s="227"/>
      <c r="C186" s="204" t="s">
        <v>1121</v>
      </c>
      <c r="D186" s="204"/>
      <c r="E186" s="204"/>
      <c r="F186" s="225" t="s">
        <v>1048</v>
      </c>
      <c r="G186" s="204"/>
      <c r="H186" s="204" t="s">
        <v>1122</v>
      </c>
      <c r="I186" s="204" t="s">
        <v>1123</v>
      </c>
      <c r="J186" s="204"/>
      <c r="K186" s="248"/>
    </row>
    <row r="187" spans="2:11" customFormat="1" ht="15" customHeight="1">
      <c r="B187" s="227"/>
      <c r="C187" s="204" t="s">
        <v>1124</v>
      </c>
      <c r="D187" s="204"/>
      <c r="E187" s="204"/>
      <c r="F187" s="225" t="s">
        <v>1048</v>
      </c>
      <c r="G187" s="204"/>
      <c r="H187" s="204" t="s">
        <v>1125</v>
      </c>
      <c r="I187" s="204" t="s">
        <v>1123</v>
      </c>
      <c r="J187" s="204"/>
      <c r="K187" s="248"/>
    </row>
    <row r="188" spans="2:11" customFormat="1" ht="15" customHeight="1">
      <c r="B188" s="227"/>
      <c r="C188" s="204" t="s">
        <v>1126</v>
      </c>
      <c r="D188" s="204"/>
      <c r="E188" s="204"/>
      <c r="F188" s="225" t="s">
        <v>1048</v>
      </c>
      <c r="G188" s="204"/>
      <c r="H188" s="204" t="s">
        <v>1127</v>
      </c>
      <c r="I188" s="204" t="s">
        <v>1123</v>
      </c>
      <c r="J188" s="204"/>
      <c r="K188" s="248"/>
    </row>
    <row r="189" spans="2:11" customFormat="1" ht="15" customHeight="1">
      <c r="B189" s="227"/>
      <c r="C189" s="261" t="s">
        <v>1128</v>
      </c>
      <c r="D189" s="204"/>
      <c r="E189" s="204"/>
      <c r="F189" s="225" t="s">
        <v>1048</v>
      </c>
      <c r="G189" s="204"/>
      <c r="H189" s="204" t="s">
        <v>1129</v>
      </c>
      <c r="I189" s="204" t="s">
        <v>1130</v>
      </c>
      <c r="J189" s="262" t="s">
        <v>1131</v>
      </c>
      <c r="K189" s="248"/>
    </row>
    <row r="190" spans="2:11" customFormat="1" ht="15" customHeight="1">
      <c r="B190" s="227"/>
      <c r="C190" s="261" t="s">
        <v>41</v>
      </c>
      <c r="D190" s="204"/>
      <c r="E190" s="204"/>
      <c r="F190" s="225" t="s">
        <v>1042</v>
      </c>
      <c r="G190" s="204"/>
      <c r="H190" s="201" t="s">
        <v>1132</v>
      </c>
      <c r="I190" s="204" t="s">
        <v>1133</v>
      </c>
      <c r="J190" s="204"/>
      <c r="K190" s="248"/>
    </row>
    <row r="191" spans="2:11" customFormat="1" ht="15" customHeight="1">
      <c r="B191" s="227"/>
      <c r="C191" s="261" t="s">
        <v>1134</v>
      </c>
      <c r="D191" s="204"/>
      <c r="E191" s="204"/>
      <c r="F191" s="225" t="s">
        <v>1042</v>
      </c>
      <c r="G191" s="204"/>
      <c r="H191" s="204" t="s">
        <v>1135</v>
      </c>
      <c r="I191" s="204" t="s">
        <v>1077</v>
      </c>
      <c r="J191" s="204"/>
      <c r="K191" s="248"/>
    </row>
    <row r="192" spans="2:11" customFormat="1" ht="15" customHeight="1">
      <c r="B192" s="227"/>
      <c r="C192" s="261" t="s">
        <v>1136</v>
      </c>
      <c r="D192" s="204"/>
      <c r="E192" s="204"/>
      <c r="F192" s="225" t="s">
        <v>1042</v>
      </c>
      <c r="G192" s="204"/>
      <c r="H192" s="204" t="s">
        <v>1137</v>
      </c>
      <c r="I192" s="204" t="s">
        <v>1077</v>
      </c>
      <c r="J192" s="204"/>
      <c r="K192" s="248"/>
    </row>
    <row r="193" spans="2:11" customFormat="1" ht="15" customHeight="1">
      <c r="B193" s="227"/>
      <c r="C193" s="261" t="s">
        <v>1138</v>
      </c>
      <c r="D193" s="204"/>
      <c r="E193" s="204"/>
      <c r="F193" s="225" t="s">
        <v>1048</v>
      </c>
      <c r="G193" s="204"/>
      <c r="H193" s="204" t="s">
        <v>1139</v>
      </c>
      <c r="I193" s="204" t="s">
        <v>1077</v>
      </c>
      <c r="J193" s="204"/>
      <c r="K193" s="248"/>
    </row>
    <row r="194" spans="2:11" customFormat="1" ht="15" customHeight="1">
      <c r="B194" s="254"/>
      <c r="C194" s="263"/>
      <c r="D194" s="234"/>
      <c r="E194" s="234"/>
      <c r="F194" s="234"/>
      <c r="G194" s="234"/>
      <c r="H194" s="234"/>
      <c r="I194" s="234"/>
      <c r="J194" s="234"/>
      <c r="K194" s="255"/>
    </row>
    <row r="195" spans="2:11" customFormat="1" ht="18.75" customHeight="1">
      <c r="B195" s="236"/>
      <c r="C195" s="246"/>
      <c r="D195" s="246"/>
      <c r="E195" s="246"/>
      <c r="F195" s="256"/>
      <c r="G195" s="246"/>
      <c r="H195" s="246"/>
      <c r="I195" s="246"/>
      <c r="J195" s="246"/>
      <c r="K195" s="236"/>
    </row>
    <row r="196" spans="2:11" customFormat="1" ht="18.75" customHeight="1">
      <c r="B196" s="236"/>
      <c r="C196" s="246"/>
      <c r="D196" s="246"/>
      <c r="E196" s="246"/>
      <c r="F196" s="256"/>
      <c r="G196" s="246"/>
      <c r="H196" s="246"/>
      <c r="I196" s="246"/>
      <c r="J196" s="246"/>
      <c r="K196" s="236"/>
    </row>
    <row r="197" spans="2:11" customFormat="1" ht="18.75" customHeight="1">
      <c r="B197" s="211"/>
      <c r="C197" s="211"/>
      <c r="D197" s="211"/>
      <c r="E197" s="211"/>
      <c r="F197" s="211"/>
      <c r="G197" s="211"/>
      <c r="H197" s="211"/>
      <c r="I197" s="211"/>
      <c r="J197" s="211"/>
      <c r="K197" s="211"/>
    </row>
    <row r="198" spans="2:11" customFormat="1" ht="12">
      <c r="B198" s="193"/>
      <c r="C198" s="194"/>
      <c r="D198" s="194"/>
      <c r="E198" s="194"/>
      <c r="F198" s="194"/>
      <c r="G198" s="194"/>
      <c r="H198" s="194"/>
      <c r="I198" s="194"/>
      <c r="J198" s="194"/>
      <c r="K198" s="195"/>
    </row>
    <row r="199" spans="2:11" customFormat="1" ht="22.2">
      <c r="B199" s="196"/>
      <c r="C199" s="317" t="s">
        <v>1140</v>
      </c>
      <c r="D199" s="317"/>
      <c r="E199" s="317"/>
      <c r="F199" s="317"/>
      <c r="G199" s="317"/>
      <c r="H199" s="317"/>
      <c r="I199" s="317"/>
      <c r="J199" s="317"/>
      <c r="K199" s="197"/>
    </row>
    <row r="200" spans="2:11" customFormat="1" ht="25.5" customHeight="1">
      <c r="B200" s="196"/>
      <c r="C200" s="264" t="s">
        <v>1141</v>
      </c>
      <c r="D200" s="264"/>
      <c r="E200" s="264"/>
      <c r="F200" s="264" t="s">
        <v>1142</v>
      </c>
      <c r="G200" s="265"/>
      <c r="H200" s="318" t="s">
        <v>1143</v>
      </c>
      <c r="I200" s="318"/>
      <c r="J200" s="318"/>
      <c r="K200" s="197"/>
    </row>
    <row r="201" spans="2:11" customFormat="1" ht="5.25" customHeight="1">
      <c r="B201" s="227"/>
      <c r="C201" s="222"/>
      <c r="D201" s="222"/>
      <c r="E201" s="222"/>
      <c r="F201" s="222"/>
      <c r="G201" s="246"/>
      <c r="H201" s="222"/>
      <c r="I201" s="222"/>
      <c r="J201" s="222"/>
      <c r="K201" s="248"/>
    </row>
    <row r="202" spans="2:11" customFormat="1" ht="15" customHeight="1">
      <c r="B202" s="227"/>
      <c r="C202" s="204" t="s">
        <v>1133</v>
      </c>
      <c r="D202" s="204"/>
      <c r="E202" s="204"/>
      <c r="F202" s="225" t="s">
        <v>42</v>
      </c>
      <c r="G202" s="204"/>
      <c r="H202" s="319" t="s">
        <v>1144</v>
      </c>
      <c r="I202" s="319"/>
      <c r="J202" s="319"/>
      <c r="K202" s="248"/>
    </row>
    <row r="203" spans="2:11" customFormat="1" ht="15" customHeight="1">
      <c r="B203" s="227"/>
      <c r="C203" s="204"/>
      <c r="D203" s="204"/>
      <c r="E203" s="204"/>
      <c r="F203" s="225" t="s">
        <v>43</v>
      </c>
      <c r="G203" s="204"/>
      <c r="H203" s="319" t="s">
        <v>1145</v>
      </c>
      <c r="I203" s="319"/>
      <c r="J203" s="319"/>
      <c r="K203" s="248"/>
    </row>
    <row r="204" spans="2:11" customFormat="1" ht="15" customHeight="1">
      <c r="B204" s="227"/>
      <c r="C204" s="204"/>
      <c r="D204" s="204"/>
      <c r="E204" s="204"/>
      <c r="F204" s="225" t="s">
        <v>46</v>
      </c>
      <c r="G204" s="204"/>
      <c r="H204" s="319" t="s">
        <v>1146</v>
      </c>
      <c r="I204" s="319"/>
      <c r="J204" s="319"/>
      <c r="K204" s="248"/>
    </row>
    <row r="205" spans="2:11" customFormat="1" ht="15" customHeight="1">
      <c r="B205" s="227"/>
      <c r="C205" s="204"/>
      <c r="D205" s="204"/>
      <c r="E205" s="204"/>
      <c r="F205" s="225" t="s">
        <v>44</v>
      </c>
      <c r="G205" s="204"/>
      <c r="H205" s="319" t="s">
        <v>1147</v>
      </c>
      <c r="I205" s="319"/>
      <c r="J205" s="319"/>
      <c r="K205" s="248"/>
    </row>
    <row r="206" spans="2:11" customFormat="1" ht="15" customHeight="1">
      <c r="B206" s="227"/>
      <c r="C206" s="204"/>
      <c r="D206" s="204"/>
      <c r="E206" s="204"/>
      <c r="F206" s="225" t="s">
        <v>45</v>
      </c>
      <c r="G206" s="204"/>
      <c r="H206" s="319" t="s">
        <v>1148</v>
      </c>
      <c r="I206" s="319"/>
      <c r="J206" s="319"/>
      <c r="K206" s="248"/>
    </row>
    <row r="207" spans="2:11" customFormat="1" ht="15" customHeight="1">
      <c r="B207" s="227"/>
      <c r="C207" s="204"/>
      <c r="D207" s="204"/>
      <c r="E207" s="204"/>
      <c r="F207" s="225"/>
      <c r="G207" s="204"/>
      <c r="H207" s="204"/>
      <c r="I207" s="204"/>
      <c r="J207" s="204"/>
      <c r="K207" s="248"/>
    </row>
    <row r="208" spans="2:11" customFormat="1" ht="15" customHeight="1">
      <c r="B208" s="227"/>
      <c r="C208" s="204" t="s">
        <v>1089</v>
      </c>
      <c r="D208" s="204"/>
      <c r="E208" s="204"/>
      <c r="F208" s="225" t="s">
        <v>77</v>
      </c>
      <c r="G208" s="204"/>
      <c r="H208" s="319" t="s">
        <v>1149</v>
      </c>
      <c r="I208" s="319"/>
      <c r="J208" s="319"/>
      <c r="K208" s="248"/>
    </row>
    <row r="209" spans="2:11" customFormat="1" ht="15" customHeight="1">
      <c r="B209" s="227"/>
      <c r="C209" s="204"/>
      <c r="D209" s="204"/>
      <c r="E209" s="204"/>
      <c r="F209" s="225" t="s">
        <v>987</v>
      </c>
      <c r="G209" s="204"/>
      <c r="H209" s="319" t="s">
        <v>988</v>
      </c>
      <c r="I209" s="319"/>
      <c r="J209" s="319"/>
      <c r="K209" s="248"/>
    </row>
    <row r="210" spans="2:11" customFormat="1" ht="15" customHeight="1">
      <c r="B210" s="227"/>
      <c r="C210" s="204"/>
      <c r="D210" s="204"/>
      <c r="E210" s="204"/>
      <c r="F210" s="225" t="s">
        <v>985</v>
      </c>
      <c r="G210" s="204"/>
      <c r="H210" s="319" t="s">
        <v>1150</v>
      </c>
      <c r="I210" s="319"/>
      <c r="J210" s="319"/>
      <c r="K210" s="248"/>
    </row>
    <row r="211" spans="2:11" customFormat="1" ht="15" customHeight="1">
      <c r="B211" s="266"/>
      <c r="C211" s="204"/>
      <c r="D211" s="204"/>
      <c r="E211" s="204"/>
      <c r="F211" s="225" t="s">
        <v>92</v>
      </c>
      <c r="G211" s="261"/>
      <c r="H211" s="320" t="s">
        <v>93</v>
      </c>
      <c r="I211" s="320"/>
      <c r="J211" s="320"/>
      <c r="K211" s="267"/>
    </row>
    <row r="212" spans="2:11" customFormat="1" ht="15" customHeight="1">
      <c r="B212" s="266"/>
      <c r="C212" s="204"/>
      <c r="D212" s="204"/>
      <c r="E212" s="204"/>
      <c r="F212" s="225" t="s">
        <v>989</v>
      </c>
      <c r="G212" s="261"/>
      <c r="H212" s="320" t="s">
        <v>968</v>
      </c>
      <c r="I212" s="320"/>
      <c r="J212" s="320"/>
      <c r="K212" s="267"/>
    </row>
    <row r="213" spans="2:11" customFormat="1" ht="15" customHeight="1">
      <c r="B213" s="266"/>
      <c r="C213" s="204"/>
      <c r="D213" s="204"/>
      <c r="E213" s="204"/>
      <c r="F213" s="225"/>
      <c r="G213" s="261"/>
      <c r="H213" s="252"/>
      <c r="I213" s="252"/>
      <c r="J213" s="252"/>
      <c r="K213" s="267"/>
    </row>
    <row r="214" spans="2:11" customFormat="1" ht="15" customHeight="1">
      <c r="B214" s="266"/>
      <c r="C214" s="204" t="s">
        <v>1113</v>
      </c>
      <c r="D214" s="204"/>
      <c r="E214" s="204"/>
      <c r="F214" s="225">
        <v>1</v>
      </c>
      <c r="G214" s="261"/>
      <c r="H214" s="320" t="s">
        <v>1151</v>
      </c>
      <c r="I214" s="320"/>
      <c r="J214" s="320"/>
      <c r="K214" s="267"/>
    </row>
    <row r="215" spans="2:11" customFormat="1" ht="15" customHeight="1">
      <c r="B215" s="266"/>
      <c r="C215" s="204"/>
      <c r="D215" s="204"/>
      <c r="E215" s="204"/>
      <c r="F215" s="225">
        <v>2</v>
      </c>
      <c r="G215" s="261"/>
      <c r="H215" s="320" t="s">
        <v>1152</v>
      </c>
      <c r="I215" s="320"/>
      <c r="J215" s="320"/>
      <c r="K215" s="267"/>
    </row>
    <row r="216" spans="2:11" customFormat="1" ht="15" customHeight="1">
      <c r="B216" s="266"/>
      <c r="C216" s="204"/>
      <c r="D216" s="204"/>
      <c r="E216" s="204"/>
      <c r="F216" s="225">
        <v>3</v>
      </c>
      <c r="G216" s="261"/>
      <c r="H216" s="320" t="s">
        <v>1153</v>
      </c>
      <c r="I216" s="320"/>
      <c r="J216" s="320"/>
      <c r="K216" s="267"/>
    </row>
    <row r="217" spans="2:11" customFormat="1" ht="15" customHeight="1">
      <c r="B217" s="266"/>
      <c r="C217" s="204"/>
      <c r="D217" s="204"/>
      <c r="E217" s="204"/>
      <c r="F217" s="225">
        <v>4</v>
      </c>
      <c r="G217" s="261"/>
      <c r="H217" s="320" t="s">
        <v>1154</v>
      </c>
      <c r="I217" s="320"/>
      <c r="J217" s="320"/>
      <c r="K217" s="267"/>
    </row>
    <row r="218" spans="2:11" customFormat="1" ht="12.75" customHeight="1">
      <c r="B218" s="268"/>
      <c r="C218" s="269"/>
      <c r="D218" s="269"/>
      <c r="E218" s="269"/>
      <c r="F218" s="269"/>
      <c r="G218" s="269"/>
      <c r="H218" s="269"/>
      <c r="I218" s="269"/>
      <c r="J218" s="269"/>
      <c r="K218" s="270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101.01 - Komunikace a vjezdy</vt:lpstr>
      <vt:lpstr>101.03 - Parkovací stání</vt:lpstr>
      <vt:lpstr>101.04 - Odvodnění</vt:lpstr>
      <vt:lpstr>VON - Vedlejší a ostatní ...</vt:lpstr>
      <vt:lpstr>Pokyny pro vyplnění</vt:lpstr>
      <vt:lpstr>'101.01 - Komunikace a vjezdy'!Názvy_tisku</vt:lpstr>
      <vt:lpstr>'101.03 - Parkovací stání'!Názvy_tisku</vt:lpstr>
      <vt:lpstr>'101.04 - Odvodnění'!Názvy_tisku</vt:lpstr>
      <vt:lpstr>'Rekapitulace stavby'!Názvy_tisku</vt:lpstr>
      <vt:lpstr>'VON - Vedlejší a ostatní ...'!Názvy_tisku</vt:lpstr>
      <vt:lpstr>'101.01 - Komunikace a vjezdy'!Oblast_tisku</vt:lpstr>
      <vt:lpstr>'101.03 - Parkovací stání'!Oblast_tisku</vt:lpstr>
      <vt:lpstr>'101.04 - Odvodnění'!Oblast_tisku</vt:lpstr>
      <vt:lpstr>'Pokyny pro vyplnění'!Oblast_tisku</vt:lpstr>
      <vt:lpstr>'Rekapitulace stavby'!Oblast_tisku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Luděk Štuller</dc:creator>
  <cp:lastModifiedBy>Luděk Štuller</cp:lastModifiedBy>
  <cp:lastPrinted>2023-06-14T10:43:18Z</cp:lastPrinted>
  <dcterms:created xsi:type="dcterms:W3CDTF">2023-06-14T10:38:48Z</dcterms:created>
  <dcterms:modified xsi:type="dcterms:W3CDTF">2023-06-14T10:43:41Z</dcterms:modified>
</cp:coreProperties>
</file>