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Místní rozvoj\Veřejné zakázky\Veřejné zakázky\VŘ 2023\VZMR - Rekonstrukce ul. Levandulová + Obnova povrchu ul. Šeříková\Příloha č. 5 - projektová dokumentace\Šeříková\"/>
    </mc:Choice>
  </mc:AlternateContent>
  <bookViews>
    <workbookView xWindow="0" yWindow="0" windowWidth="25600" windowHeight="10530"/>
  </bookViews>
  <sheets>
    <sheet name="Rekapitulace stavby" sheetId="1" r:id="rId1"/>
    <sheet name="1 - komunikace" sheetId="2" r:id="rId2"/>
    <sheet name="2 - veřejné osvětlení" sheetId="3" r:id="rId3"/>
    <sheet name="3 - vedlejší rozpočtové n..." sheetId="4" r:id="rId4"/>
    <sheet name="Seznam figur" sheetId="5" r:id="rId5"/>
    <sheet name="Pokyny pro vyplnění" sheetId="6" r:id="rId6"/>
  </sheets>
  <definedNames>
    <definedName name="_xlnm._FilterDatabase" localSheetId="1" hidden="1">'1 - komunikace'!$C$88:$K$302</definedName>
    <definedName name="_xlnm._FilterDatabase" localSheetId="2" hidden="1">'2 - veřejné osvětlení'!$C$83:$K$124</definedName>
    <definedName name="_xlnm._FilterDatabase" localSheetId="3" hidden="1">'3 - vedlejší rozpočtové n...'!$C$86:$K$117</definedName>
    <definedName name="_xlnm.Print_Titles" localSheetId="1">'1 - komunikace'!$88:$88</definedName>
    <definedName name="_xlnm.Print_Titles" localSheetId="2">'2 - veřejné osvětlení'!$83:$83</definedName>
    <definedName name="_xlnm.Print_Titles" localSheetId="3">'3 - vedlejší rozpočtové n...'!$86:$86</definedName>
    <definedName name="_xlnm.Print_Titles" localSheetId="0">'Rekapitulace stavby'!$52:$52</definedName>
    <definedName name="_xlnm.Print_Titles" localSheetId="4">'Seznam figur'!$9:$9</definedName>
    <definedName name="_xlnm.Print_Area" localSheetId="1">'1 - komunikace'!$C$4:$J$39,'1 - komunikace'!$C$45:$J$70,'1 - komunikace'!$C$76:$J$302</definedName>
    <definedName name="_xlnm.Print_Area" localSheetId="2">'2 - veřejné osvětlení'!$C$4:$J$39,'2 - veřejné osvětlení'!$C$45:$J$65,'2 - veřejné osvětlení'!$C$71:$J$124</definedName>
    <definedName name="_xlnm.Print_Area" localSheetId="3">'3 - vedlejší rozpočtové n...'!$C$4:$J$39,'3 - vedlejší rozpočtové n...'!$C$45:$J$68,'3 - vedlejší rozpočtové n...'!$C$74:$J$117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4">'Seznam figur'!$C$4:$G$64</definedName>
  </definedNames>
  <calcPr calcId="162913"/>
</workbook>
</file>

<file path=xl/calcChain.xml><?xml version="1.0" encoding="utf-8"?>
<calcChain xmlns="http://schemas.openxmlformats.org/spreadsheetml/2006/main">
  <c r="D7" i="5" l="1"/>
  <c r="J37" i="4"/>
  <c r="J36" i="4"/>
  <c r="AY57" i="1"/>
  <c r="J35" i="4"/>
  <c r="AX57" i="1" s="1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3" i="4"/>
  <c r="BH113" i="4"/>
  <c r="BG113" i="4"/>
  <c r="BF113" i="4"/>
  <c r="T113" i="4"/>
  <c r="T112" i="4" s="1"/>
  <c r="R113" i="4"/>
  <c r="R112" i="4"/>
  <c r="P113" i="4"/>
  <c r="P112" i="4" s="1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2" i="4"/>
  <c r="BH92" i="4"/>
  <c r="BG92" i="4"/>
  <c r="BF92" i="4"/>
  <c r="T92" i="4"/>
  <c r="T91" i="4" s="1"/>
  <c r="R92" i="4"/>
  <c r="R91" i="4"/>
  <c r="P92" i="4"/>
  <c r="P91" i="4" s="1"/>
  <c r="BI90" i="4"/>
  <c r="BH90" i="4"/>
  <c r="BG90" i="4"/>
  <c r="BF90" i="4"/>
  <c r="T90" i="4"/>
  <c r="T89" i="4" s="1"/>
  <c r="T88" i="4" s="1"/>
  <c r="R90" i="4"/>
  <c r="R89" i="4"/>
  <c r="R88" i="4" s="1"/>
  <c r="P90" i="4"/>
  <c r="P89" i="4" s="1"/>
  <c r="P88" i="4" s="1"/>
  <c r="J84" i="4"/>
  <c r="J83" i="4"/>
  <c r="F83" i="4"/>
  <c r="F81" i="4"/>
  <c r="E79" i="4"/>
  <c r="J55" i="4"/>
  <c r="J54" i="4"/>
  <c r="F54" i="4"/>
  <c r="F52" i="4"/>
  <c r="E50" i="4"/>
  <c r="J18" i="4"/>
  <c r="E18" i="4"/>
  <c r="F84" i="4" s="1"/>
  <c r="J17" i="4"/>
  <c r="J12" i="4"/>
  <c r="J81" i="4"/>
  <c r="E7" i="4"/>
  <c r="E77" i="4"/>
  <c r="J37" i="3"/>
  <c r="J36" i="3"/>
  <c r="AY56" i="1" s="1"/>
  <c r="J35" i="3"/>
  <c r="AX56" i="1" s="1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BI86" i="3"/>
  <c r="BH86" i="3"/>
  <c r="BG86" i="3"/>
  <c r="BF86" i="3"/>
  <c r="T86" i="3"/>
  <c r="R86" i="3"/>
  <c r="P86" i="3"/>
  <c r="J81" i="3"/>
  <c r="J80" i="3"/>
  <c r="F80" i="3"/>
  <c r="F78" i="3"/>
  <c r="E76" i="3"/>
  <c r="J55" i="3"/>
  <c r="J54" i="3"/>
  <c r="F54" i="3"/>
  <c r="F52" i="3"/>
  <c r="E50" i="3"/>
  <c r="J18" i="3"/>
  <c r="E18" i="3"/>
  <c r="F81" i="3" s="1"/>
  <c r="J17" i="3"/>
  <c r="J12" i="3"/>
  <c r="J52" i="3" s="1"/>
  <c r="E7" i="3"/>
  <c r="E48" i="3"/>
  <c r="J37" i="2"/>
  <c r="J36" i="2"/>
  <c r="AY55" i="1"/>
  <c r="J35" i="2"/>
  <c r="AX55" i="1" s="1"/>
  <c r="BI300" i="2"/>
  <c r="BH300" i="2"/>
  <c r="BG300" i="2"/>
  <c r="BF300" i="2"/>
  <c r="T300" i="2"/>
  <c r="T299" i="2" s="1"/>
  <c r="T298" i="2" s="1"/>
  <c r="R300" i="2"/>
  <c r="R299" i="2"/>
  <c r="R298" i="2" s="1"/>
  <c r="P300" i="2"/>
  <c r="P299" i="2" s="1"/>
  <c r="P298" i="2" s="1"/>
  <c r="BI295" i="2"/>
  <c r="BH295" i="2"/>
  <c r="BG295" i="2"/>
  <c r="BF295" i="2"/>
  <c r="T295" i="2"/>
  <c r="R295" i="2"/>
  <c r="P295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T281" i="2"/>
  <c r="R282" i="2"/>
  <c r="R281" i="2"/>
  <c r="P282" i="2"/>
  <c r="P281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P233" i="2" s="1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T233" i="2" s="1"/>
  <c r="R234" i="2"/>
  <c r="R233" i="2" s="1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T156" i="2" s="1"/>
  <c r="R157" i="2"/>
  <c r="R156" i="2" s="1"/>
  <c r="P157" i="2"/>
  <c r="P156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3" i="2"/>
  <c r="BH103" i="2"/>
  <c r="BG103" i="2"/>
  <c r="BF103" i="2"/>
  <c r="T103" i="2"/>
  <c r="R103" i="2"/>
  <c r="P103" i="2"/>
  <c r="BI96" i="2"/>
  <c r="BH96" i="2"/>
  <c r="BG96" i="2"/>
  <c r="BF96" i="2"/>
  <c r="T96" i="2"/>
  <c r="R96" i="2"/>
  <c r="P96" i="2"/>
  <c r="BI92" i="2"/>
  <c r="BH92" i="2"/>
  <c r="BG92" i="2"/>
  <c r="BF92" i="2"/>
  <c r="T92" i="2"/>
  <c r="R92" i="2"/>
  <c r="P92" i="2"/>
  <c r="J86" i="2"/>
  <c r="J85" i="2"/>
  <c r="F85" i="2"/>
  <c r="F83" i="2"/>
  <c r="E81" i="2"/>
  <c r="J55" i="2"/>
  <c r="J54" i="2"/>
  <c r="F54" i="2"/>
  <c r="F52" i="2"/>
  <c r="E50" i="2"/>
  <c r="J18" i="2"/>
  <c r="E18" i="2"/>
  <c r="F86" i="2" s="1"/>
  <c r="J17" i="2"/>
  <c r="J12" i="2"/>
  <c r="J52" i="2" s="1"/>
  <c r="E7" i="2"/>
  <c r="E48" i="2"/>
  <c r="L50" i="1"/>
  <c r="AM50" i="1"/>
  <c r="AM49" i="1"/>
  <c r="L49" i="1"/>
  <c r="AM47" i="1"/>
  <c r="L47" i="1"/>
  <c r="L45" i="1"/>
  <c r="L44" i="1"/>
  <c r="BK232" i="2"/>
  <c r="J197" i="2"/>
  <c r="BK148" i="2"/>
  <c r="J290" i="2"/>
  <c r="BK242" i="2"/>
  <c r="J176" i="2"/>
  <c r="J247" i="2"/>
  <c r="J167" i="2"/>
  <c r="AS54" i="1"/>
  <c r="J173" i="2"/>
  <c r="J96" i="2"/>
  <c r="J96" i="3"/>
  <c r="BK105" i="3"/>
  <c r="BK112" i="3"/>
  <c r="J109" i="4"/>
  <c r="BK109" i="4"/>
  <c r="J102" i="4"/>
  <c r="BK265" i="2"/>
  <c r="BK218" i="2"/>
  <c r="BK131" i="2"/>
  <c r="BK262" i="2"/>
  <c r="BK197" i="2"/>
  <c r="BK249" i="2"/>
  <c r="J116" i="2"/>
  <c r="J256" i="2"/>
  <c r="J189" i="2"/>
  <c r="BK109" i="2"/>
  <c r="J101" i="3"/>
  <c r="J98" i="3"/>
  <c r="BK94" i="3"/>
  <c r="J117" i="4"/>
  <c r="BK95" i="4"/>
  <c r="BK234" i="2"/>
  <c r="BK194" i="2"/>
  <c r="J157" i="2"/>
  <c r="J109" i="2"/>
  <c r="BK269" i="2"/>
  <c r="J215" i="2"/>
  <c r="BK146" i="2"/>
  <c r="J241" i="2"/>
  <c r="BK214" i="2"/>
  <c r="BK96" i="2"/>
  <c r="J279" i="2"/>
  <c r="BK245" i="2"/>
  <c r="BK206" i="2"/>
  <c r="BK182" i="2"/>
  <c r="J127" i="2"/>
  <c r="J86" i="3"/>
  <c r="BK102" i="3"/>
  <c r="J107" i="3"/>
  <c r="J88" i="3"/>
  <c r="BK96" i="3"/>
  <c r="J92" i="4"/>
  <c r="BK115" i="4"/>
  <c r="BK259" i="2"/>
  <c r="J222" i="2"/>
  <c r="J187" i="2"/>
  <c r="J129" i="2"/>
  <c r="J272" i="2"/>
  <c r="J216" i="2"/>
  <c r="J192" i="2"/>
  <c r="BK112" i="2"/>
  <c r="J224" i="2"/>
  <c r="J122" i="2"/>
  <c r="J244" i="2"/>
  <c r="J208" i="2"/>
  <c r="BK176" i="2"/>
  <c r="BK129" i="2"/>
  <c r="J111" i="3"/>
  <c r="BK119" i="3"/>
  <c r="J104" i="3"/>
  <c r="J106" i="3"/>
  <c r="BK94" i="4"/>
  <c r="BK113" i="4"/>
  <c r="J107" i="4"/>
  <c r="J242" i="2"/>
  <c r="J206" i="2"/>
  <c r="J295" i="2"/>
  <c r="BK244" i="2"/>
  <c r="BK184" i="2"/>
  <c r="BK227" i="2"/>
  <c r="J131" i="2"/>
  <c r="BK276" i="2"/>
  <c r="J214" i="2"/>
  <c r="BK139" i="2"/>
  <c r="BK106" i="3"/>
  <c r="BK108" i="3"/>
  <c r="J115" i="3"/>
  <c r="J100" i="4"/>
  <c r="BK103" i="4"/>
  <c r="BK256" i="2"/>
  <c r="BK230" i="2"/>
  <c r="BK142" i="2"/>
  <c r="BK287" i="2"/>
  <c r="J232" i="2"/>
  <c r="J194" i="2"/>
  <c r="J165" i="2"/>
  <c r="J265" i="2"/>
  <c r="J221" i="2"/>
  <c r="J144" i="2"/>
  <c r="BK295" i="2"/>
  <c r="J259" i="2"/>
  <c r="BK228" i="2"/>
  <c r="BK187" i="2"/>
  <c r="J135" i="2"/>
  <c r="J92" i="2"/>
  <c r="J105" i="3"/>
  <c r="J110" i="3"/>
  <c r="J94" i="3"/>
  <c r="BK107" i="3"/>
  <c r="BK105" i="4"/>
  <c r="J94" i="4"/>
  <c r="BK102" i="4"/>
  <c r="BK241" i="2"/>
  <c r="BK219" i="2"/>
  <c r="BK173" i="2"/>
  <c r="BK300" i="2"/>
  <c r="BK247" i="2"/>
  <c r="BK208" i="2"/>
  <c r="J139" i="2"/>
  <c r="J239" i="2"/>
  <c r="J146" i="2"/>
  <c r="J262" i="2"/>
  <c r="J234" i="2"/>
  <c r="J201" i="2"/>
  <c r="J148" i="2"/>
  <c r="BK122" i="2"/>
  <c r="J108" i="3"/>
  <c r="J112" i="3"/>
  <c r="BK121" i="3"/>
  <c r="BK98" i="3"/>
  <c r="BK90" i="4"/>
  <c r="BK107" i="4"/>
  <c r="J103" i="4"/>
  <c r="BK237" i="2"/>
  <c r="J182" i="2"/>
  <c r="BK116" i="2"/>
  <c r="BK209" i="2"/>
  <c r="BK92" i="2"/>
  <c r="J170" i="2"/>
  <c r="BK282" i="2"/>
  <c r="BK225" i="2"/>
  <c r="BK157" i="2"/>
  <c r="BK117" i="3"/>
  <c r="BK111" i="3"/>
  <c r="BK101" i="3"/>
  <c r="J110" i="4"/>
  <c r="BK117" i="4"/>
  <c r="J240" i="2"/>
  <c r="BK221" i="2"/>
  <c r="BK179" i="2"/>
  <c r="J300" i="2"/>
  <c r="J245" i="2"/>
  <c r="BK204" i="2"/>
  <c r="BK127" i="2"/>
  <c r="J230" i="2"/>
  <c r="J162" i="2"/>
  <c r="J287" i="2"/>
  <c r="BK272" i="2"/>
  <c r="J237" i="2"/>
  <c r="J204" i="2"/>
  <c r="BK144" i="2"/>
  <c r="J121" i="3"/>
  <c r="J92" i="3"/>
  <c r="BK115" i="3"/>
  <c r="J109" i="3"/>
  <c r="BK110" i="4"/>
  <c r="J104" i="4"/>
  <c r="J105" i="4"/>
  <c r="BK239" i="2"/>
  <c r="BK215" i="2"/>
  <c r="BK162" i="2"/>
  <c r="J112" i="2"/>
  <c r="BK279" i="2"/>
  <c r="J228" i="2"/>
  <c r="BK201" i="2"/>
  <c r="J269" i="2"/>
  <c r="J209" i="2"/>
  <c r="BK103" i="2"/>
  <c r="J249" i="2"/>
  <c r="BK222" i="2"/>
  <c r="J184" i="2"/>
  <c r="J142" i="2"/>
  <c r="BK88" i="3"/>
  <c r="BK104" i="3"/>
  <c r="BK109" i="3"/>
  <c r="J90" i="3"/>
  <c r="BK92" i="3"/>
  <c r="BK97" i="4"/>
  <c r="BK92" i="4"/>
  <c r="BK100" i="4"/>
  <c r="J225" i="2"/>
  <c r="BK167" i="2"/>
  <c r="BK285" i="2"/>
  <c r="J227" i="2"/>
  <c r="BK135" i="2"/>
  <c r="J219" i="2"/>
  <c r="BK290" i="2"/>
  <c r="BK240" i="2"/>
  <c r="J179" i="2"/>
  <c r="BK90" i="3"/>
  <c r="BK123" i="3"/>
  <c r="J123" i="3"/>
  <c r="J113" i="4"/>
  <c r="J90" i="4"/>
  <c r="BK104" i="4"/>
  <c r="BK254" i="2"/>
  <c r="BK216" i="2"/>
  <c r="BK170" i="2"/>
  <c r="J119" i="2"/>
  <c r="J282" i="2"/>
  <c r="BK224" i="2"/>
  <c r="BK189" i="2"/>
  <c r="J276" i="2"/>
  <c r="BK192" i="2"/>
  <c r="BK119" i="2"/>
  <c r="J285" i="2"/>
  <c r="J254" i="2"/>
  <c r="J218" i="2"/>
  <c r="BK165" i="2"/>
  <c r="J103" i="2"/>
  <c r="BK110" i="3"/>
  <c r="J117" i="3"/>
  <c r="J102" i="3"/>
  <c r="J119" i="3"/>
  <c r="BK86" i="3"/>
  <c r="J115" i="4"/>
  <c r="J95" i="4"/>
  <c r="J97" i="4"/>
  <c r="BK91" i="2" l="1"/>
  <c r="J91" i="2" s="1"/>
  <c r="J61" i="2" s="1"/>
  <c r="R91" i="2"/>
  <c r="P161" i="2"/>
  <c r="T161" i="2"/>
  <c r="P200" i="2"/>
  <c r="T200" i="2"/>
  <c r="BK284" i="2"/>
  <c r="J284" i="2"/>
  <c r="J67" i="2"/>
  <c r="R284" i="2"/>
  <c r="BK100" i="3"/>
  <c r="J100" i="3"/>
  <c r="J61" i="3"/>
  <c r="T103" i="3"/>
  <c r="T85" i="3" s="1"/>
  <c r="P114" i="3"/>
  <c r="P113" i="3"/>
  <c r="T99" i="4"/>
  <c r="T91" i="2"/>
  <c r="BK161" i="2"/>
  <c r="J161" i="2" s="1"/>
  <c r="J63" i="2" s="1"/>
  <c r="R161" i="2"/>
  <c r="BK200" i="2"/>
  <c r="J200" i="2"/>
  <c r="J64" i="2"/>
  <c r="R200" i="2"/>
  <c r="T284" i="2"/>
  <c r="T100" i="3"/>
  <c r="P103" i="3"/>
  <c r="P85" i="3" s="1"/>
  <c r="P84" i="3" s="1"/>
  <c r="AU56" i="1" s="1"/>
  <c r="BK114" i="3"/>
  <c r="J114" i="3"/>
  <c r="J64" i="3"/>
  <c r="BK99" i="4"/>
  <c r="J99" i="4"/>
  <c r="J64" i="4"/>
  <c r="P99" i="4"/>
  <c r="R106" i="4"/>
  <c r="P114" i="4"/>
  <c r="P100" i="3"/>
  <c r="BK103" i="3"/>
  <c r="J103" i="3"/>
  <c r="J62" i="3" s="1"/>
  <c r="T114" i="3"/>
  <c r="T113" i="3"/>
  <c r="R99" i="4"/>
  <c r="P106" i="4"/>
  <c r="BK114" i="4"/>
  <c r="J114" i="4"/>
  <c r="J67" i="4"/>
  <c r="T114" i="4"/>
  <c r="P91" i="2"/>
  <c r="P90" i="2"/>
  <c r="P89" i="2"/>
  <c r="AU55" i="1"/>
  <c r="P284" i="2"/>
  <c r="R100" i="3"/>
  <c r="R85" i="3"/>
  <c r="R103" i="3"/>
  <c r="R114" i="3"/>
  <c r="R113" i="3"/>
  <c r="R84" i="3" s="1"/>
  <c r="BK106" i="4"/>
  <c r="J106" i="4"/>
  <c r="J65" i="4"/>
  <c r="T106" i="4"/>
  <c r="R114" i="4"/>
  <c r="BK156" i="2"/>
  <c r="J156" i="2"/>
  <c r="J62" i="2"/>
  <c r="BK85" i="3"/>
  <c r="J85" i="3"/>
  <c r="J60" i="3"/>
  <c r="BK233" i="2"/>
  <c r="J233" i="2"/>
  <c r="J65" i="2" s="1"/>
  <c r="BK281" i="2"/>
  <c r="J281" i="2"/>
  <c r="J66" i="2"/>
  <c r="BK89" i="4"/>
  <c r="BK88" i="4"/>
  <c r="BK112" i="4"/>
  <c r="J112" i="4" s="1"/>
  <c r="J66" i="4" s="1"/>
  <c r="BK299" i="2"/>
  <c r="J299" i="2" s="1"/>
  <c r="J69" i="2" s="1"/>
  <c r="BK298" i="2"/>
  <c r="BK91" i="4"/>
  <c r="J91" i="4"/>
  <c r="J62" i="4"/>
  <c r="E48" i="4"/>
  <c r="BE90" i="4"/>
  <c r="J52" i="4"/>
  <c r="F55" i="4"/>
  <c r="BE92" i="4"/>
  <c r="BE97" i="4"/>
  <c r="BE104" i="4"/>
  <c r="BE107" i="4"/>
  <c r="BE109" i="4"/>
  <c r="BE113" i="4"/>
  <c r="BE94" i="4"/>
  <c r="BE100" i="4"/>
  <c r="BE102" i="4"/>
  <c r="BE105" i="4"/>
  <c r="BE110" i="4"/>
  <c r="BE115" i="4"/>
  <c r="BE117" i="4"/>
  <c r="BE95" i="4"/>
  <c r="BE103" i="4"/>
  <c r="J298" i="2"/>
  <c r="J68" i="2"/>
  <c r="E74" i="3"/>
  <c r="J78" i="3"/>
  <c r="BE88" i="3"/>
  <c r="BE102" i="3"/>
  <c r="BE105" i="3"/>
  <c r="BE108" i="3"/>
  <c r="BE111" i="3"/>
  <c r="BE119" i="3"/>
  <c r="F55" i="3"/>
  <c r="BE86" i="3"/>
  <c r="BE94" i="3"/>
  <c r="BE98" i="3"/>
  <c r="BE106" i="3"/>
  <c r="BE109" i="3"/>
  <c r="BE110" i="3"/>
  <c r="BE117" i="3"/>
  <c r="BE121" i="3"/>
  <c r="BE123" i="3"/>
  <c r="BE96" i="3"/>
  <c r="BE101" i="3"/>
  <c r="BE104" i="3"/>
  <c r="BE107" i="3"/>
  <c r="BE112" i="3"/>
  <c r="BE115" i="3"/>
  <c r="BE90" i="3"/>
  <c r="BE92" i="3"/>
  <c r="BE112" i="2"/>
  <c r="BE131" i="2"/>
  <c r="BE142" i="2"/>
  <c r="BE167" i="2"/>
  <c r="BE192" i="2"/>
  <c r="BE208" i="2"/>
  <c r="BE214" i="2"/>
  <c r="BE218" i="2"/>
  <c r="BE219" i="2"/>
  <c r="BE254" i="2"/>
  <c r="BE265" i="2"/>
  <c r="BE279" i="2"/>
  <c r="BE285" i="2"/>
  <c r="BE287" i="2"/>
  <c r="BE290" i="2"/>
  <c r="E79" i="2"/>
  <c r="BE109" i="2"/>
  <c r="BE127" i="2"/>
  <c r="BE129" i="2"/>
  <c r="BE135" i="2"/>
  <c r="BE139" i="2"/>
  <c r="BE157" i="2"/>
  <c r="BE162" i="2"/>
  <c r="BE173" i="2"/>
  <c r="BE176" i="2"/>
  <c r="BE184" i="2"/>
  <c r="BE187" i="2"/>
  <c r="BE189" i="2"/>
  <c r="BE194" i="2"/>
  <c r="BE197" i="2"/>
  <c r="BE215" i="2"/>
  <c r="BE216" i="2"/>
  <c r="BE221" i="2"/>
  <c r="BE224" i="2"/>
  <c r="BE228" i="2"/>
  <c r="BE232" i="2"/>
  <c r="BE241" i="2"/>
  <c r="BE242" i="2"/>
  <c r="BE259" i="2"/>
  <c r="BE272" i="2"/>
  <c r="F55" i="2"/>
  <c r="J83" i="2"/>
  <c r="BE96" i="2"/>
  <c r="BE103" i="2"/>
  <c r="BE116" i="2"/>
  <c r="BE146" i="2"/>
  <c r="BE148" i="2"/>
  <c r="BE165" i="2"/>
  <c r="BE170" i="2"/>
  <c r="BE179" i="2"/>
  <c r="BE204" i="2"/>
  <c r="BE230" i="2"/>
  <c r="BE234" i="2"/>
  <c r="BE237" i="2"/>
  <c r="BE239" i="2"/>
  <c r="BE240" i="2"/>
  <c r="BE249" i="2"/>
  <c r="BE256" i="2"/>
  <c r="BE262" i="2"/>
  <c r="BE276" i="2"/>
  <c r="BE282" i="2"/>
  <c r="BE295" i="2"/>
  <c r="BE300" i="2"/>
  <c r="BE92" i="2"/>
  <c r="BE119" i="2"/>
  <c r="BE122" i="2"/>
  <c r="BE144" i="2"/>
  <c r="BE182" i="2"/>
  <c r="BE201" i="2"/>
  <c r="BE206" i="2"/>
  <c r="BE209" i="2"/>
  <c r="BE222" i="2"/>
  <c r="BE225" i="2"/>
  <c r="BE227" i="2"/>
  <c r="BE244" i="2"/>
  <c r="BE245" i="2"/>
  <c r="BE247" i="2"/>
  <c r="BE269" i="2"/>
  <c r="F35" i="2"/>
  <c r="BB55" i="1"/>
  <c r="F34" i="3"/>
  <c r="BA56" i="1" s="1"/>
  <c r="F37" i="4"/>
  <c r="BD57" i="1"/>
  <c r="F36" i="3"/>
  <c r="BC56" i="1"/>
  <c r="F37" i="2"/>
  <c r="BD55" i="1"/>
  <c r="J34" i="2"/>
  <c r="AW55" i="1"/>
  <c r="F37" i="3"/>
  <c r="BD56" i="1"/>
  <c r="F34" i="4"/>
  <c r="BA57" i="1"/>
  <c r="F36" i="4"/>
  <c r="BC57" i="1"/>
  <c r="F34" i="2"/>
  <c r="BA55" i="1" s="1"/>
  <c r="F36" i="2"/>
  <c r="BC55" i="1"/>
  <c r="J34" i="3"/>
  <c r="AW56" i="1" s="1"/>
  <c r="F35" i="4"/>
  <c r="BB57" i="1"/>
  <c r="F35" i="3"/>
  <c r="BB56" i="1"/>
  <c r="J34" i="4"/>
  <c r="AW57" i="1"/>
  <c r="T84" i="3" l="1"/>
  <c r="T93" i="4"/>
  <c r="T87" i="4"/>
  <c r="R93" i="4"/>
  <c r="R87" i="4" s="1"/>
  <c r="P93" i="4"/>
  <c r="P87" i="4"/>
  <c r="AU57" i="1" s="1"/>
  <c r="AU54" i="1" s="1"/>
  <c r="T90" i="2"/>
  <c r="T89" i="2"/>
  <c r="R90" i="2"/>
  <c r="R89" i="2" s="1"/>
  <c r="BK93" i="4"/>
  <c r="J93" i="4" s="1"/>
  <c r="J63" i="4" s="1"/>
  <c r="J88" i="4"/>
  <c r="J60" i="4"/>
  <c r="J89" i="4"/>
  <c r="J61" i="4"/>
  <c r="BK113" i="3"/>
  <c r="J113" i="3" s="1"/>
  <c r="J63" i="3" s="1"/>
  <c r="BK90" i="2"/>
  <c r="J90" i="2"/>
  <c r="J60" i="2" s="1"/>
  <c r="F33" i="2"/>
  <c r="AZ55" i="1" s="1"/>
  <c r="BC54" i="1"/>
  <c r="W32" i="1"/>
  <c r="BD54" i="1"/>
  <c r="W33" i="1"/>
  <c r="J33" i="2"/>
  <c r="AV55" i="1" s="1"/>
  <c r="AT55" i="1" s="1"/>
  <c r="F33" i="3"/>
  <c r="AZ56" i="1" s="1"/>
  <c r="BB54" i="1"/>
  <c r="W31" i="1"/>
  <c r="BA54" i="1"/>
  <c r="AW54" i="1" s="1"/>
  <c r="AK30" i="1" s="1"/>
  <c r="F33" i="4"/>
  <c r="AZ57" i="1"/>
  <c r="J33" i="3"/>
  <c r="AV56" i="1"/>
  <c r="AT56" i="1"/>
  <c r="J33" i="4"/>
  <c r="AV57" i="1"/>
  <c r="AT57" i="1"/>
  <c r="BK87" i="4" l="1"/>
  <c r="J87" i="4"/>
  <c r="BK89" i="2"/>
  <c r="J89" i="2"/>
  <c r="BK84" i="3"/>
  <c r="J84" i="3" s="1"/>
  <c r="J59" i="3" s="1"/>
  <c r="J30" i="4"/>
  <c r="AG57" i="1"/>
  <c r="W30" i="1"/>
  <c r="AZ54" i="1"/>
  <c r="W29" i="1"/>
  <c r="J30" i="2"/>
  <c r="AG55" i="1"/>
  <c r="AX54" i="1"/>
  <c r="AY54" i="1"/>
  <c r="J39" i="4" l="1"/>
  <c r="J39" i="2"/>
  <c r="J59" i="2"/>
  <c r="J59" i="4"/>
  <c r="AN55" i="1"/>
  <c r="AN57" i="1"/>
  <c r="AV54" i="1"/>
  <c r="AK29" i="1"/>
  <c r="J30" i="3"/>
  <c r="AG56" i="1"/>
  <c r="AG54" i="1"/>
  <c r="AK26" i="1" s="1"/>
  <c r="J39" i="3" l="1"/>
  <c r="AN56" i="1"/>
  <c r="AK35" i="1"/>
  <c r="AT54" i="1"/>
  <c r="AN54" i="1" l="1"/>
</calcChain>
</file>

<file path=xl/sharedStrings.xml><?xml version="1.0" encoding="utf-8"?>
<sst xmlns="http://schemas.openxmlformats.org/spreadsheetml/2006/main" count="3878" uniqueCount="940">
  <si>
    <t>Export Komplet</t>
  </si>
  <si>
    <t>VZ</t>
  </si>
  <si>
    <t>2.0</t>
  </si>
  <si>
    <t/>
  </si>
  <si>
    <t>False</t>
  </si>
  <si>
    <t>{a02dcb30-95bd-4745-82ca-c778e60d6144}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</si>
  <si>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</si>
  <si>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</si>
  <si>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</si>
  <si>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</si>
  <si>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</si>
  <si>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</si>
  <si>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</si>
  <si>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</si>
  <si>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</si>
  <si>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</si>
  <si>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</si>
  <si>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</si>
  <si>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Dobříš - oprava Šeříkové ul.</t>
  </si>
  <si>
    <t>KSO:</t>
  </si>
  <si>
    <t>CC-CZ:</t>
  </si>
  <si>
    <t>Místo:</t>
  </si>
  <si>
    <t>Dobříš</t>
  </si>
  <si>
    <t>Datum:</t>
  </si>
  <si>
    <t>13. 2. 2023</t>
  </si>
  <si>
    <t>Zadavatel:</t>
  </si>
  <si>
    <t>IČ:</t>
  </si>
  <si>
    <t>Město Dobříš</t>
  </si>
  <si>
    <t>DIČ:</t>
  </si>
  <si>
    <t>Uchazeč:</t>
  </si>
  <si>
    <t>Vyplň údaj</t>
  </si>
  <si>
    <t>Projektant:</t>
  </si>
  <si>
    <t>Ing. Jan Dudík</t>
  </si>
  <si>
    <t>True</t>
  </si>
  <si>
    <t>Zpracovatel:</t>
  </si>
  <si>
    <t>Ing. Petr Dudík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</si>
  <si>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</si>
  <si>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</si>
  <si>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</si>
  <si>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</si>
  <si>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</si>
  <si>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</si>
  <si>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</si>
  <si>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</si>
  <si>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</si>
  <si>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</si>
  <si>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</si>
  <si>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</si>
  <si>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</si>
  <si>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</si>
  <si>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</si>
  <si>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</si>
  <si>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</si>
  <si>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</si>
  <si>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</si>
  <si>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</si>
  <si>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</si>
  <si>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</si>
  <si>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</si>
  <si>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</si>
  <si>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</si>
  <si>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</si>
  <si>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</si>
  <si>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</si>
  <si>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</si>
  <si>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</si>
  <si>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</si>
  <si>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</si>
  <si>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</si>
  <si>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</si>
  <si>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</si>
  <si>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</si>
  <si>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</si>
  <si>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</si>
  <si>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</si>
  <si>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</si>
  <si>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</si>
  <si>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</si>
  <si>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komunikace</t>
  </si>
  <si>
    <t>STA</t>
  </si>
  <si>
    <t>{a6b6a3b8-5da1-453d-9980-62693fbecb1a}</t>
  </si>
  <si>
    <t>2</t>
  </si>
  <si>
    <t>veřejné osvětlení</t>
  </si>
  <si>
    <t>{1ba6e739-a627-4a61-9f43-712c87eba30a}</t>
  </si>
  <si>
    <t>3</t>
  </si>
  <si>
    <t>vedlejší rozpočtové nklady</t>
  </si>
  <si>
    <t>{1b17b01b-504a-4115-87c3-98a1a1808ffa}</t>
  </si>
  <si>
    <t>asf</t>
  </si>
  <si>
    <t>plocha nového asfaltu</t>
  </si>
  <si>
    <t>m2</t>
  </si>
  <si>
    <t>502,3</t>
  </si>
  <si>
    <t>vjezd</t>
  </si>
  <si>
    <t>dážděná plocha vjezdů a pojížd. chodníků</t>
  </si>
  <si>
    <t>226,7</t>
  </si>
  <si>
    <t>KRYCÍ LIST SOUPISU PRACÍ</t>
  </si>
  <si>
    <t>park</t>
  </si>
  <si>
    <t>plocha  parkovacích zálivů ze širokospárové dlažby</t>
  </si>
  <si>
    <t>67,4</t>
  </si>
  <si>
    <t>chod</t>
  </si>
  <si>
    <t>dlážděná plocha nepojížděnho chodníku</t>
  </si>
  <si>
    <t>31,5</t>
  </si>
  <si>
    <t>záhon</t>
  </si>
  <si>
    <t>délka záhonových obrubníků</t>
  </si>
  <si>
    <t>m</t>
  </si>
  <si>
    <t>153,4</t>
  </si>
  <si>
    <t>silobr</t>
  </si>
  <si>
    <t>silniční betonové obrubníky</t>
  </si>
  <si>
    <t>113,9</t>
  </si>
  <si>
    <t>Objekt:</t>
  </si>
  <si>
    <t>najobr</t>
  </si>
  <si>
    <t>délka nájezdových obrubníků</t>
  </si>
  <si>
    <t>181,5</t>
  </si>
  <si>
    <t>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</si>
  <si>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</si>
  <si>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</si>
  <si>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</si>
  <si>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</si>
  <si>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</si>
  <si>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</si>
  <si>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</si>
  <si>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</si>
  <si>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</si>
  <si>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</si>
  <si>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  99 - Přesun hmot</t>
  </si>
  <si>
    <t xml:space="preserve">    997 - Přesun sutě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</si>
  <si>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</si>
  <si>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</si>
  <si>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</si>
  <si>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</si>
  <si>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</si>
  <si>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</si>
  <si>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</si>
  <si>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</si>
  <si>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</si>
  <si>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</si>
  <si>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</si>
  <si>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</si>
  <si>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</si>
  <si>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</si>
  <si>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</si>
  <si>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</si>
  <si>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</si>
  <si>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</si>
  <si>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</si>
  <si>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</si>
  <si>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</si>
  <si>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</si>
  <si>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4</t>
  </si>
  <si>
    <t>-885621210</t>
  </si>
  <si>
    <t>Online PSC</t>
  </si>
  <si>
    <t>https://podminky.urs.cz/item/CS_URS_2023_01/113106134</t>
  </si>
  <si>
    <t>VV</t>
  </si>
  <si>
    <t>"stávající vjezdy" 3,9</t>
  </si>
  <si>
    <t>"plocha pro kontejnery" 9,6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</si>
  <si>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</si>
  <si>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</si>
  <si>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-818107945</t>
  </si>
  <si>
    <t>https://podminky.urs.cz/item/CS_URS_2023_01/113107221</t>
  </si>
  <si>
    <t>"stávající asfalt v místech, kde je porušený" asf*0,2</t>
  </si>
  <si>
    <t>"plocha vjezdů  minus plocha dlážděných vjezdů" vjezd-3,9</t>
  </si>
  <si>
    <t>"plocha park. zálivu" park</t>
  </si>
  <si>
    <t>"plocha chodníku" chod</t>
  </si>
  <si>
    <t>"plocha dlážd. vezdů" 3,9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</si>
  <si>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</si>
  <si>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</si>
  <si>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-85815887</t>
  </si>
  <si>
    <t>https://podminky.urs.cz/item/CS_URS_2023_01/113107241</t>
  </si>
  <si>
    <t>113154123</t>
  </si>
  <si>
    <t>Frézování živičného podkladu nebo krytu s naložením na dopravní prostředek plochy do 500 m2 bez překážek v trase pruhu šířky přes 0,5 m do 1 m, tloušťky vrstvy 50 mm</t>
  </si>
  <si>
    <t>-466784843</t>
  </si>
  <si>
    <t>https://podminky.urs.cz/item/CS_URS_2023_01/113154123</t>
  </si>
  <si>
    <t>"stávající asfalt v místech, kde je pevny" asf *0,8</t>
  </si>
  <si>
    <t>5</t>
  </si>
  <si>
    <t>113202111</t>
  </si>
  <si>
    <t>Vytrhání obrub s vybouráním lože, s přemístěním hmot na skládku na vzdálenost do 3 m nebo s naložením na dopravní prostředek z krajníků nebo obrubníků stojatých</t>
  </si>
  <si>
    <t>244560791</t>
  </si>
  <si>
    <t>https://podminky.urs.cz/item/CS_URS_2023_01/113202111</t>
  </si>
  <si>
    <t>80+40+140</t>
  </si>
  <si>
    <t>"stávající obrubníky v místech nových záhonových"záhon</t>
  </si>
  <si>
    <t>6</t>
  </si>
  <si>
    <t>122251101</t>
  </si>
  <si>
    <t>Odkopávky a prokopávky nezapažené strojně v hornině třídy těžitelnosti I skupiny 3 do 20 m3</t>
  </si>
  <si>
    <t>m3</t>
  </si>
  <si>
    <t>-664416078</t>
  </si>
  <si>
    <t>https://podminky.urs.cz/item/CS_URS_2023_01/122251101</t>
  </si>
  <si>
    <t>" v místě překopu, odhad plochy" 2*0,3</t>
  </si>
  <si>
    <t>7</t>
  </si>
  <si>
    <t>132251101</t>
  </si>
  <si>
    <t>Hloubení nezapažených rýh šířky do 800 mm strojně s urovnáním dna do předepsaného profilu a spádu v hornině třídy těžitelnosti I skupiny 3 do 20 m3</t>
  </si>
  <si>
    <t>-1592696311</t>
  </si>
  <si>
    <t>https://podminky.urs.cz/item/CS_URS_2023_01/132251101</t>
  </si>
  <si>
    <t>"přípojka vpusti" 16*0,8*1,5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</si>
  <si>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</si>
  <si>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</si>
  <si>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</si>
  <si>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852429537</t>
  </si>
  <si>
    <t>https://podminky.urs.cz/item/CS_URS_2023_01/162751117</t>
  </si>
  <si>
    <t>"vytlač. objem" 1,28+5,76</t>
  </si>
  <si>
    <t>"neúnosné podloží v místě překopu" 0,6</t>
  </si>
  <si>
    <t>Součet</t>
  </si>
  <si>
    <t>9</t>
  </si>
  <si>
    <t>171251201</t>
  </si>
  <si>
    <t>Uložení sypaniny na skládky nebo meziskládky bez hutnění s upravením uložené sypaniny do předepsaného tvaru</t>
  </si>
  <si>
    <t>724708555</t>
  </si>
  <si>
    <t>https://podminky.urs.cz/item/CS_URS_2023_01/171251201</t>
  </si>
  <si>
    <t>10</t>
  </si>
  <si>
    <t>171201211</t>
  </si>
  <si>
    <t>Uložení sypaniny poplatek za uložení sypaniny na skládce ( skládkovné )</t>
  </si>
  <si>
    <t>t</t>
  </si>
  <si>
    <t>1281730285</t>
  </si>
  <si>
    <t>7,64*1,8</t>
  </si>
  <si>
    <t>11</t>
  </si>
  <si>
    <t>174151101</t>
  </si>
  <si>
    <t>Zásyp sypaninou z jakékoliv horniny strojně s uložením výkopku ve vrstvách se zhutněním jam, šachet, rýh nebo kolem objektů v těchto vykopávkách</t>
  </si>
  <si>
    <t>1163220555</t>
  </si>
  <si>
    <t>https://podminky.urs.cz/item/CS_URS_2023_01/174151101</t>
  </si>
  <si>
    <t>"výkop minus lože a obsyp" 19,2-5,76-1,28</t>
  </si>
  <si>
    <t>12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</si>
  <si>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</si>
  <si>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</si>
  <si>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-418895880</t>
  </si>
  <si>
    <t>https://podminky.urs.cz/item/CS_URS_2023_01/175151101</t>
  </si>
  <si>
    <t>"přípojka vpusti" 16*0,8*0,45</t>
  </si>
  <si>
    <t>13</t>
  </si>
  <si>
    <t>M</t>
  </si>
  <si>
    <t>58341341</t>
  </si>
  <si>
    <t>kamenivo drcené drobné frakce 0/4</t>
  </si>
  <si>
    <t>-103074874</t>
  </si>
  <si>
    <t>5,76*1,9</t>
  </si>
  <si>
    <t>14</t>
  </si>
  <si>
    <t>181351113a</t>
  </si>
  <si>
    <t>Rozprostření a urovnání ornice v rovině nebo ve svahu sklonu do 1:5 strojně při souvislé ploše přes 500 m2, tl. vrstvy do 200 mm včetně pořízení ornice</t>
  </si>
  <si>
    <t>525226861</t>
  </si>
  <si>
    <t>"podél obrubníků a v místě překopu pro ulič. vpust" 140</t>
  </si>
  <si>
    <t>181411121</t>
  </si>
  <si>
    <t>Založení trávníku na půdě předem připravené plochy do 1000 m2 výsevem včetně utažení lučního v rovině nebo na svahu do 1:5</t>
  </si>
  <si>
    <t>-358071034</t>
  </si>
  <si>
    <t>https://podminky.urs.cz/item/CS_URS_2023_01/181411121</t>
  </si>
  <si>
    <t>16</t>
  </si>
  <si>
    <t>00572472</t>
  </si>
  <si>
    <t>osivo směs travní krajinná-rovinná</t>
  </si>
  <si>
    <t>kg</t>
  </si>
  <si>
    <t>756372846</t>
  </si>
  <si>
    <t>140*0,015</t>
  </si>
  <si>
    <t>17</t>
  </si>
  <si>
    <t>181951111</t>
  </si>
  <si>
    <t>Úprava pláně vyrovnáním výškových rozdílů strojně v hornině třídy těžitelnosti I, skupiny 1 až 3 bez zhutnění</t>
  </si>
  <si>
    <t>-1326623224</t>
  </si>
  <si>
    <t>https://podminky.urs.cz/item/CS_URS_2023_01/181951111</t>
  </si>
  <si>
    <t>"plocha dlážd. vjezdu" 3,9</t>
  </si>
  <si>
    <t>Vodorovné konstrukce</t>
  </si>
  <si>
    <t>18</t>
  </si>
  <si>
    <t>451572111</t>
  </si>
  <si>
    <t>Lože pod potrubí, stoky a drobné objekty v otevřeném výkopu z kameniva drobného těženého 0 až 4 mm</t>
  </si>
  <si>
    <t>-1141837275</t>
  </si>
  <si>
    <t>https://podminky.urs.cz/item/CS_URS_2023_01/451572111</t>
  </si>
  <si>
    <t>"přípojka vpusti" 16*0,8*0,1</t>
  </si>
  <si>
    <t>Komunikace</t>
  </si>
  <si>
    <t>19</t>
  </si>
  <si>
    <t>564851111</t>
  </si>
  <si>
    <t>Podklad ze štěrkodrti ŠD s rozprostřením a zhutněním plochy přes 100 m2, po zhutnění tl. 150 mm</t>
  </si>
  <si>
    <t>606507664</t>
  </si>
  <si>
    <t>https://podminky.urs.cz/item/CS_URS_2023_01/564851111</t>
  </si>
  <si>
    <t>" v místě překopu, odhad plochy" 2</t>
  </si>
  <si>
    <t>20</t>
  </si>
  <si>
    <t>564851111a</t>
  </si>
  <si>
    <t>Podklad ze štěrkodrti ŠD 0/63 s rozprostřením a zhutněním, po zhutnění tl. 150 mm</t>
  </si>
  <si>
    <t>-372146636</t>
  </si>
  <si>
    <t>565125121</t>
  </si>
  <si>
    <t>Asfaltový beton vrstva podkladní ACP 16 (obalované kamenivo střednězrnné - OKS) s rozprostřením a zhutněním v pruhu šířky přes 3 m, po zhutnění tl. 40 mm</t>
  </si>
  <si>
    <t>1794945694</t>
  </si>
  <si>
    <t>https://podminky.urs.cz/item/CS_URS_2023_01/565125121</t>
  </si>
  <si>
    <t>"plocha asfaltováv místech bourání asfaltu" asf*0,2</t>
  </si>
  <si>
    <t>22</t>
  </si>
  <si>
    <t>573111111</t>
  </si>
  <si>
    <t>Postřik infiltrační PI z asfaltu silničního s posypem kamenivem, v množství 0,60 kg/m2</t>
  </si>
  <si>
    <t>1787328169</t>
  </si>
  <si>
    <t>https://podminky.urs.cz/item/CS_URS_2023_01/573111111</t>
  </si>
  <si>
    <t>23</t>
  </si>
  <si>
    <t>573211107</t>
  </si>
  <si>
    <t>Postřik spojovací PS bez posypu kamenivem z asfaltu silničního, v množství 0,30 kg/m2</t>
  </si>
  <si>
    <t>1196482797</t>
  </si>
  <si>
    <t>https://podminky.urs.cz/item/CS_URS_2023_01/573211107</t>
  </si>
  <si>
    <t>24</t>
  </si>
  <si>
    <t>577134121</t>
  </si>
  <si>
    <t>Asfaltový beton vrstva obrusná ACO 11 (ABS) s rozprostřením a se zhutněním z nemodifikovaného asfaltu v pruhu šířky přes 3 m tř. I, po zhutnění tl. 40 mm</t>
  </si>
  <si>
    <t>280620261</t>
  </si>
  <si>
    <t>https://podminky.urs.cz/item/CS_URS_2023_01/577134121</t>
  </si>
  <si>
    <t>"asfaltový povrch" 502,3</t>
  </si>
  <si>
    <t>25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</si>
  <si>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</si>
  <si>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</si>
  <si>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-1413230328</t>
  </si>
  <si>
    <t>https://podminky.urs.cz/item/CS_URS_2023_01/591211111</t>
  </si>
  <si>
    <t>"kolem ul. vpusti" 1,2</t>
  </si>
  <si>
    <t>26</t>
  </si>
  <si>
    <t>58381007</t>
  </si>
  <si>
    <t>kostka štípaná dlažební žula drobná 8/10</t>
  </si>
  <si>
    <t>737020747</t>
  </si>
  <si>
    <t>1,2*1,02 'Přepočtené koeficientem množství</t>
  </si>
  <si>
    <t>27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</si>
  <si>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</si>
  <si>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</si>
  <si>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1992734657</t>
  </si>
  <si>
    <t>https://podminky.urs.cz/item/CS_URS_2023_01/596211110</t>
  </si>
  <si>
    <t>"plocha nepojížděnho chodníku" 31,5</t>
  </si>
  <si>
    <t>28</t>
  </si>
  <si>
    <t>59245018</t>
  </si>
  <si>
    <t>dlažba tvar obdélník betonová 200x100x60mm přírodní</t>
  </si>
  <si>
    <t>-287115035</t>
  </si>
  <si>
    <t>chod*1,01</t>
  </si>
  <si>
    <t>29</t>
  </si>
  <si>
    <t>596211212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</si>
  <si>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100 do 300 m2</t>
  </si>
  <si>
    <t>811420677</t>
  </si>
  <si>
    <t>https://podminky.urs.cz/item/CS_URS_2023_01/596211212</t>
  </si>
  <si>
    <t>"vjezdy a pojížd. chodníky" 3,9+39 +9,6+96,8+77,4</t>
  </si>
  <si>
    <t>30</t>
  </si>
  <si>
    <t>59245005</t>
  </si>
  <si>
    <t>dlažba tvar obdélník betonová 200x100x80mm barevná</t>
  </si>
  <si>
    <t>-921244793</t>
  </si>
  <si>
    <t>vjezd*1,01</t>
  </si>
  <si>
    <t>31</t>
  </si>
  <si>
    <t>596212211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</si>
  <si>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50 do 100 m2</t>
  </si>
  <si>
    <t>-1717763417</t>
  </si>
  <si>
    <t>https://podminky.urs.cz/item/CS_URS_2023_01/596212211</t>
  </si>
  <si>
    <t>"plocha parkovacích zálivů" 67,4</t>
  </si>
  <si>
    <t>32</t>
  </si>
  <si>
    <t>592452820</t>
  </si>
  <si>
    <t>dlažba betonová, širokospárová tl. 80mm, přírodní</t>
  </si>
  <si>
    <t>-375245048</t>
  </si>
  <si>
    <t>park*1,01</t>
  </si>
  <si>
    <t>Trubní vedení</t>
  </si>
  <si>
    <t>33</t>
  </si>
  <si>
    <t>871313121</t>
  </si>
  <si>
    <t>Montáž kanalizačního potrubí z plastů z tvrdého PVC těsněných gumovým kroužkem v otevřeném výkopu ve sklonu do 20 % DN 160</t>
  </si>
  <si>
    <t>-609413231</t>
  </si>
  <si>
    <t>https://podminky.urs.cz/item/CS_URS_2023_01/871313121</t>
  </si>
  <si>
    <t>"přípojka vpusti" 16</t>
  </si>
  <si>
    <t>34</t>
  </si>
  <si>
    <t>28611132</t>
  </si>
  <si>
    <t>trubka kanalizační PVC DN 160x2000mm SN4</t>
  </si>
  <si>
    <t>-885608978</t>
  </si>
  <si>
    <t>16*1,01</t>
  </si>
  <si>
    <t>35</t>
  </si>
  <si>
    <t>877315211</t>
  </si>
  <si>
    <t>Montáž tvarovek na kanalizačním potrubí z trub z plastu z tvrdého PVC nebo z polypropylenu v otevřeném výkopu jednoosých DN 160</t>
  </si>
  <si>
    <t>kus</t>
  </si>
  <si>
    <t>2084279898</t>
  </si>
  <si>
    <t>https://podminky.urs.cz/item/CS_URS_2023_01/877315211</t>
  </si>
  <si>
    <t>36</t>
  </si>
  <si>
    <t>28611361</t>
  </si>
  <si>
    <t>koleno kanalizační PVC KG 160x45°</t>
  </si>
  <si>
    <t>-1077961780</t>
  </si>
  <si>
    <t>37</t>
  </si>
  <si>
    <t>895941343</t>
  </si>
  <si>
    <t>Osazení vpusti uliční z betonových dílců DN 500 dno vysoké s kalištěm</t>
  </si>
  <si>
    <t>-488150580</t>
  </si>
  <si>
    <t>https://podminky.urs.cz/item/CS_URS_2023_01/895941343</t>
  </si>
  <si>
    <t>"výměna  vpusti"1</t>
  </si>
  <si>
    <t>"posun vpusti"1</t>
  </si>
  <si>
    <t>"nová vpust" 1</t>
  </si>
  <si>
    <t>38</t>
  </si>
  <si>
    <t>59223822</t>
  </si>
  <si>
    <t>vpusť uliční dno s výtokem betonové 626x495x50mm</t>
  </si>
  <si>
    <t>-828482153</t>
  </si>
  <si>
    <t>39</t>
  </si>
  <si>
    <t>59223874</t>
  </si>
  <si>
    <t>koš vysoký pro uliční vpusti žárově Pz plech pro rám 500/300mm</t>
  </si>
  <si>
    <t>-70625631</t>
  </si>
  <si>
    <t>40</t>
  </si>
  <si>
    <t>895941351</t>
  </si>
  <si>
    <t>Osazení vpusti uliční z betonových dílců DN 500 skruž horní pro čtvercovou vtokovou mříž</t>
  </si>
  <si>
    <t>-1278510038</t>
  </si>
  <si>
    <t>https://podminky.urs.cz/item/CS_URS_2023_01/895941351</t>
  </si>
  <si>
    <t>41</t>
  </si>
  <si>
    <t>59224460</t>
  </si>
  <si>
    <t>vpusť uliční DN 500 betonová 500x190x65mm čtvercový poklop</t>
  </si>
  <si>
    <t>-1563022616</t>
  </si>
  <si>
    <t>42</t>
  </si>
  <si>
    <t>895941366</t>
  </si>
  <si>
    <t>Osazení vpusti uliční z betonových dílců DN 500 skruž průběžná s výtokem</t>
  </si>
  <si>
    <t>-1406807042</t>
  </si>
  <si>
    <t>https://podminky.urs.cz/item/CS_URS_2023_01/895941366</t>
  </si>
  <si>
    <t>43</t>
  </si>
  <si>
    <t>59224464</t>
  </si>
  <si>
    <t>vpusť uliční DN 500 skruž průběžná 500/590x65mm betonová s odtokem 150mm PVC</t>
  </si>
  <si>
    <t>359320855</t>
  </si>
  <si>
    <t>44</t>
  </si>
  <si>
    <t>899103112</t>
  </si>
  <si>
    <t>Osazení poklopů litinových a ocelových včetně rámů pro třídu zatížení B125, C250</t>
  </si>
  <si>
    <t>421339768</t>
  </si>
  <si>
    <t>https://podminky.urs.cz/item/CS_URS_2023_01/899103112</t>
  </si>
  <si>
    <t>45</t>
  </si>
  <si>
    <t>55241002</t>
  </si>
  <si>
    <t>poklop kanalizační betonový, litinový rám 125mm, B 125 bez odvětrání</t>
  </si>
  <si>
    <t>615154938</t>
  </si>
  <si>
    <t>46</t>
  </si>
  <si>
    <t>899204112</t>
  </si>
  <si>
    <t>Osazení mříží litinových včetně rámů a košů na bahno pro třídu zatížení D400, E600</t>
  </si>
  <si>
    <t>1932044090</t>
  </si>
  <si>
    <t>https://podminky.urs.cz/item/CS_URS_2023_01/899204112</t>
  </si>
  <si>
    <t>47</t>
  </si>
  <si>
    <t>59224480</t>
  </si>
  <si>
    <t>mříž vtoková s rámem pro uliční vpusť 500x500, zatížení 25 tun</t>
  </si>
  <si>
    <t>-408218616</t>
  </si>
  <si>
    <t>48</t>
  </si>
  <si>
    <t>899331111</t>
  </si>
  <si>
    <t>Výšková úprava uličního vstupu nebo vpusti do 200 mm zvýšením poklopu</t>
  </si>
  <si>
    <t>931592405</t>
  </si>
  <si>
    <t>https://podminky.urs.cz/item/CS_URS_2023_01/899331111</t>
  </si>
  <si>
    <t>49</t>
  </si>
  <si>
    <t>899431111</t>
  </si>
  <si>
    <t>Výšková úprava uličního vstupu nebo vpusti do 200 mm zvýšením krycího hrnce, šoupěte nebo hydrantu bez úpravy armatur</t>
  </si>
  <si>
    <t>-1432440819</t>
  </si>
  <si>
    <t>https://podminky.urs.cz/item/CS_URS_2023_01/899431111</t>
  </si>
  <si>
    <t>50</t>
  </si>
  <si>
    <t>R 17</t>
  </si>
  <si>
    <t>napojení potrubí do stávajícího sedlovou tvarovkou</t>
  </si>
  <si>
    <t>-1592615946</t>
  </si>
  <si>
    <t>Ostatní konstrukce a práce, bourání</t>
  </si>
  <si>
    <t>51</t>
  </si>
  <si>
    <t>599142111</t>
  </si>
  <si>
    <t>Úprava zálivky dilatačních nebo pracovních spár v cementobetonovém krytu, hloubky do 40 mm, šířky přes 20 do 40 mm</t>
  </si>
  <si>
    <t>933102613</t>
  </si>
  <si>
    <t>https://podminky.urs.cz/item/CS_URS_2023_01/599142111</t>
  </si>
  <si>
    <t>52</t>
  </si>
  <si>
    <t>914111111</t>
  </si>
  <si>
    <t>Montáž svislé dopravní značky základní velikosti do 1 m2 objímkami na sloupky nebo konzoly</t>
  </si>
  <si>
    <t>-1551420032</t>
  </si>
  <si>
    <t>https://podminky.urs.cz/item/CS_URS_2023_01/914111111</t>
  </si>
  <si>
    <t>53</t>
  </si>
  <si>
    <t>40445622</t>
  </si>
  <si>
    <t>informativní značky provozní IP1-IP3, IP4b-IP7, IP10a, b 750x750mm</t>
  </si>
  <si>
    <t>-415520794</t>
  </si>
  <si>
    <t>54</t>
  </si>
  <si>
    <t>404452560</t>
  </si>
  <si>
    <t>upínací svorka na sloupek D 60 mm</t>
  </si>
  <si>
    <t>1149857185</t>
  </si>
  <si>
    <t>55</t>
  </si>
  <si>
    <t>404452530</t>
  </si>
  <si>
    <t>víčko plastové na sloupek 60</t>
  </si>
  <si>
    <t>-54853120</t>
  </si>
  <si>
    <t>56</t>
  </si>
  <si>
    <t>914511111</t>
  </si>
  <si>
    <t>Montáž sloupku dopravních značek délky do 3,5 m do betonového základu</t>
  </si>
  <si>
    <t>-981265075</t>
  </si>
  <si>
    <t>https://podminky.urs.cz/item/CS_URS_2023_01/914511111</t>
  </si>
  <si>
    <t>57</t>
  </si>
  <si>
    <t>40445230</t>
  </si>
  <si>
    <t>sloupek pro dopravní značku Zn D 70mm v 3,5m</t>
  </si>
  <si>
    <t>-668185412</t>
  </si>
  <si>
    <t>58</t>
  </si>
  <si>
    <t>915121111</t>
  </si>
  <si>
    <t>Vodorovné dopravní značení stříkané barvou vodící čára bílá šířky 250 mm souvislá základní</t>
  </si>
  <si>
    <t>-1078049009</t>
  </si>
  <si>
    <t>https://podminky.urs.cz/item/CS_URS_2023_01/915121111</t>
  </si>
  <si>
    <t>59</t>
  </si>
  <si>
    <t>915611111</t>
  </si>
  <si>
    <t>Předznačení pro vodorovné značení stříkané barvou nebo prováděné z nátěrových hmot liniové dělicí čáry, vodicí proužky</t>
  </si>
  <si>
    <t>-1365278263</t>
  </si>
  <si>
    <t>https://podminky.urs.cz/item/CS_URS_2023_01/915611111</t>
  </si>
  <si>
    <t>60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</si>
  <si>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</si>
  <si>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</si>
  <si>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-300855324</t>
  </si>
  <si>
    <t>https://podminky.urs.cz/item/CS_URS_2023_01/916131113</t>
  </si>
  <si>
    <t>"nájezdové vlevo" 137</t>
  </si>
  <si>
    <t>"nájezdové vpravo" 3,2+6,1+35,2</t>
  </si>
  <si>
    <t>61</t>
  </si>
  <si>
    <t>59217029</t>
  </si>
  <si>
    <t>obrubník betonový silniční nájezdový 1000x150x150mm</t>
  </si>
  <si>
    <t>327148740</t>
  </si>
  <si>
    <t>najobr*1,01</t>
  </si>
  <si>
    <t>62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</si>
  <si>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</si>
  <si>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</si>
  <si>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-911872524</t>
  </si>
  <si>
    <t>https://podminky.urs.cz/item/CS_URS_2023_01/916131213</t>
  </si>
  <si>
    <t>63</t>
  </si>
  <si>
    <t>59217031</t>
  </si>
  <si>
    <t>obrubník betonový silniční 1000x150x250mm</t>
  </si>
  <si>
    <t>1769908604</t>
  </si>
  <si>
    <t>silobr*1,01</t>
  </si>
  <si>
    <t>"odpočet přechových obrubníků" 12*-1,01</t>
  </si>
  <si>
    <t>64</t>
  </si>
  <si>
    <t>59217030</t>
  </si>
  <si>
    <t>obrubník betonový silniční přechodový 1000x150x150-250mm</t>
  </si>
  <si>
    <t>522747612</t>
  </si>
  <si>
    <t>12*1,01</t>
  </si>
  <si>
    <t>65</t>
  </si>
  <si>
    <t>916331112</t>
  </si>
  <si>
    <t>Osazení zahradního obrubníku betonového s ložem tl. od 50 do 100 mm z betonu prostého tř. C 12/15 s boční opěrou z betonu prostého tř. C 12/15</t>
  </si>
  <si>
    <t>1553139411</t>
  </si>
  <si>
    <t>https://podminky.urs.cz/item/CS_URS_2023_01/916331112</t>
  </si>
  <si>
    <t>"levá strana" 22+6,8+2,4+6,9+2,3+6,9+2,2+6,9+2,3+14,9+11,1+5,7+11,4+6,8+2,2+6,8+2,2+6,9+2,2+6,9+8,6</t>
  </si>
  <si>
    <t>"pravá strana" 9</t>
  </si>
  <si>
    <t>66</t>
  </si>
  <si>
    <t>59217012</t>
  </si>
  <si>
    <t>obrubník betonový zahradní 500x80x250mm</t>
  </si>
  <si>
    <t>-1223479227</t>
  </si>
  <si>
    <t>záhon*1,05</t>
  </si>
  <si>
    <t>67</t>
  </si>
  <si>
    <t>919735112</t>
  </si>
  <si>
    <t>Řezání stávajícího živičného krytu nebo podkladu hloubky přes 50 do 100 mm</t>
  </si>
  <si>
    <t>726021904</t>
  </si>
  <si>
    <t>https://podminky.urs.cz/item/CS_URS_2023_01/919735112</t>
  </si>
  <si>
    <t>"napojení na stáv. asfalt" 4,2+5</t>
  </si>
  <si>
    <t>68</t>
  </si>
  <si>
    <t>961031411</t>
  </si>
  <si>
    <t>Bourání základů ze zdiva cihelného na maltu cementovou</t>
  </si>
  <si>
    <t>19534028</t>
  </si>
  <si>
    <t>https://podminky.urs.cz/item/CS_URS_2023_01/961031411</t>
  </si>
  <si>
    <t>"přístřešek pro popelnice" 11*1,2*0,2</t>
  </si>
  <si>
    <t>69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</si>
  <si>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</si>
  <si>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</si>
  <si>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-1954901869</t>
  </si>
  <si>
    <t>https://podminky.urs.cz/item/CS_URS_2023_01/966006132</t>
  </si>
  <si>
    <t>99</t>
  </si>
  <si>
    <t>Přesun hmot</t>
  </si>
  <si>
    <t>70</t>
  </si>
  <si>
    <t>998225111</t>
  </si>
  <si>
    <t>Přesun hmot pro komunikace s krytem z kameniva, monolitickým betonovým nebo živičným dopravní vzdálenost do 200 m jakékoliv délky objektu</t>
  </si>
  <si>
    <t>1595153069</t>
  </si>
  <si>
    <t>https://podminky.urs.cz/item/CS_URS_2023_01/998225111</t>
  </si>
  <si>
    <t>997</t>
  </si>
  <si>
    <t>Přesun sutě</t>
  </si>
  <si>
    <t>71</t>
  </si>
  <si>
    <t>997006512</t>
  </si>
  <si>
    <t>Vodorovná doprava suti na skládku s naložením na dopravní prostředek a složením přes 100 m do 1 km</t>
  </si>
  <si>
    <t>-1691585102</t>
  </si>
  <si>
    <t>https://podminky.urs.cz/item/CS_URS_2023_01/997006512</t>
  </si>
  <si>
    <t>72</t>
  </si>
  <si>
    <t>997006519</t>
  </si>
  <si>
    <t>Vodorovná doprava suti na skládku Příplatek k ceně -6512 za každý další i započatý 1 km</t>
  </si>
  <si>
    <t>-1097196276</t>
  </si>
  <si>
    <t>https://podminky.urs.cz/item/CS_URS_2023_01/997006519</t>
  </si>
  <si>
    <t>253,176*3</t>
  </si>
  <si>
    <t>73</t>
  </si>
  <si>
    <t>997221855</t>
  </si>
  <si>
    <t>Poplatek za uložení stavebního odpadu na skládce (skládkovné) z kameniva</t>
  </si>
  <si>
    <t>301241685</t>
  </si>
  <si>
    <t>253,174</t>
  </si>
  <si>
    <t>"odpočet asfaltu" 87,584*-1</t>
  </si>
  <si>
    <t>"odpočet obrubníků, které se odvezou na skladku investora" -84,754</t>
  </si>
  <si>
    <t>74</t>
  </si>
  <si>
    <t>997221875</t>
  </si>
  <si>
    <t>Poplatek za uložení stavebního odpadu na recyklační skládce (skládkovné) asfaltového bez obsahu dehtu zatříděného do Katalogu odpadů pod kódem 17 03 02</t>
  </si>
  <si>
    <t>-362360783</t>
  </si>
  <si>
    <t>https://podminky.urs.cz/item/CS_URS_2023_01/997221875</t>
  </si>
  <si>
    <t>"odstraněšný asfalt"41,372+46,212</t>
  </si>
  <si>
    <t>PSV</t>
  </si>
  <si>
    <t>Práce a dodávky PSV</t>
  </si>
  <si>
    <t>767</t>
  </si>
  <si>
    <t>Konstrukce zámečnické</t>
  </si>
  <si>
    <t>75</t>
  </si>
  <si>
    <t>767392801</t>
  </si>
  <si>
    <t>Demontáž krytin střech z plechů nýtovaných do suti</t>
  </si>
  <si>
    <t>-1498381067</t>
  </si>
  <si>
    <t>https://podminky.urs.cz/item/CS_URS_2023_01/767392801</t>
  </si>
  <si>
    <t>"přístřešek na popelnice" 10</t>
  </si>
  <si>
    <t>2 - veřejné osvětlení</t>
  </si>
  <si>
    <t>21-M - Elektromontáže</t>
  </si>
  <si>
    <t xml:space="preserve">    D7 - ostatní</t>
  </si>
  <si>
    <t xml:space="preserve">    D3 - materiál</t>
  </si>
  <si>
    <t>M - Práce a dodávky M</t>
  </si>
  <si>
    <t xml:space="preserve">    46-M - Zemní práce při extr.mont.pracích</t>
  </si>
  <si>
    <t>21-M</t>
  </si>
  <si>
    <t>Elektromontáže</t>
  </si>
  <si>
    <t>210100151</t>
  </si>
  <si>
    <t>Ukončení kabelů smršťovací záklopkou nebo páskou se zapojením bez letování počtu a průřezu žil do 4 x 16 mm2</t>
  </si>
  <si>
    <t>744159829</t>
  </si>
  <si>
    <t>https://podminky.urs.cz/item/CS_URS_2023_01/210100151</t>
  </si>
  <si>
    <t>210204002</t>
  </si>
  <si>
    <t>Montáž stožárů osvětlení parkových ocelových</t>
  </si>
  <si>
    <t>1371117621</t>
  </si>
  <si>
    <t>https://podminky.urs.cz/item/CS_URS_2023_01/210204002</t>
  </si>
  <si>
    <t>210204201</t>
  </si>
  <si>
    <t>Montáž elektrovýzbroje stožárů osvětlení 1 okruh</t>
  </si>
  <si>
    <t>-663265555</t>
  </si>
  <si>
    <t>https://podminky.urs.cz/item/CS_URS_2023_01/210204201</t>
  </si>
  <si>
    <t>210220020</t>
  </si>
  <si>
    <t>Montáž uzemňovacího vedení s upevněním, propojením a připojením pomocí svorek v zemi s izolací spojů vodičů FeZn páskou průřezu do 120 mm2 v městské zástavbě</t>
  </si>
  <si>
    <t>-692462477</t>
  </si>
  <si>
    <t>https://podminky.urs.cz/item/CS_URS_2023_01/210220020</t>
  </si>
  <si>
    <t>218204002</t>
  </si>
  <si>
    <t>Demontáž stožárů osvětlení parkových ocelových</t>
  </si>
  <si>
    <t>-2094737927</t>
  </si>
  <si>
    <t>https://podminky.urs.cz/item/CS_URS_2023_01/218204002</t>
  </si>
  <si>
    <t>-1985283272</t>
  </si>
  <si>
    <t>741120101</t>
  </si>
  <si>
    <t>Montáž vodičů izolovaných měděných bez ukončení uložených v trubkách nebo lištách zatažených plných a laněných s PVC pláštěm, bezhalogenových, ohniodolných (např. CY, CHAH-V) průřezu žíly 0,15 až 16 mm2</t>
  </si>
  <si>
    <t>-1032393793</t>
  </si>
  <si>
    <t>https://podminky.urs.cz/item/CS_URS_2023_01/741120101</t>
  </si>
  <si>
    <t>D7</t>
  </si>
  <si>
    <t>ostatní</t>
  </si>
  <si>
    <t>210060241</t>
  </si>
  <si>
    <t>35 Výchozí revize</t>
  </si>
  <si>
    <t>ks</t>
  </si>
  <si>
    <t>907070772</t>
  </si>
  <si>
    <t>HZS.3</t>
  </si>
  <si>
    <t>Práce nezahrnuté v cenících 21M.46M, zapsané do montážního deníku a potvrzené investorem</t>
  </si>
  <si>
    <t>hod</t>
  </si>
  <si>
    <t>-965516226</t>
  </si>
  <si>
    <t>D3</t>
  </si>
  <si>
    <t>materiál</t>
  </si>
  <si>
    <t>31674067</t>
  </si>
  <si>
    <t>stožár osvětlovací i se svítidlem</t>
  </si>
  <si>
    <t>1969787195</t>
  </si>
  <si>
    <t>460490012</t>
  </si>
  <si>
    <t>Folie výstražná červená š. 17,5 cm</t>
  </si>
  <si>
    <t>-186870342</t>
  </si>
  <si>
    <t>156152350</t>
  </si>
  <si>
    <t>drát pozinkovaný  d 10mm</t>
  </si>
  <si>
    <t>1275214600</t>
  </si>
  <si>
    <t>354411200</t>
  </si>
  <si>
    <t>svorka spojovací pro pásek FeZn</t>
  </si>
  <si>
    <t>171110680</t>
  </si>
  <si>
    <t>34571465</t>
  </si>
  <si>
    <t>Trubka  (plastová) 700/330 mm</t>
  </si>
  <si>
    <t>1497205405</t>
  </si>
  <si>
    <t>Pol17</t>
  </si>
  <si>
    <t xml:space="preserve"> Plech ocelový 250x250x5 mm</t>
  </si>
  <si>
    <t>1198354141</t>
  </si>
  <si>
    <t>34111080</t>
  </si>
  <si>
    <t>kabel silový s Cu jádrem 1kV 4x16mm2</t>
  </si>
  <si>
    <t>-747403456</t>
  </si>
  <si>
    <t>345713550</t>
  </si>
  <si>
    <t>Chránička flexibiní kopoflex 50mm</t>
  </si>
  <si>
    <t>1705089066</t>
  </si>
  <si>
    <t>354412000</t>
  </si>
  <si>
    <t>pásek uzemnění FeZn 30/4 (0,96kg/m)</t>
  </si>
  <si>
    <t>-633151748</t>
  </si>
  <si>
    <t>Práce a dodávky M</t>
  </si>
  <si>
    <t>46-M</t>
  </si>
  <si>
    <t>Zemní práce při extr.mont.pracích</t>
  </si>
  <si>
    <t>460010024.1</t>
  </si>
  <si>
    <t>Vytyčení trasy vedení kabelového (podzemního) v zastavěném prostoru</t>
  </si>
  <si>
    <t>km</t>
  </si>
  <si>
    <t>1636436337</t>
  </si>
  <si>
    <t>https://podminky.urs.cz/item/CS_URS_2023_01/460010024.1</t>
  </si>
  <si>
    <t>460171113</t>
  </si>
  <si>
    <t>Hloubení nezapažených kabelových rýh strojně včetně urovnání dna s přemístěním výkopku do vzdálenosti 3 m od okraje jámy nebo s naložením na dopravní prostředek šířky 35 cm hloubky 20 cm v hornině třídy těžitelnosti II skupiny 4</t>
  </si>
  <si>
    <t>-456583294</t>
  </si>
  <si>
    <t>https://podminky.urs.cz/item/CS_URS_2023_01/460171113</t>
  </si>
  <si>
    <t>460411123</t>
  </si>
  <si>
    <t>Zásyp jam strojně s uložením výkopku ve vrstvách a urovnáním povrchu s přemístění sypaniny ze vzdálenosti do 10 m se zhutněním z horniny třídy těžitelnosti II skupiny 4</t>
  </si>
  <si>
    <t>1019882540</t>
  </si>
  <si>
    <t>https://podminky.urs.cz/item/CS_URS_2023_01/460411123</t>
  </si>
  <si>
    <t>460541121</t>
  </si>
  <si>
    <t>Úprava pláně strojně v hornině třídy těžitelnosti II skupiny 4 a 5 bez zhutnění</t>
  </si>
  <si>
    <t>-691921980</t>
  </si>
  <si>
    <t>https://podminky.urs.cz/item/CS_URS_2023_01/460541121</t>
  </si>
  <si>
    <t>460661112</t>
  </si>
  <si>
    <t>Kabelové lože z písku včetně podsypu, zhutnění a urovnání povrchu pro kabely nn bez zakrytí, šířky přes 35 do 50 cm</t>
  </si>
  <si>
    <t>-2108474373</t>
  </si>
  <si>
    <t>https://podminky.urs.cz/item/CS_URS_2023_01/460661112</t>
  </si>
  <si>
    <t>3 - vedlejší rozpočtové nklady</t>
  </si>
  <si>
    <t>OST - Ostatní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</si>
  <si>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</si>
  <si>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</si>
  <si>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</si>
  <si>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</si>
  <si>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VRN7 - Provozní vlivy</t>
  </si>
  <si>
    <t>90007.R</t>
  </si>
  <si>
    <t>Ochrana stávajících sítí po dobu provádění stavebních prací</t>
  </si>
  <si>
    <t>soubor</t>
  </si>
  <si>
    <t>-81716937</t>
  </si>
  <si>
    <t>OST</t>
  </si>
  <si>
    <t>Ostatní</t>
  </si>
  <si>
    <t>O001</t>
  </si>
  <si>
    <t>Vytýčení stávajících sítí před zahájením zemních prací</t>
  </si>
  <si>
    <t>-218502729</t>
  </si>
  <si>
    <t>VRN</t>
  </si>
  <si>
    <t>Vedlejší rozpočtové náklady</t>
  </si>
  <si>
    <t>01115</t>
  </si>
  <si>
    <t>pasportizace okolních objektů</t>
  </si>
  <si>
    <t>kpl</t>
  </si>
  <si>
    <t>1024</t>
  </si>
  <si>
    <t>-644645351</t>
  </si>
  <si>
    <t>032002000</t>
  </si>
  <si>
    <t>Vybavení staveniště</t>
  </si>
  <si>
    <t>…</t>
  </si>
  <si>
    <t>-2052645095</t>
  </si>
  <si>
    <t>https://podminky.urs.cz/item/CS_URS_2023_01/032002000</t>
  </si>
  <si>
    <t>034503000</t>
  </si>
  <si>
    <t>Informační tabule na staveništi</t>
  </si>
  <si>
    <t>1054956205</t>
  </si>
  <si>
    <t>https://podminky.urs.cz/item/CS_URS_2023_01/034503000</t>
  </si>
  <si>
    <t>VRN1</t>
  </si>
  <si>
    <t>Průzkumné, geodetické a projektové práce</t>
  </si>
  <si>
    <t>011314000</t>
  </si>
  <si>
    <t>Archeologický dohled</t>
  </si>
  <si>
    <t>-370789631</t>
  </si>
  <si>
    <t>https://podminky.urs.cz/item/CS_URS_2023_01/011314000</t>
  </si>
  <si>
    <t>012103000</t>
  </si>
  <si>
    <t>Průzkumné, geodetické a projektové práce geodetické práce před výstavbou</t>
  </si>
  <si>
    <t>-908090444</t>
  </si>
  <si>
    <t>012203000</t>
  </si>
  <si>
    <t>Průzkumné, geodetické a projektové práce geodetické práce při provádění stavby</t>
  </si>
  <si>
    <t>-555712617</t>
  </si>
  <si>
    <t>012303000</t>
  </si>
  <si>
    <t>Průzkumné, geodetické a projektové práce geodetické práce po výstavbě</t>
  </si>
  <si>
    <t>891944448</t>
  </si>
  <si>
    <t>013254000</t>
  </si>
  <si>
    <t>Průzkumné, geodetické a projektové práce projektové práce dokumentace stavby (výkresová a textová) skutečného provedení stavby</t>
  </si>
  <si>
    <t>967733258</t>
  </si>
  <si>
    <t>VRN4</t>
  </si>
  <si>
    <t>Inženýrská činnost</t>
  </si>
  <si>
    <t>042503000</t>
  </si>
  <si>
    <t>Plán BOZP na staveništi</t>
  </si>
  <si>
    <t>1224848780</t>
  </si>
  <si>
    <t>https://podminky.urs.cz/item/CS_URS_2023_01/042503000</t>
  </si>
  <si>
    <t>043002000.1</t>
  </si>
  <si>
    <t>Hlavní tituly průvodních činností a nákladů inženýrská činnost zkoušky a ostatní měření-zátěžové zkoušky</t>
  </si>
  <si>
    <t>-758698169</t>
  </si>
  <si>
    <t>043194000</t>
  </si>
  <si>
    <t>Ostatní zkoušky</t>
  </si>
  <si>
    <t>-1135127772</t>
  </si>
  <si>
    <t>https://podminky.urs.cz/item/CS_URS_2023_01/043194000</t>
  </si>
  <si>
    <t>VRN6</t>
  </si>
  <si>
    <t>Územní vlivy</t>
  </si>
  <si>
    <t>065002000.1</t>
  </si>
  <si>
    <t>Hlavní tituly průvodních činností a nákladů územní vlivy mimostaveništní doprava materiálů a výrobků</t>
  </si>
  <si>
    <t>-1192044850</t>
  </si>
  <si>
    <t>VRN7</t>
  </si>
  <si>
    <t>Provozní vlivy</t>
  </si>
  <si>
    <t>071103000</t>
  </si>
  <si>
    <t>Provoz investora</t>
  </si>
  <si>
    <t>-604225954</t>
  </si>
  <si>
    <t>https://podminky.urs.cz/item/CS_URS_2023_01/071103000</t>
  </si>
  <si>
    <t>072103011</t>
  </si>
  <si>
    <t xml:space="preserve">Zajištění DIO komunikace místní- jednoduché </t>
  </si>
  <si>
    <t>…kpl</t>
  </si>
  <si>
    <t>221821485</t>
  </si>
  <si>
    <t>SEZNAM FIGUR</t>
  </si>
  <si>
    <t>Výměra</t>
  </si>
  <si>
    <t xml:space="preserve"> 1</t>
  </si>
  <si>
    <t>Použití figury:</t>
  </si>
  <si>
    <t>Asfaltový beton vrstva obrusná ACO 11 (ABS) tř. I tl 40 mm š přes 3 m z nemodifikovaného asfaltu</t>
  </si>
  <si>
    <t>Odstranění podkladu z kameniva drceného tl do 100 mm strojně pl přes 200 m2</t>
  </si>
  <si>
    <t>Odstranění podkladu živičného tl 50 mm strojně pl přes 200 m2</t>
  </si>
  <si>
    <t>Frézování živičného krytu tl 50 mm pruh š přes 0,5 do 1 m pl do 500 m2 bez překážek v trase</t>
  </si>
  <si>
    <t>Úprava pláně v hornině třídy těžitelnosti I skupiny 1 až 3 bez zhutnění strojně</t>
  </si>
  <si>
    <t>Asfaltový beton vrstva podkladní ACP 16 (obalované kamenivo OKS) tl 40 mm š přes 3 m</t>
  </si>
  <si>
    <t>Postřik živičný infiltrační s posypem z asfaltu množství 0,60 kg/m2</t>
  </si>
  <si>
    <t>Postřik živičný spojovací z asfaltu v množství 0,30 kg/m2</t>
  </si>
  <si>
    <t>Kladení zámkové dlažby komunikací pro pěší ručně tl 60 mm skupiny A pl do 50 m2</t>
  </si>
  <si>
    <t>Osazení silničního obrubníku betonového ležatého s boční opěrou do lože z betonu prostého</t>
  </si>
  <si>
    <t>Kladení zámkové dlažby pozemních komunikací ručně tl 80 mm skupiny A pl přes 50 do 100 m2</t>
  </si>
  <si>
    <t>dlažba betonová širokospárová tl.80mm přírodní</t>
  </si>
  <si>
    <t>Kladení zámkové dlažby komunikací pro pěší ručně tl 80 mm skupiny A pl přes 100 do 300 m2</t>
  </si>
  <si>
    <t>Osazení zahradního obrubníku betonového do lože z betonu s boční opěrou</t>
  </si>
  <si>
    <t>Vytrhání obrub krajníků obrubníků stojatých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</si>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</sst>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9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1" fillId="3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3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1" fillId="3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>
      <alignment horizontal="center" vertical="center"/>
    </xf>
    <xf numFmtId="166" fontId="21" fillId="0" borderId="21" xfId="0" applyNumberFormat="1" applyFont="1" applyBorder="1" applyAlignment="1">
      <alignment vertical="center"/>
    </xf>
    <xf numFmtId="166" fontId="21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/>
    </xf>
    <xf numFmtId="167" fontId="38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81951111" TargetMode="External"/><Relationship Id="rId18" Type="http://schemas.openxmlformats.org/officeDocument/2006/relationships/hyperlink" Target="https://podminky.urs.cz/item/CS_URS_2023_01/573211107" TargetMode="External"/><Relationship Id="rId26" Type="http://schemas.openxmlformats.org/officeDocument/2006/relationships/hyperlink" Target="https://podminky.urs.cz/item/CS_URS_2023_01/895941343" TargetMode="External"/><Relationship Id="rId39" Type="http://schemas.openxmlformats.org/officeDocument/2006/relationships/hyperlink" Target="https://podminky.urs.cz/item/CS_URS_2023_01/916131213" TargetMode="External"/><Relationship Id="rId21" Type="http://schemas.openxmlformats.org/officeDocument/2006/relationships/hyperlink" Target="https://podminky.urs.cz/item/CS_URS_2023_01/596211110" TargetMode="External"/><Relationship Id="rId34" Type="http://schemas.openxmlformats.org/officeDocument/2006/relationships/hyperlink" Target="https://podminky.urs.cz/item/CS_URS_2023_01/914111111" TargetMode="External"/><Relationship Id="rId42" Type="http://schemas.openxmlformats.org/officeDocument/2006/relationships/hyperlink" Target="https://podminky.urs.cz/item/CS_URS_2023_01/961031411" TargetMode="External"/><Relationship Id="rId47" Type="http://schemas.openxmlformats.org/officeDocument/2006/relationships/hyperlink" Target="https://podminky.urs.cz/item/CS_URS_2023_01/997221875" TargetMode="External"/><Relationship Id="rId7" Type="http://schemas.openxmlformats.org/officeDocument/2006/relationships/hyperlink" Target="https://podminky.urs.cz/item/CS_URS_2023_01/132251101" TargetMode="External"/><Relationship Id="rId2" Type="http://schemas.openxmlformats.org/officeDocument/2006/relationships/hyperlink" Target="https://podminky.urs.cz/item/CS_URS_2023_01/113107221" TargetMode="External"/><Relationship Id="rId16" Type="http://schemas.openxmlformats.org/officeDocument/2006/relationships/hyperlink" Target="https://podminky.urs.cz/item/CS_URS_2023_01/565125121" TargetMode="External"/><Relationship Id="rId29" Type="http://schemas.openxmlformats.org/officeDocument/2006/relationships/hyperlink" Target="https://podminky.urs.cz/item/CS_URS_2023_01/899103112" TargetMode="External"/><Relationship Id="rId11" Type="http://schemas.openxmlformats.org/officeDocument/2006/relationships/hyperlink" Target="https://podminky.urs.cz/item/CS_URS_2023_01/175151101" TargetMode="External"/><Relationship Id="rId24" Type="http://schemas.openxmlformats.org/officeDocument/2006/relationships/hyperlink" Target="https://podminky.urs.cz/item/CS_URS_2023_01/871313121" TargetMode="External"/><Relationship Id="rId32" Type="http://schemas.openxmlformats.org/officeDocument/2006/relationships/hyperlink" Target="https://podminky.urs.cz/item/CS_URS_2023_01/899431111" TargetMode="External"/><Relationship Id="rId37" Type="http://schemas.openxmlformats.org/officeDocument/2006/relationships/hyperlink" Target="https://podminky.urs.cz/item/CS_URS_2023_01/915611111" TargetMode="External"/><Relationship Id="rId40" Type="http://schemas.openxmlformats.org/officeDocument/2006/relationships/hyperlink" Target="https://podminky.urs.cz/item/CS_URS_2023_01/916331112" TargetMode="External"/><Relationship Id="rId45" Type="http://schemas.openxmlformats.org/officeDocument/2006/relationships/hyperlink" Target="https://podminky.urs.cz/item/CS_URS_2023_01/997006512" TargetMode="External"/><Relationship Id="rId5" Type="http://schemas.openxmlformats.org/officeDocument/2006/relationships/hyperlink" Target="https://podminky.urs.cz/item/CS_URS_2023_01/113202111" TargetMode="External"/><Relationship Id="rId15" Type="http://schemas.openxmlformats.org/officeDocument/2006/relationships/hyperlink" Target="https://podminky.urs.cz/item/CS_URS_2023_01/564851111" TargetMode="External"/><Relationship Id="rId23" Type="http://schemas.openxmlformats.org/officeDocument/2006/relationships/hyperlink" Target="https://podminky.urs.cz/item/CS_URS_2023_01/596212211" TargetMode="External"/><Relationship Id="rId28" Type="http://schemas.openxmlformats.org/officeDocument/2006/relationships/hyperlink" Target="https://podminky.urs.cz/item/CS_URS_2023_01/895941366" TargetMode="External"/><Relationship Id="rId36" Type="http://schemas.openxmlformats.org/officeDocument/2006/relationships/hyperlink" Target="https://podminky.urs.cz/item/CS_URS_2023_01/915121111" TargetMode="External"/><Relationship Id="rId49" Type="http://schemas.openxmlformats.org/officeDocument/2006/relationships/drawing" Target="../drawings/drawing2.xml"/><Relationship Id="rId10" Type="http://schemas.openxmlformats.org/officeDocument/2006/relationships/hyperlink" Target="https://podminky.urs.cz/item/CS_URS_2023_01/174151101" TargetMode="External"/><Relationship Id="rId19" Type="http://schemas.openxmlformats.org/officeDocument/2006/relationships/hyperlink" Target="https://podminky.urs.cz/item/CS_URS_2023_01/577134121" TargetMode="External"/><Relationship Id="rId31" Type="http://schemas.openxmlformats.org/officeDocument/2006/relationships/hyperlink" Target="https://podminky.urs.cz/item/CS_URS_2023_01/899331111" TargetMode="External"/><Relationship Id="rId44" Type="http://schemas.openxmlformats.org/officeDocument/2006/relationships/hyperlink" Target="https://podminky.urs.cz/item/CS_URS_2023_01/998225111" TargetMode="External"/><Relationship Id="rId4" Type="http://schemas.openxmlformats.org/officeDocument/2006/relationships/hyperlink" Target="https://podminky.urs.cz/item/CS_URS_2023_01/113154123" TargetMode="External"/><Relationship Id="rId9" Type="http://schemas.openxmlformats.org/officeDocument/2006/relationships/hyperlink" Target="https://podminky.urs.cz/item/CS_URS_2023_01/171251201" TargetMode="External"/><Relationship Id="rId14" Type="http://schemas.openxmlformats.org/officeDocument/2006/relationships/hyperlink" Target="https://podminky.urs.cz/item/CS_URS_2023_01/451572111" TargetMode="External"/><Relationship Id="rId22" Type="http://schemas.openxmlformats.org/officeDocument/2006/relationships/hyperlink" Target="https://podminky.urs.cz/item/CS_URS_2023_01/596211212" TargetMode="External"/><Relationship Id="rId27" Type="http://schemas.openxmlformats.org/officeDocument/2006/relationships/hyperlink" Target="https://podminky.urs.cz/item/CS_URS_2023_01/895941351" TargetMode="External"/><Relationship Id="rId30" Type="http://schemas.openxmlformats.org/officeDocument/2006/relationships/hyperlink" Target="https://podminky.urs.cz/item/CS_URS_2023_01/899204112" TargetMode="External"/><Relationship Id="rId35" Type="http://schemas.openxmlformats.org/officeDocument/2006/relationships/hyperlink" Target="https://podminky.urs.cz/item/CS_URS_2023_01/914511111" TargetMode="External"/><Relationship Id="rId43" Type="http://schemas.openxmlformats.org/officeDocument/2006/relationships/hyperlink" Target="https://podminky.urs.cz/item/CS_URS_2023_01/966006132" TargetMode="External"/><Relationship Id="rId48" Type="http://schemas.openxmlformats.org/officeDocument/2006/relationships/hyperlink" Target="https://podminky.urs.cz/item/CS_URS_2023_01/767392801" TargetMode="External"/><Relationship Id="rId8" Type="http://schemas.openxmlformats.org/officeDocument/2006/relationships/hyperlink" Target="https://podminky.urs.cz/item/CS_URS_2023_01/162751117" TargetMode="External"/><Relationship Id="rId3" Type="http://schemas.openxmlformats.org/officeDocument/2006/relationships/hyperlink" Target="https://podminky.urs.cz/item/CS_URS_2023_01/113107241" TargetMode="External"/><Relationship Id="rId12" Type="http://schemas.openxmlformats.org/officeDocument/2006/relationships/hyperlink" Target="https://podminky.urs.cz/item/CS_URS_2023_01/181411121" TargetMode="External"/><Relationship Id="rId17" Type="http://schemas.openxmlformats.org/officeDocument/2006/relationships/hyperlink" Target="https://podminky.urs.cz/item/CS_URS_2023_01/573111111" TargetMode="External"/><Relationship Id="rId25" Type="http://schemas.openxmlformats.org/officeDocument/2006/relationships/hyperlink" Target="https://podminky.urs.cz/item/CS_URS_2023_01/877315211" TargetMode="External"/><Relationship Id="rId33" Type="http://schemas.openxmlformats.org/officeDocument/2006/relationships/hyperlink" Target="https://podminky.urs.cz/item/CS_URS_2023_01/599142111" TargetMode="External"/><Relationship Id="rId38" Type="http://schemas.openxmlformats.org/officeDocument/2006/relationships/hyperlink" Target="https://podminky.urs.cz/item/CS_URS_2023_01/916131113" TargetMode="External"/><Relationship Id="rId46" Type="http://schemas.openxmlformats.org/officeDocument/2006/relationships/hyperlink" Target="https://podminky.urs.cz/item/CS_URS_2023_01/997006519" TargetMode="External"/><Relationship Id="rId20" Type="http://schemas.openxmlformats.org/officeDocument/2006/relationships/hyperlink" Target="https://podminky.urs.cz/item/CS_URS_2023_01/591211111" TargetMode="External"/><Relationship Id="rId41" Type="http://schemas.openxmlformats.org/officeDocument/2006/relationships/hyperlink" Target="https://podminky.urs.cz/item/CS_URS_2023_01/919735112" TargetMode="External"/><Relationship Id="rId1" Type="http://schemas.openxmlformats.org/officeDocument/2006/relationships/hyperlink" Target="https://podminky.urs.cz/item/CS_URS_2023_01/113106134" TargetMode="External"/><Relationship Id="rId6" Type="http://schemas.openxmlformats.org/officeDocument/2006/relationships/hyperlink" Target="https://podminky.urs.cz/item/CS_URS_2023_01/12225110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460010024.1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podminky.urs.cz/item/CS_URS_2023_01/210204201" TargetMode="External"/><Relationship Id="rId7" Type="http://schemas.openxmlformats.org/officeDocument/2006/relationships/hyperlink" Target="https://podminky.urs.cz/item/CS_URS_2023_01/741120101" TargetMode="External"/><Relationship Id="rId12" Type="http://schemas.openxmlformats.org/officeDocument/2006/relationships/hyperlink" Target="https://podminky.urs.cz/item/CS_URS_2023_01/460661112" TargetMode="External"/><Relationship Id="rId2" Type="http://schemas.openxmlformats.org/officeDocument/2006/relationships/hyperlink" Target="https://podminky.urs.cz/item/CS_URS_2023_01/210204002" TargetMode="External"/><Relationship Id="rId1" Type="http://schemas.openxmlformats.org/officeDocument/2006/relationships/hyperlink" Target="https://podminky.urs.cz/item/CS_URS_2023_01/210100151" TargetMode="External"/><Relationship Id="rId6" Type="http://schemas.openxmlformats.org/officeDocument/2006/relationships/hyperlink" Target="https://podminky.urs.cz/item/CS_URS_2023_01/218204002" TargetMode="External"/><Relationship Id="rId11" Type="http://schemas.openxmlformats.org/officeDocument/2006/relationships/hyperlink" Target="https://podminky.urs.cz/item/CS_URS_2023_01/460541121" TargetMode="External"/><Relationship Id="rId5" Type="http://schemas.openxmlformats.org/officeDocument/2006/relationships/hyperlink" Target="https://podminky.urs.cz/item/CS_URS_2023_01/218204002" TargetMode="External"/><Relationship Id="rId10" Type="http://schemas.openxmlformats.org/officeDocument/2006/relationships/hyperlink" Target="https://podminky.urs.cz/item/CS_URS_2023_01/460411123" TargetMode="External"/><Relationship Id="rId4" Type="http://schemas.openxmlformats.org/officeDocument/2006/relationships/hyperlink" Target="https://podminky.urs.cz/item/CS_URS_2023_01/210220020" TargetMode="External"/><Relationship Id="rId9" Type="http://schemas.openxmlformats.org/officeDocument/2006/relationships/hyperlink" Target="https://podminky.urs.cz/item/CS_URS_2023_01/460171113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011314000" TargetMode="External"/><Relationship Id="rId7" Type="http://schemas.openxmlformats.org/officeDocument/2006/relationships/drawing" Target="../drawings/drawing4.xml"/><Relationship Id="rId2" Type="http://schemas.openxmlformats.org/officeDocument/2006/relationships/hyperlink" Target="https://podminky.urs.cz/item/CS_URS_2023_01/034503000" TargetMode="External"/><Relationship Id="rId1" Type="http://schemas.openxmlformats.org/officeDocument/2006/relationships/hyperlink" Target="https://podminky.urs.cz/item/CS_URS_2023_01/032002000" TargetMode="External"/><Relationship Id="rId6" Type="http://schemas.openxmlformats.org/officeDocument/2006/relationships/hyperlink" Target="https://podminky.urs.cz/item/CS_URS_2023_01/071103000" TargetMode="External"/><Relationship Id="rId5" Type="http://schemas.openxmlformats.org/officeDocument/2006/relationships/hyperlink" Target="https://podminky.urs.cz/item/CS_URS_2023_01/043194000" TargetMode="External"/><Relationship Id="rId4" Type="http://schemas.openxmlformats.org/officeDocument/2006/relationships/hyperlink" Target="https://podminky.urs.cz/item/CS_URS_2023_01/04250300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topLeftCell="A10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7" customHeight="1">
      <c r="AR2" s="324" t="s">
        <v>6</v>
      </c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7" t="s">
        <v>7</v>
      </c>
      <c r="BT2" s="17" t="s">
        <v>8</v>
      </c>
    </row>
    <row r="3" spans="1:74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5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s="1" customFormat="1" ht="12" customHeight="1">
      <c r="B5" s="20"/>
      <c r="D5" s="24" t="s">
        <v>14</v>
      </c>
      <c r="K5" s="290" t="s">
        <v>15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R5" s="20"/>
      <c r="BE5" s="287" t="s">
        <v>16</v>
      </c>
      <c r="BS5" s="17" t="s">
        <v>7</v>
      </c>
    </row>
    <row r="6" spans="1:74" s="1" customFormat="1" ht="37" customHeight="1">
      <c r="B6" s="20"/>
      <c r="D6" s="26" t="s">
        <v>17</v>
      </c>
      <c r="K6" s="292" t="s">
        <v>18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R6" s="20"/>
      <c r="BE6" s="288"/>
      <c r="BS6" s="17" t="s">
        <v>7</v>
      </c>
    </row>
    <row r="7" spans="1:74" s="1" customFormat="1" ht="12" customHeight="1">
      <c r="B7" s="20"/>
      <c r="D7" s="27" t="s">
        <v>19</v>
      </c>
      <c r="K7" s="25" t="s">
        <v>3</v>
      </c>
      <c r="AK7" s="27" t="s">
        <v>20</v>
      </c>
      <c r="AN7" s="25" t="s">
        <v>3</v>
      </c>
      <c r="AR7" s="20"/>
      <c r="BE7" s="288"/>
      <c r="BS7" s="17" t="s">
        <v>7</v>
      </c>
    </row>
    <row r="8" spans="1:74" s="1" customFormat="1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88"/>
      <c r="BS8" s="17" t="s">
        <v>7</v>
      </c>
    </row>
    <row r="9" spans="1:74" s="1" customFormat="1" ht="14.4" customHeight="1">
      <c r="B9" s="20"/>
      <c r="AR9" s="20"/>
      <c r="BE9" s="288"/>
      <c r="BS9" s="17" t="s">
        <v>7</v>
      </c>
    </row>
    <row r="10" spans="1:74" s="1" customFormat="1" ht="12" customHeight="1">
      <c r="B10" s="20"/>
      <c r="D10" s="27" t="s">
        <v>25</v>
      </c>
      <c r="AK10" s="27" t="s">
        <v>26</v>
      </c>
      <c r="AN10" s="25" t="s">
        <v>3</v>
      </c>
      <c r="AR10" s="20"/>
      <c r="BE10" s="288"/>
      <c r="BS10" s="17" t="s">
        <v>7</v>
      </c>
    </row>
    <row r="11" spans="1:74" s="1" customFormat="1" ht="18.5" customHeight="1">
      <c r="B11" s="20"/>
      <c r="E11" s="25" t="s">
        <v>27</v>
      </c>
      <c r="AK11" s="27" t="s">
        <v>28</v>
      </c>
      <c r="AN11" s="25" t="s">
        <v>3</v>
      </c>
      <c r="AR11" s="20"/>
      <c r="BE11" s="288"/>
      <c r="BS11" s="17" t="s">
        <v>7</v>
      </c>
    </row>
    <row r="12" spans="1:74" s="1" customFormat="1" ht="7" customHeight="1">
      <c r="B12" s="20"/>
      <c r="AR12" s="20"/>
      <c r="BE12" s="288"/>
      <c r="BS12" s="17" t="s">
        <v>7</v>
      </c>
    </row>
    <row r="13" spans="1:74" s="1" customFormat="1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288"/>
      <c r="BS13" s="17" t="s">
        <v>7</v>
      </c>
    </row>
    <row r="14" spans="1:74" ht="12.5">
      <c r="B14" s="20"/>
      <c r="E14" s="293" t="s">
        <v>30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27" t="s">
        <v>28</v>
      </c>
      <c r="AN14" s="29" t="s">
        <v>30</v>
      </c>
      <c r="AR14" s="20"/>
      <c r="BE14" s="288"/>
      <c r="BS14" s="17" t="s">
        <v>7</v>
      </c>
    </row>
    <row r="15" spans="1:74" s="1" customFormat="1" ht="7" customHeight="1">
      <c r="B15" s="20"/>
      <c r="AR15" s="20"/>
      <c r="BE15" s="288"/>
      <c r="BS15" s="17" t="s">
        <v>4</v>
      </c>
    </row>
    <row r="16" spans="1:74" s="1" customFormat="1" ht="12" customHeight="1">
      <c r="B16" s="20"/>
      <c r="D16" s="27" t="s">
        <v>31</v>
      </c>
      <c r="AK16" s="27" t="s">
        <v>26</v>
      </c>
      <c r="AN16" s="25" t="s">
        <v>3</v>
      </c>
      <c r="AR16" s="20"/>
      <c r="BE16" s="288"/>
      <c r="BS16" s="17" t="s">
        <v>4</v>
      </c>
    </row>
    <row r="17" spans="1:71" s="1" customFormat="1" ht="18.5" customHeight="1">
      <c r="B17" s="20"/>
      <c r="E17" s="25" t="s">
        <v>32</v>
      </c>
      <c r="AK17" s="27" t="s">
        <v>28</v>
      </c>
      <c r="AN17" s="25" t="s">
        <v>3</v>
      </c>
      <c r="AR17" s="20"/>
      <c r="BE17" s="288"/>
      <c r="BS17" s="17" t="s">
        <v>33</v>
      </c>
    </row>
    <row r="18" spans="1:71" s="1" customFormat="1" ht="7" customHeight="1">
      <c r="B18" s="20"/>
      <c r="AR18" s="20"/>
      <c r="BE18" s="288"/>
      <c r="BS18" s="17" t="s">
        <v>7</v>
      </c>
    </row>
    <row r="19" spans="1:71" s="1" customFormat="1" ht="12" customHeight="1">
      <c r="B19" s="20"/>
      <c r="D19" s="27" t="s">
        <v>34</v>
      </c>
      <c r="AK19" s="27" t="s">
        <v>26</v>
      </c>
      <c r="AN19" s="25" t="s">
        <v>3</v>
      </c>
      <c r="AR19" s="20"/>
      <c r="BE19" s="288"/>
      <c r="BS19" s="17" t="s">
        <v>7</v>
      </c>
    </row>
    <row r="20" spans="1:71" s="1" customFormat="1" ht="18.5" customHeight="1">
      <c r="B20" s="20"/>
      <c r="E20" s="25" t="s">
        <v>35</v>
      </c>
      <c r="AK20" s="27" t="s">
        <v>28</v>
      </c>
      <c r="AN20" s="25" t="s">
        <v>3</v>
      </c>
      <c r="AR20" s="20"/>
      <c r="BE20" s="288"/>
      <c r="BS20" s="17" t="s">
        <v>4</v>
      </c>
    </row>
    <row r="21" spans="1:71" s="1" customFormat="1" ht="7" customHeight="1">
      <c r="B21" s="20"/>
      <c r="AR21" s="20"/>
      <c r="BE21" s="288"/>
    </row>
    <row r="22" spans="1:71" s="1" customFormat="1" ht="12" customHeight="1">
      <c r="B22" s="20"/>
      <c r="D22" s="27" t="s">
        <v>36</v>
      </c>
      <c r="AR22" s="20"/>
      <c r="BE22" s="288"/>
    </row>
    <row r="23" spans="1:71" s="1" customFormat="1" ht="47.25" customHeight="1">
      <c r="B23" s="20"/>
      <c r="E23" s="295" t="s">
        <v>37</v>
      </c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295"/>
      <c r="Q23" s="295"/>
      <c r="R23" s="295"/>
      <c r="S23" s="295"/>
      <c r="T23" s="295"/>
      <c r="U23" s="295"/>
      <c r="V23" s="295"/>
      <c r="W23" s="295"/>
      <c r="X23" s="295"/>
      <c r="Y23" s="295"/>
      <c r="Z23" s="295"/>
      <c r="AA23" s="295"/>
      <c r="AB23" s="295"/>
      <c r="AC23" s="295"/>
      <c r="AD23" s="295"/>
      <c r="AE23" s="295"/>
      <c r="AF23" s="295"/>
      <c r="AG23" s="295"/>
      <c r="AH23" s="295"/>
      <c r="AI23" s="295"/>
      <c r="AJ23" s="295"/>
      <c r="AK23" s="295"/>
      <c r="AL23" s="295"/>
      <c r="AM23" s="295"/>
      <c r="AN23" s="295"/>
      <c r="AR23" s="20"/>
      <c r="BE23" s="288"/>
    </row>
    <row r="24" spans="1:71" s="1" customFormat="1" ht="7" customHeight="1">
      <c r="B24" s="20"/>
      <c r="AR24" s="20"/>
      <c r="BE24" s="288"/>
    </row>
    <row r="25" spans="1:71" s="1" customFormat="1" ht="7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88"/>
    </row>
    <row r="26" spans="1:71" s="2" customFormat="1" ht="25.9" customHeight="1">
      <c r="A26" s="32"/>
      <c r="B26" s="33"/>
      <c r="C26" s="32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6">
        <f>ROUND(AG54,2)</f>
        <v>0</v>
      </c>
      <c r="AL26" s="297"/>
      <c r="AM26" s="297"/>
      <c r="AN26" s="297"/>
      <c r="AO26" s="297"/>
      <c r="AP26" s="32"/>
      <c r="AQ26" s="32"/>
      <c r="AR26" s="33"/>
      <c r="BE26" s="288"/>
    </row>
    <row r="27" spans="1:71" s="2" customFormat="1" ht="7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88"/>
    </row>
    <row r="28" spans="1:71" s="2" customFormat="1" ht="12.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98" t="s">
        <v>39</v>
      </c>
      <c r="M28" s="298"/>
      <c r="N28" s="298"/>
      <c r="O28" s="298"/>
      <c r="P28" s="298"/>
      <c r="Q28" s="32"/>
      <c r="R28" s="32"/>
      <c r="S28" s="32"/>
      <c r="T28" s="32"/>
      <c r="U28" s="32"/>
      <c r="V28" s="32"/>
      <c r="W28" s="298" t="s">
        <v>40</v>
      </c>
      <c r="X28" s="298"/>
      <c r="Y28" s="298"/>
      <c r="Z28" s="298"/>
      <c r="AA28" s="298"/>
      <c r="AB28" s="298"/>
      <c r="AC28" s="298"/>
      <c r="AD28" s="298"/>
      <c r="AE28" s="298"/>
      <c r="AF28" s="32"/>
      <c r="AG28" s="32"/>
      <c r="AH28" s="32"/>
      <c r="AI28" s="32"/>
      <c r="AJ28" s="32"/>
      <c r="AK28" s="298" t="s">
        <v>41</v>
      </c>
      <c r="AL28" s="298"/>
      <c r="AM28" s="298"/>
      <c r="AN28" s="298"/>
      <c r="AO28" s="298"/>
      <c r="AP28" s="32"/>
      <c r="AQ28" s="32"/>
      <c r="AR28" s="33"/>
      <c r="BE28" s="288"/>
    </row>
    <row r="29" spans="1:71" s="3" customFormat="1" ht="14.4" customHeight="1">
      <c r="B29" s="37"/>
      <c r="D29" s="27" t="s">
        <v>42</v>
      </c>
      <c r="F29" s="27" t="s">
        <v>43</v>
      </c>
      <c r="L29" s="301">
        <v>0.21</v>
      </c>
      <c r="M29" s="300"/>
      <c r="N29" s="300"/>
      <c r="O29" s="300"/>
      <c r="P29" s="300"/>
      <c r="W29" s="299">
        <f>ROUND(AZ54, 2)</f>
        <v>0</v>
      </c>
      <c r="X29" s="300"/>
      <c r="Y29" s="300"/>
      <c r="Z29" s="300"/>
      <c r="AA29" s="300"/>
      <c r="AB29" s="300"/>
      <c r="AC29" s="300"/>
      <c r="AD29" s="300"/>
      <c r="AE29" s="300"/>
      <c r="AK29" s="299">
        <f>ROUND(AV54, 2)</f>
        <v>0</v>
      </c>
      <c r="AL29" s="300"/>
      <c r="AM29" s="300"/>
      <c r="AN29" s="300"/>
      <c r="AO29" s="300"/>
      <c r="AR29" s="37"/>
      <c r="BE29" s="289"/>
    </row>
    <row r="30" spans="1:71" s="3" customFormat="1" ht="14.4" customHeight="1">
      <c r="B30" s="37"/>
      <c r="F30" s="27" t="s">
        <v>44</v>
      </c>
      <c r="L30" s="301">
        <v>0.15</v>
      </c>
      <c r="M30" s="300"/>
      <c r="N30" s="300"/>
      <c r="O30" s="300"/>
      <c r="P30" s="300"/>
      <c r="W30" s="299">
        <f>ROUND(BA54, 2)</f>
        <v>0</v>
      </c>
      <c r="X30" s="300"/>
      <c r="Y30" s="300"/>
      <c r="Z30" s="300"/>
      <c r="AA30" s="300"/>
      <c r="AB30" s="300"/>
      <c r="AC30" s="300"/>
      <c r="AD30" s="300"/>
      <c r="AE30" s="300"/>
      <c r="AK30" s="299">
        <f>ROUND(AW54, 2)</f>
        <v>0</v>
      </c>
      <c r="AL30" s="300"/>
      <c r="AM30" s="300"/>
      <c r="AN30" s="300"/>
      <c r="AO30" s="300"/>
      <c r="AR30" s="37"/>
      <c r="BE30" s="289"/>
    </row>
    <row r="31" spans="1:71" s="3" customFormat="1" ht="14.4" hidden="1" customHeight="1">
      <c r="B31" s="37"/>
      <c r="F31" s="27" t="s">
        <v>45</v>
      </c>
      <c r="L31" s="301">
        <v>0.21</v>
      </c>
      <c r="M31" s="300"/>
      <c r="N31" s="300"/>
      <c r="O31" s="300"/>
      <c r="P31" s="300"/>
      <c r="W31" s="299">
        <f>ROUND(BB54, 2)</f>
        <v>0</v>
      </c>
      <c r="X31" s="300"/>
      <c r="Y31" s="300"/>
      <c r="Z31" s="300"/>
      <c r="AA31" s="300"/>
      <c r="AB31" s="300"/>
      <c r="AC31" s="300"/>
      <c r="AD31" s="300"/>
      <c r="AE31" s="300"/>
      <c r="AK31" s="299">
        <v>0</v>
      </c>
      <c r="AL31" s="300"/>
      <c r="AM31" s="300"/>
      <c r="AN31" s="300"/>
      <c r="AO31" s="300"/>
      <c r="AR31" s="37"/>
      <c r="BE31" s="289"/>
    </row>
    <row r="32" spans="1:71" s="3" customFormat="1" ht="14.4" hidden="1" customHeight="1">
      <c r="B32" s="37"/>
      <c r="F32" s="27" t="s">
        <v>46</v>
      </c>
      <c r="L32" s="301">
        <v>0.15</v>
      </c>
      <c r="M32" s="300"/>
      <c r="N32" s="300"/>
      <c r="O32" s="300"/>
      <c r="P32" s="300"/>
      <c r="W32" s="299">
        <f>ROUND(BC54, 2)</f>
        <v>0</v>
      </c>
      <c r="X32" s="300"/>
      <c r="Y32" s="300"/>
      <c r="Z32" s="300"/>
      <c r="AA32" s="300"/>
      <c r="AB32" s="300"/>
      <c r="AC32" s="300"/>
      <c r="AD32" s="300"/>
      <c r="AE32" s="300"/>
      <c r="AK32" s="299">
        <v>0</v>
      </c>
      <c r="AL32" s="300"/>
      <c r="AM32" s="300"/>
      <c r="AN32" s="300"/>
      <c r="AO32" s="300"/>
      <c r="AR32" s="37"/>
      <c r="BE32" s="289"/>
    </row>
    <row r="33" spans="1:57" s="3" customFormat="1" ht="14.4" hidden="1" customHeight="1">
      <c r="B33" s="37"/>
      <c r="F33" s="27" t="s">
        <v>47</v>
      </c>
      <c r="L33" s="301">
        <v>0</v>
      </c>
      <c r="M33" s="300"/>
      <c r="N33" s="300"/>
      <c r="O33" s="300"/>
      <c r="P33" s="300"/>
      <c r="W33" s="299">
        <f>ROUND(BD54, 2)</f>
        <v>0</v>
      </c>
      <c r="X33" s="300"/>
      <c r="Y33" s="300"/>
      <c r="Z33" s="300"/>
      <c r="AA33" s="300"/>
      <c r="AB33" s="300"/>
      <c r="AC33" s="300"/>
      <c r="AD33" s="300"/>
      <c r="AE33" s="300"/>
      <c r="AK33" s="299">
        <v>0</v>
      </c>
      <c r="AL33" s="300"/>
      <c r="AM33" s="300"/>
      <c r="AN33" s="300"/>
      <c r="AO33" s="300"/>
      <c r="AR33" s="37"/>
    </row>
    <row r="34" spans="1:57" s="2" customFormat="1" ht="7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32"/>
    </row>
    <row r="35" spans="1:57" s="2" customFormat="1" ht="25.9" customHeight="1">
      <c r="A35" s="32"/>
      <c r="B35" s="33"/>
      <c r="C35" s="38"/>
      <c r="D35" s="39" t="s">
        <v>48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49</v>
      </c>
      <c r="U35" s="40"/>
      <c r="V35" s="40"/>
      <c r="W35" s="40"/>
      <c r="X35" s="302" t="s">
        <v>50</v>
      </c>
      <c r="Y35" s="303"/>
      <c r="Z35" s="303"/>
      <c r="AA35" s="303"/>
      <c r="AB35" s="303"/>
      <c r="AC35" s="40"/>
      <c r="AD35" s="40"/>
      <c r="AE35" s="40"/>
      <c r="AF35" s="40"/>
      <c r="AG35" s="40"/>
      <c r="AH35" s="40"/>
      <c r="AI35" s="40"/>
      <c r="AJ35" s="40"/>
      <c r="AK35" s="304">
        <f>SUM(AK26:AK33)</f>
        <v>0</v>
      </c>
      <c r="AL35" s="303"/>
      <c r="AM35" s="303"/>
      <c r="AN35" s="303"/>
      <c r="AO35" s="305"/>
      <c r="AP35" s="38"/>
      <c r="AQ35" s="38"/>
      <c r="AR35" s="33"/>
      <c r="BE35" s="32"/>
    </row>
    <row r="36" spans="1:57" s="2" customFormat="1" ht="7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7" customHeight="1">
      <c r="A37" s="32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  <c r="BE37" s="32"/>
    </row>
    <row r="41" spans="1:57" s="2" customFormat="1" ht="7" customHeight="1">
      <c r="A41" s="32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  <c r="BE41" s="32"/>
    </row>
    <row r="42" spans="1:57" s="2" customFormat="1" ht="25" customHeight="1">
      <c r="A42" s="32"/>
      <c r="B42" s="33"/>
      <c r="C42" s="21" t="s">
        <v>51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3"/>
      <c r="BE42" s="32"/>
    </row>
    <row r="43" spans="1:57" s="2" customFormat="1" ht="7" customHeight="1">
      <c r="A43" s="32"/>
      <c r="B43" s="33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3"/>
      <c r="BE43" s="32"/>
    </row>
    <row r="44" spans="1:57" s="4" customFormat="1" ht="12" customHeight="1">
      <c r="B44" s="46"/>
      <c r="C44" s="27" t="s">
        <v>14</v>
      </c>
      <c r="L44" s="4" t="str">
        <f>K5</f>
        <v>245</v>
      </c>
      <c r="AR44" s="46"/>
    </row>
    <row r="45" spans="1:57" s="5" customFormat="1" ht="37" customHeight="1">
      <c r="B45" s="47"/>
      <c r="C45" s="48" t="s">
        <v>17</v>
      </c>
      <c r="L45" s="306" t="str">
        <f>K6</f>
        <v>Dobříš - oprava Šeříkové ul.</v>
      </c>
      <c r="M45" s="307"/>
      <c r="N45" s="307"/>
      <c r="O45" s="307"/>
      <c r="P45" s="307"/>
      <c r="Q45" s="307"/>
      <c r="R45" s="307"/>
      <c r="S45" s="307"/>
      <c r="T45" s="307"/>
      <c r="U45" s="307"/>
      <c r="V45" s="307"/>
      <c r="W45" s="307"/>
      <c r="X45" s="307"/>
      <c r="Y45" s="307"/>
      <c r="Z45" s="307"/>
      <c r="AA45" s="307"/>
      <c r="AB45" s="307"/>
      <c r="AC45" s="307"/>
      <c r="AD45" s="307"/>
      <c r="AE45" s="307"/>
      <c r="AF45" s="307"/>
      <c r="AG45" s="307"/>
      <c r="AH45" s="307"/>
      <c r="AI45" s="307"/>
      <c r="AJ45" s="307"/>
      <c r="AK45" s="307"/>
      <c r="AL45" s="307"/>
      <c r="AM45" s="307"/>
      <c r="AN45" s="307"/>
      <c r="AO45" s="307"/>
      <c r="AR45" s="47"/>
    </row>
    <row r="46" spans="1:57" s="2" customFormat="1" ht="7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3"/>
      <c r="BE46" s="32"/>
    </row>
    <row r="47" spans="1:57" s="2" customFormat="1" ht="12" customHeight="1">
      <c r="A47" s="32"/>
      <c r="B47" s="33"/>
      <c r="C47" s="27" t="s">
        <v>21</v>
      </c>
      <c r="D47" s="32"/>
      <c r="E47" s="32"/>
      <c r="F47" s="32"/>
      <c r="G47" s="32"/>
      <c r="H47" s="32"/>
      <c r="I47" s="32"/>
      <c r="J47" s="32"/>
      <c r="K47" s="32"/>
      <c r="L47" s="49" t="str">
        <f>IF(K8="","",K8)</f>
        <v>Dobříš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7" t="s">
        <v>23</v>
      </c>
      <c r="AJ47" s="32"/>
      <c r="AK47" s="32"/>
      <c r="AL47" s="32"/>
      <c r="AM47" s="308" t="str">
        <f>IF(AN8= "","",AN8)</f>
        <v>13. 2. 2023</v>
      </c>
      <c r="AN47" s="308"/>
      <c r="AO47" s="32"/>
      <c r="AP47" s="32"/>
      <c r="AQ47" s="32"/>
      <c r="AR47" s="33"/>
      <c r="BE47" s="32"/>
    </row>
    <row r="48" spans="1:57" s="2" customFormat="1" ht="7" customHeight="1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3"/>
      <c r="BE48" s="32"/>
    </row>
    <row r="49" spans="1:91" s="2" customFormat="1" ht="15.15" customHeight="1">
      <c r="A49" s="32"/>
      <c r="B49" s="33"/>
      <c r="C49" s="27" t="s">
        <v>25</v>
      </c>
      <c r="D49" s="32"/>
      <c r="E49" s="32"/>
      <c r="F49" s="32"/>
      <c r="G49" s="32"/>
      <c r="H49" s="32"/>
      <c r="I49" s="32"/>
      <c r="J49" s="32"/>
      <c r="K49" s="32"/>
      <c r="L49" s="4" t="str">
        <f>IF(E11= "","",E11)</f>
        <v>Město Dobříš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7" t="s">
        <v>31</v>
      </c>
      <c r="AJ49" s="32"/>
      <c r="AK49" s="32"/>
      <c r="AL49" s="32"/>
      <c r="AM49" s="309" t="str">
        <f>IF(E17="","",E17)</f>
        <v>Ing. Jan Dudík</v>
      </c>
      <c r="AN49" s="310"/>
      <c r="AO49" s="310"/>
      <c r="AP49" s="310"/>
      <c r="AQ49" s="32"/>
      <c r="AR49" s="33"/>
      <c r="AS49" s="311" t="s">
        <v>52</v>
      </c>
      <c r="AT49" s="312"/>
      <c r="AU49" s="51"/>
      <c r="AV49" s="51"/>
      <c r="AW49" s="51"/>
      <c r="AX49" s="51"/>
      <c r="AY49" s="51"/>
      <c r="AZ49" s="51"/>
      <c r="BA49" s="51"/>
      <c r="BB49" s="51"/>
      <c r="BC49" s="51"/>
      <c r="BD49" s="52"/>
      <c r="BE49" s="32"/>
    </row>
    <row r="50" spans="1:91" s="2" customFormat="1" ht="15.15" customHeight="1">
      <c r="A50" s="32"/>
      <c r="B50" s="33"/>
      <c r="C50" s="27" t="s">
        <v>29</v>
      </c>
      <c r="D50" s="32"/>
      <c r="E50" s="32"/>
      <c r="F50" s="32"/>
      <c r="G50" s="32"/>
      <c r="H50" s="32"/>
      <c r="I50" s="32"/>
      <c r="J50" s="32"/>
      <c r="K50" s="32"/>
      <c r="L50" s="4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7" t="s">
        <v>34</v>
      </c>
      <c r="AJ50" s="32"/>
      <c r="AK50" s="32"/>
      <c r="AL50" s="32"/>
      <c r="AM50" s="309" t="str">
        <f>IF(E20="","",E20)</f>
        <v>Ing. Petr Dudík</v>
      </c>
      <c r="AN50" s="310"/>
      <c r="AO50" s="310"/>
      <c r="AP50" s="310"/>
      <c r="AQ50" s="32"/>
      <c r="AR50" s="33"/>
      <c r="AS50" s="313"/>
      <c r="AT50" s="314"/>
      <c r="AU50" s="53"/>
      <c r="AV50" s="53"/>
      <c r="AW50" s="53"/>
      <c r="AX50" s="53"/>
      <c r="AY50" s="53"/>
      <c r="AZ50" s="53"/>
      <c r="BA50" s="53"/>
      <c r="BB50" s="53"/>
      <c r="BC50" s="53"/>
      <c r="BD50" s="54"/>
      <c r="BE50" s="32"/>
    </row>
    <row r="51" spans="1:91" s="2" customFormat="1" ht="10.75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3"/>
      <c r="AS51" s="313"/>
      <c r="AT51" s="314"/>
      <c r="AU51" s="53"/>
      <c r="AV51" s="53"/>
      <c r="AW51" s="53"/>
      <c r="AX51" s="53"/>
      <c r="AY51" s="53"/>
      <c r="AZ51" s="53"/>
      <c r="BA51" s="53"/>
      <c r="BB51" s="53"/>
      <c r="BC51" s="53"/>
      <c r="BD51" s="54"/>
      <c r="BE51" s="32"/>
    </row>
    <row r="52" spans="1:91" s="2" customFormat="1" ht="29.25" customHeight="1">
      <c r="A52" s="32"/>
      <c r="B52" s="33"/>
      <c r="C52" s="315" t="s">
        <v>53</v>
      </c>
      <c r="D52" s="316"/>
      <c r="E52" s="316"/>
      <c r="F52" s="316"/>
      <c r="G52" s="316"/>
      <c r="H52" s="55"/>
      <c r="I52" s="317" t="s">
        <v>54</v>
      </c>
      <c r="J52" s="316"/>
      <c r="K52" s="316"/>
      <c r="L52" s="316"/>
      <c r="M52" s="316"/>
      <c r="N52" s="316"/>
      <c r="O52" s="316"/>
      <c r="P52" s="316"/>
      <c r="Q52" s="316"/>
      <c r="R52" s="316"/>
      <c r="S52" s="316"/>
      <c r="T52" s="316"/>
      <c r="U52" s="316"/>
      <c r="V52" s="316"/>
      <c r="W52" s="316"/>
      <c r="X52" s="316"/>
      <c r="Y52" s="316"/>
      <c r="Z52" s="316"/>
      <c r="AA52" s="316"/>
      <c r="AB52" s="316"/>
      <c r="AC52" s="316"/>
      <c r="AD52" s="316"/>
      <c r="AE52" s="316"/>
      <c r="AF52" s="316"/>
      <c r="AG52" s="318" t="s">
        <v>55</v>
      </c>
      <c r="AH52" s="316"/>
      <c r="AI52" s="316"/>
      <c r="AJ52" s="316"/>
      <c r="AK52" s="316"/>
      <c r="AL52" s="316"/>
      <c r="AM52" s="316"/>
      <c r="AN52" s="317" t="s">
        <v>56</v>
      </c>
      <c r="AO52" s="316"/>
      <c r="AP52" s="316"/>
      <c r="AQ52" s="56" t="s">
        <v>57</v>
      </c>
      <c r="AR52" s="33"/>
      <c r="AS52" s="57" t="s">
        <v>58</v>
      </c>
      <c r="AT52" s="58" t="s">
        <v>59</v>
      </c>
      <c r="AU52" s="58" t="s">
        <v>60</v>
      </c>
      <c r="AV52" s="58" t="s">
        <v>61</v>
      </c>
      <c r="AW52" s="58" t="s">
        <v>62</v>
      </c>
      <c r="AX52" s="58" t="s">
        <v>63</v>
      </c>
      <c r="AY52" s="58" t="s">
        <v>64</v>
      </c>
      <c r="AZ52" s="58" t="s">
        <v>65</v>
      </c>
      <c r="BA52" s="58" t="s">
        <v>66</v>
      </c>
      <c r="BB52" s="58" t="s">
        <v>67</v>
      </c>
      <c r="BC52" s="58" t="s">
        <v>68</v>
      </c>
      <c r="BD52" s="59" t="s">
        <v>69</v>
      </c>
      <c r="BE52" s="32"/>
    </row>
    <row r="53" spans="1:91" s="2" customFormat="1" ht="10.75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3"/>
      <c r="AS53" s="60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  <c r="BE53" s="32"/>
    </row>
    <row r="54" spans="1:91" s="6" customFormat="1" ht="32.4" customHeight="1">
      <c r="B54" s="63"/>
      <c r="C54" s="64" t="s">
        <v>70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322">
        <f>ROUND(SUM(AG55:AG57),2)</f>
        <v>0</v>
      </c>
      <c r="AH54" s="322"/>
      <c r="AI54" s="322"/>
      <c r="AJ54" s="322"/>
      <c r="AK54" s="322"/>
      <c r="AL54" s="322"/>
      <c r="AM54" s="322"/>
      <c r="AN54" s="323">
        <f>SUM(AG54,AT54)</f>
        <v>0</v>
      </c>
      <c r="AO54" s="323"/>
      <c r="AP54" s="323"/>
      <c r="AQ54" s="67" t="s">
        <v>3</v>
      </c>
      <c r="AR54" s="63"/>
      <c r="AS54" s="68">
        <f>ROUND(SUM(AS55:AS57),2)</f>
        <v>0</v>
      </c>
      <c r="AT54" s="69">
        <f>ROUND(SUM(AV54:AW54),2)</f>
        <v>0</v>
      </c>
      <c r="AU54" s="70">
        <f>ROUND(SUM(AU55:AU57),5)</f>
        <v>0</v>
      </c>
      <c r="AV54" s="69">
        <f>ROUND(AZ54*L29,2)</f>
        <v>0</v>
      </c>
      <c r="AW54" s="69">
        <f>ROUND(BA54*L30,2)</f>
        <v>0</v>
      </c>
      <c r="AX54" s="69">
        <f>ROUND(BB54*L29,2)</f>
        <v>0</v>
      </c>
      <c r="AY54" s="69">
        <f>ROUND(BC54*L30,2)</f>
        <v>0</v>
      </c>
      <c r="AZ54" s="69">
        <f>ROUND(SUM(AZ55:AZ57),2)</f>
        <v>0</v>
      </c>
      <c r="BA54" s="69">
        <f>ROUND(SUM(BA55:BA57),2)</f>
        <v>0</v>
      </c>
      <c r="BB54" s="69">
        <f>ROUND(SUM(BB55:BB57),2)</f>
        <v>0</v>
      </c>
      <c r="BC54" s="69">
        <f>ROUND(SUM(BC55:BC57),2)</f>
        <v>0</v>
      </c>
      <c r="BD54" s="71">
        <f>ROUND(SUM(BD55:BD57),2)</f>
        <v>0</v>
      </c>
      <c r="BS54" s="72" t="s">
        <v>71</v>
      </c>
      <c r="BT54" s="72" t="s">
        <v>72</v>
      </c>
      <c r="BU54" s="73" t="s">
        <v>73</v>
      </c>
      <c r="BV54" s="72" t="s">
        <v>74</v>
      </c>
      <c r="BW54" s="72" t="s">
        <v>5</v>
      </c>
      <c r="BX54" s="72" t="s">
        <v>75</v>
      </c>
      <c r="CL54" s="72" t="s">
        <v>3</v>
      </c>
    </row>
    <row r="55" spans="1:91" s="7" customFormat="1" ht="16.5" customHeight="1">
      <c r="A55" s="74" t="s">
        <v>76</v>
      </c>
      <c r="B55" s="75"/>
      <c r="C55" s="76"/>
      <c r="D55" s="321" t="s">
        <v>77</v>
      </c>
      <c r="E55" s="321"/>
      <c r="F55" s="321"/>
      <c r="G55" s="321"/>
      <c r="H55" s="321"/>
      <c r="I55" s="77"/>
      <c r="J55" s="321" t="s">
        <v>78</v>
      </c>
      <c r="K55" s="321"/>
      <c r="L55" s="321"/>
      <c r="M55" s="321"/>
      <c r="N55" s="321"/>
      <c r="O55" s="321"/>
      <c r="P55" s="321"/>
      <c r="Q55" s="321"/>
      <c r="R55" s="321"/>
      <c r="S55" s="321"/>
      <c r="T55" s="321"/>
      <c r="U55" s="321"/>
      <c r="V55" s="321"/>
      <c r="W55" s="321"/>
      <c r="X55" s="321"/>
      <c r="Y55" s="321"/>
      <c r="Z55" s="321"/>
      <c r="AA55" s="321"/>
      <c r="AB55" s="321"/>
      <c r="AC55" s="321"/>
      <c r="AD55" s="321"/>
      <c r="AE55" s="321"/>
      <c r="AF55" s="321"/>
      <c r="AG55" s="319">
        <f>'1 - komunikace'!J30</f>
        <v>0</v>
      </c>
      <c r="AH55" s="320"/>
      <c r="AI55" s="320"/>
      <c r="AJ55" s="320"/>
      <c r="AK55" s="320"/>
      <c r="AL55" s="320"/>
      <c r="AM55" s="320"/>
      <c r="AN55" s="319">
        <f>SUM(AG55,AT55)</f>
        <v>0</v>
      </c>
      <c r="AO55" s="320"/>
      <c r="AP55" s="320"/>
      <c r="AQ55" s="78" t="s">
        <v>79</v>
      </c>
      <c r="AR55" s="75"/>
      <c r="AS55" s="79">
        <v>0</v>
      </c>
      <c r="AT55" s="80">
        <f>ROUND(SUM(AV55:AW55),2)</f>
        <v>0</v>
      </c>
      <c r="AU55" s="81">
        <f>'1 - komunikace'!P89</f>
        <v>0</v>
      </c>
      <c r="AV55" s="80">
        <f>'1 - komunikace'!J33</f>
        <v>0</v>
      </c>
      <c r="AW55" s="80">
        <f>'1 - komunikace'!J34</f>
        <v>0</v>
      </c>
      <c r="AX55" s="80">
        <f>'1 - komunikace'!J35</f>
        <v>0</v>
      </c>
      <c r="AY55" s="80">
        <f>'1 - komunikace'!J36</f>
        <v>0</v>
      </c>
      <c r="AZ55" s="80">
        <f>'1 - komunikace'!F33</f>
        <v>0</v>
      </c>
      <c r="BA55" s="80">
        <f>'1 - komunikace'!F34</f>
        <v>0</v>
      </c>
      <c r="BB55" s="80">
        <f>'1 - komunikace'!F35</f>
        <v>0</v>
      </c>
      <c r="BC55" s="80">
        <f>'1 - komunikace'!F36</f>
        <v>0</v>
      </c>
      <c r="BD55" s="82">
        <f>'1 - komunikace'!F37</f>
        <v>0</v>
      </c>
      <c r="BT55" s="83" t="s">
        <v>77</v>
      </c>
      <c r="BV55" s="83" t="s">
        <v>74</v>
      </c>
      <c r="BW55" s="83" t="s">
        <v>80</v>
      </c>
      <c r="BX55" s="83" t="s">
        <v>5</v>
      </c>
      <c r="CL55" s="83" t="s">
        <v>3</v>
      </c>
      <c r="CM55" s="83" t="s">
        <v>81</v>
      </c>
    </row>
    <row r="56" spans="1:91" s="7" customFormat="1" ht="16.5" customHeight="1">
      <c r="A56" s="74" t="s">
        <v>76</v>
      </c>
      <c r="B56" s="75"/>
      <c r="C56" s="76"/>
      <c r="D56" s="321" t="s">
        <v>81</v>
      </c>
      <c r="E56" s="321"/>
      <c r="F56" s="321"/>
      <c r="G56" s="321"/>
      <c r="H56" s="321"/>
      <c r="I56" s="77"/>
      <c r="J56" s="321" t="s">
        <v>82</v>
      </c>
      <c r="K56" s="321"/>
      <c r="L56" s="321"/>
      <c r="M56" s="321"/>
      <c r="N56" s="321"/>
      <c r="O56" s="321"/>
      <c r="P56" s="321"/>
      <c r="Q56" s="321"/>
      <c r="R56" s="321"/>
      <c r="S56" s="321"/>
      <c r="T56" s="321"/>
      <c r="U56" s="321"/>
      <c r="V56" s="321"/>
      <c r="W56" s="321"/>
      <c r="X56" s="321"/>
      <c r="Y56" s="321"/>
      <c r="Z56" s="321"/>
      <c r="AA56" s="321"/>
      <c r="AB56" s="321"/>
      <c r="AC56" s="321"/>
      <c r="AD56" s="321"/>
      <c r="AE56" s="321"/>
      <c r="AF56" s="321"/>
      <c r="AG56" s="319">
        <f>'2 - veřejné osvětlení'!J30</f>
        <v>0</v>
      </c>
      <c r="AH56" s="320"/>
      <c r="AI56" s="320"/>
      <c r="AJ56" s="320"/>
      <c r="AK56" s="320"/>
      <c r="AL56" s="320"/>
      <c r="AM56" s="320"/>
      <c r="AN56" s="319">
        <f>SUM(AG56,AT56)</f>
        <v>0</v>
      </c>
      <c r="AO56" s="320"/>
      <c r="AP56" s="320"/>
      <c r="AQ56" s="78" t="s">
        <v>79</v>
      </c>
      <c r="AR56" s="75"/>
      <c r="AS56" s="79">
        <v>0</v>
      </c>
      <c r="AT56" s="80">
        <f>ROUND(SUM(AV56:AW56),2)</f>
        <v>0</v>
      </c>
      <c r="AU56" s="81">
        <f>'2 - veřejné osvětlení'!P84</f>
        <v>0</v>
      </c>
      <c r="AV56" s="80">
        <f>'2 - veřejné osvětlení'!J33</f>
        <v>0</v>
      </c>
      <c r="AW56" s="80">
        <f>'2 - veřejné osvětlení'!J34</f>
        <v>0</v>
      </c>
      <c r="AX56" s="80">
        <f>'2 - veřejné osvětlení'!J35</f>
        <v>0</v>
      </c>
      <c r="AY56" s="80">
        <f>'2 - veřejné osvětlení'!J36</f>
        <v>0</v>
      </c>
      <c r="AZ56" s="80">
        <f>'2 - veřejné osvětlení'!F33</f>
        <v>0</v>
      </c>
      <c r="BA56" s="80">
        <f>'2 - veřejné osvětlení'!F34</f>
        <v>0</v>
      </c>
      <c r="BB56" s="80">
        <f>'2 - veřejné osvětlení'!F35</f>
        <v>0</v>
      </c>
      <c r="BC56" s="80">
        <f>'2 - veřejné osvětlení'!F36</f>
        <v>0</v>
      </c>
      <c r="BD56" s="82">
        <f>'2 - veřejné osvětlení'!F37</f>
        <v>0</v>
      </c>
      <c r="BT56" s="83" t="s">
        <v>77</v>
      </c>
      <c r="BV56" s="83" t="s">
        <v>74</v>
      </c>
      <c r="BW56" s="83" t="s">
        <v>83</v>
      </c>
      <c r="BX56" s="83" t="s">
        <v>5</v>
      </c>
      <c r="CL56" s="83" t="s">
        <v>3</v>
      </c>
      <c r="CM56" s="83" t="s">
        <v>81</v>
      </c>
    </row>
    <row r="57" spans="1:91" s="7" customFormat="1" ht="16.5" customHeight="1">
      <c r="A57" s="74" t="s">
        <v>76</v>
      </c>
      <c r="B57" s="75"/>
      <c r="C57" s="76"/>
      <c r="D57" s="321" t="s">
        <v>84</v>
      </c>
      <c r="E57" s="321"/>
      <c r="F57" s="321"/>
      <c r="G57" s="321"/>
      <c r="H57" s="321"/>
      <c r="I57" s="77"/>
      <c r="J57" s="321" t="s">
        <v>85</v>
      </c>
      <c r="K57" s="321"/>
      <c r="L57" s="321"/>
      <c r="M57" s="321"/>
      <c r="N57" s="321"/>
      <c r="O57" s="321"/>
      <c r="P57" s="321"/>
      <c r="Q57" s="321"/>
      <c r="R57" s="321"/>
      <c r="S57" s="321"/>
      <c r="T57" s="321"/>
      <c r="U57" s="321"/>
      <c r="V57" s="321"/>
      <c r="W57" s="321"/>
      <c r="X57" s="321"/>
      <c r="Y57" s="321"/>
      <c r="Z57" s="321"/>
      <c r="AA57" s="321"/>
      <c r="AB57" s="321"/>
      <c r="AC57" s="321"/>
      <c r="AD57" s="321"/>
      <c r="AE57" s="321"/>
      <c r="AF57" s="321"/>
      <c r="AG57" s="319">
        <f>'3 - vedlejší rozpočtové n...'!J30</f>
        <v>0</v>
      </c>
      <c r="AH57" s="320"/>
      <c r="AI57" s="320"/>
      <c r="AJ57" s="320"/>
      <c r="AK57" s="320"/>
      <c r="AL57" s="320"/>
      <c r="AM57" s="320"/>
      <c r="AN57" s="319">
        <f>SUM(AG57,AT57)</f>
        <v>0</v>
      </c>
      <c r="AO57" s="320"/>
      <c r="AP57" s="320"/>
      <c r="AQ57" s="78" t="s">
        <v>79</v>
      </c>
      <c r="AR57" s="75"/>
      <c r="AS57" s="84">
        <v>0</v>
      </c>
      <c r="AT57" s="85">
        <f>ROUND(SUM(AV57:AW57),2)</f>
        <v>0</v>
      </c>
      <c r="AU57" s="86">
        <f>'3 - vedlejší rozpočtové n...'!P87</f>
        <v>0</v>
      </c>
      <c r="AV57" s="85">
        <f>'3 - vedlejší rozpočtové n...'!J33</f>
        <v>0</v>
      </c>
      <c r="AW57" s="85">
        <f>'3 - vedlejší rozpočtové n...'!J34</f>
        <v>0</v>
      </c>
      <c r="AX57" s="85">
        <f>'3 - vedlejší rozpočtové n...'!J35</f>
        <v>0</v>
      </c>
      <c r="AY57" s="85">
        <f>'3 - vedlejší rozpočtové n...'!J36</f>
        <v>0</v>
      </c>
      <c r="AZ57" s="85">
        <f>'3 - vedlejší rozpočtové n...'!F33</f>
        <v>0</v>
      </c>
      <c r="BA57" s="85">
        <f>'3 - vedlejší rozpočtové n...'!F34</f>
        <v>0</v>
      </c>
      <c r="BB57" s="85">
        <f>'3 - vedlejší rozpočtové n...'!F35</f>
        <v>0</v>
      </c>
      <c r="BC57" s="85">
        <f>'3 - vedlejší rozpočtové n...'!F36</f>
        <v>0</v>
      </c>
      <c r="BD57" s="87">
        <f>'3 - vedlejší rozpočtové n...'!F37</f>
        <v>0</v>
      </c>
      <c r="BT57" s="83" t="s">
        <v>77</v>
      </c>
      <c r="BV57" s="83" t="s">
        <v>74</v>
      </c>
      <c r="BW57" s="83" t="s">
        <v>86</v>
      </c>
      <c r="BX57" s="83" t="s">
        <v>5</v>
      </c>
      <c r="CL57" s="83" t="s">
        <v>3</v>
      </c>
      <c r="CM57" s="83" t="s">
        <v>81</v>
      </c>
    </row>
    <row r="58" spans="1:91" s="2" customFormat="1" ht="30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3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</row>
    <row r="59" spans="1:91" s="2" customFormat="1" ht="7" customHeight="1">
      <c r="A59" s="32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33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</sheetData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 - komunikace'!C2" display="/"/>
    <hyperlink ref="A56" location="'2 - veřejné osvětlení'!C2" display="/"/>
    <hyperlink ref="A57" location="'3 - vedlejší rozpočtové 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3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7" customHeight="1">
      <c r="L2" s="324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80</v>
      </c>
      <c r="AZ2" s="88" t="s">
        <v>87</v>
      </c>
      <c r="BA2" s="88" t="s">
        <v>88</v>
      </c>
      <c r="BB2" s="88" t="s">
        <v>89</v>
      </c>
      <c r="BC2" s="88" t="s">
        <v>90</v>
      </c>
      <c r="BD2" s="88" t="s">
        <v>81</v>
      </c>
    </row>
    <row r="3" spans="1:5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  <c r="AZ3" s="88" t="s">
        <v>91</v>
      </c>
      <c r="BA3" s="88" t="s">
        <v>92</v>
      </c>
      <c r="BB3" s="88" t="s">
        <v>89</v>
      </c>
      <c r="BC3" s="88" t="s">
        <v>93</v>
      </c>
      <c r="BD3" s="88" t="s">
        <v>81</v>
      </c>
    </row>
    <row r="4" spans="1:56" s="1" customFormat="1" ht="25" customHeight="1">
      <c r="B4" s="20"/>
      <c r="D4" s="21" t="s">
        <v>94</v>
      </c>
      <c r="L4" s="20"/>
      <c r="M4" s="89" t="s">
        <v>11</v>
      </c>
      <c r="AT4" s="17" t="s">
        <v>4</v>
      </c>
      <c r="AZ4" s="88" t="s">
        <v>95</v>
      </c>
      <c r="BA4" s="88" t="s">
        <v>96</v>
      </c>
      <c r="BB4" s="88" t="s">
        <v>89</v>
      </c>
      <c r="BC4" s="88" t="s">
        <v>97</v>
      </c>
      <c r="BD4" s="88" t="s">
        <v>81</v>
      </c>
    </row>
    <row r="5" spans="1:56" s="1" customFormat="1" ht="7" customHeight="1">
      <c r="B5" s="20"/>
      <c r="L5" s="20"/>
      <c r="AZ5" s="88" t="s">
        <v>98</v>
      </c>
      <c r="BA5" s="88" t="s">
        <v>99</v>
      </c>
      <c r="BB5" s="88" t="s">
        <v>89</v>
      </c>
      <c r="BC5" s="88" t="s">
        <v>100</v>
      </c>
      <c r="BD5" s="88" t="s">
        <v>81</v>
      </c>
    </row>
    <row r="6" spans="1:56" s="1" customFormat="1" ht="12" customHeight="1">
      <c r="B6" s="20"/>
      <c r="D6" s="27" t="s">
        <v>17</v>
      </c>
      <c r="L6" s="20"/>
      <c r="AZ6" s="88" t="s">
        <v>101</v>
      </c>
      <c r="BA6" s="88" t="s">
        <v>102</v>
      </c>
      <c r="BB6" s="88" t="s">
        <v>103</v>
      </c>
      <c r="BC6" s="88" t="s">
        <v>104</v>
      </c>
      <c r="BD6" s="88" t="s">
        <v>81</v>
      </c>
    </row>
    <row r="7" spans="1:56" s="1" customFormat="1" ht="16.5" customHeight="1">
      <c r="B7" s="20"/>
      <c r="E7" s="325" t="str">
        <f>'Rekapitulace stavby'!K6</f>
        <v>Dobříš - oprava Šeříkové ul.</v>
      </c>
      <c r="F7" s="326"/>
      <c r="G7" s="326"/>
      <c r="H7" s="326"/>
      <c r="L7" s="20"/>
      <c r="AZ7" s="88" t="s">
        <v>105</v>
      </c>
      <c r="BA7" s="88" t="s">
        <v>106</v>
      </c>
      <c r="BB7" s="88" t="s">
        <v>103</v>
      </c>
      <c r="BC7" s="88" t="s">
        <v>107</v>
      </c>
      <c r="BD7" s="88" t="s">
        <v>81</v>
      </c>
    </row>
    <row r="8" spans="1:56" s="2" customFormat="1" ht="12" customHeight="1">
      <c r="A8" s="32"/>
      <c r="B8" s="33"/>
      <c r="C8" s="32"/>
      <c r="D8" s="27" t="s">
        <v>108</v>
      </c>
      <c r="E8" s="32"/>
      <c r="F8" s="32"/>
      <c r="G8" s="32"/>
      <c r="H8" s="32"/>
      <c r="I8" s="32"/>
      <c r="J8" s="32"/>
      <c r="K8" s="32"/>
      <c r="L8" s="90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Z8" s="88" t="s">
        <v>109</v>
      </c>
      <c r="BA8" s="88" t="s">
        <v>110</v>
      </c>
      <c r="BB8" s="88" t="s">
        <v>103</v>
      </c>
      <c r="BC8" s="88" t="s">
        <v>111</v>
      </c>
      <c r="BD8" s="88" t="s">
        <v>81</v>
      </c>
    </row>
    <row r="9" spans="1:56" s="2" customFormat="1" ht="16.5" customHeight="1">
      <c r="A9" s="32"/>
      <c r="B9" s="33"/>
      <c r="C9" s="32"/>
      <c r="D9" s="32"/>
      <c r="E9" s="306" t="s">
        <v>112</v>
      </c>
      <c r="F9" s="327"/>
      <c r="G9" s="327"/>
      <c r="H9" s="327"/>
      <c r="I9" s="32"/>
      <c r="J9" s="32"/>
      <c r="K9" s="32"/>
      <c r="L9" s="90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56" s="2" customFormat="1" ht="10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90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2" customHeight="1">
      <c r="A11" s="32"/>
      <c r="B11" s="33"/>
      <c r="C11" s="32"/>
      <c r="D11" s="27" t="s">
        <v>19</v>
      </c>
      <c r="E11" s="32"/>
      <c r="F11" s="25" t="s">
        <v>3</v>
      </c>
      <c r="G11" s="32"/>
      <c r="H11" s="32"/>
      <c r="I11" s="27" t="s">
        <v>20</v>
      </c>
      <c r="J11" s="25" t="s">
        <v>3</v>
      </c>
      <c r="K11" s="32"/>
      <c r="L11" s="90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0" t="str">
        <f>'Rekapitulace stavby'!AN8</f>
        <v>13. 2. 2023</v>
      </c>
      <c r="K12" s="32"/>
      <c r="L12" s="90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0.75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90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3</v>
      </c>
      <c r="K14" s="32"/>
      <c r="L14" s="90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3</v>
      </c>
      <c r="K15" s="32"/>
      <c r="L15" s="90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7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90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90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328" t="str">
        <f>'Rekapitulace stavby'!E14</f>
        <v>Vyplň údaj</v>
      </c>
      <c r="F18" s="290"/>
      <c r="G18" s="290"/>
      <c r="H18" s="290"/>
      <c r="I18" s="27" t="s">
        <v>28</v>
      </c>
      <c r="J18" s="28" t="str">
        <f>'Rekapitulace stavby'!AN14</f>
        <v>Vyplň údaj</v>
      </c>
      <c r="K18" s="32"/>
      <c r="L18" s="90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90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3</v>
      </c>
      <c r="K20" s="32"/>
      <c r="L20" s="90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3</v>
      </c>
      <c r="K21" s="32"/>
      <c r="L21" s="90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90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">
        <v>3</v>
      </c>
      <c r="K23" s="32"/>
      <c r="L23" s="90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28</v>
      </c>
      <c r="J24" s="25" t="s">
        <v>3</v>
      </c>
      <c r="K24" s="32"/>
      <c r="L24" s="90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90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90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1"/>
      <c r="B27" s="92"/>
      <c r="C27" s="91"/>
      <c r="D27" s="91"/>
      <c r="E27" s="295" t="s">
        <v>3</v>
      </c>
      <c r="F27" s="295"/>
      <c r="G27" s="295"/>
      <c r="H27" s="29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7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90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90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4" customHeight="1">
      <c r="A30" s="32"/>
      <c r="B30" s="33"/>
      <c r="C30" s="32"/>
      <c r="D30" s="94" t="s">
        <v>38</v>
      </c>
      <c r="E30" s="32"/>
      <c r="F30" s="32"/>
      <c r="G30" s="32"/>
      <c r="H30" s="32"/>
      <c r="I30" s="32"/>
      <c r="J30" s="66">
        <f>ROUND(J89, 2)</f>
        <v>0</v>
      </c>
      <c r="K30" s="32"/>
      <c r="L30" s="90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0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40</v>
      </c>
      <c r="G32" s="32"/>
      <c r="H32" s="32"/>
      <c r="I32" s="36" t="s">
        <v>39</v>
      </c>
      <c r="J32" s="36" t="s">
        <v>41</v>
      </c>
      <c r="K32" s="32"/>
      <c r="L32" s="90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5" t="s">
        <v>42</v>
      </c>
      <c r="E33" s="27" t="s">
        <v>43</v>
      </c>
      <c r="F33" s="96">
        <f>ROUND((SUM(BE89:BE302)),  2)</f>
        <v>0</v>
      </c>
      <c r="G33" s="32"/>
      <c r="H33" s="32"/>
      <c r="I33" s="97">
        <v>0.21</v>
      </c>
      <c r="J33" s="96">
        <f>ROUND(((SUM(BE89:BE302))*I33),  2)</f>
        <v>0</v>
      </c>
      <c r="K33" s="32"/>
      <c r="L33" s="90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44</v>
      </c>
      <c r="F34" s="96">
        <f>ROUND((SUM(BF89:BF302)),  2)</f>
        <v>0</v>
      </c>
      <c r="G34" s="32"/>
      <c r="H34" s="32"/>
      <c r="I34" s="97">
        <v>0.15</v>
      </c>
      <c r="J34" s="96">
        <f>ROUND(((SUM(BF89:BF302))*I34),  2)</f>
        <v>0</v>
      </c>
      <c r="K34" s="32"/>
      <c r="L34" s="90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45</v>
      </c>
      <c r="F35" s="96">
        <f>ROUND((SUM(BG89:BG302)),  2)</f>
        <v>0</v>
      </c>
      <c r="G35" s="32"/>
      <c r="H35" s="32"/>
      <c r="I35" s="97">
        <v>0.21</v>
      </c>
      <c r="J35" s="96">
        <f>0</f>
        <v>0</v>
      </c>
      <c r="K35" s="32"/>
      <c r="L35" s="90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46</v>
      </c>
      <c r="F36" s="96">
        <f>ROUND((SUM(BH89:BH302)),  2)</f>
        <v>0</v>
      </c>
      <c r="G36" s="32"/>
      <c r="H36" s="32"/>
      <c r="I36" s="97">
        <v>0.15</v>
      </c>
      <c r="J36" s="96">
        <f>0</f>
        <v>0</v>
      </c>
      <c r="K36" s="32"/>
      <c r="L36" s="90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47</v>
      </c>
      <c r="F37" s="96">
        <f>ROUND((SUM(BI89:BI302)),  2)</f>
        <v>0</v>
      </c>
      <c r="G37" s="32"/>
      <c r="H37" s="32"/>
      <c r="I37" s="97">
        <v>0</v>
      </c>
      <c r="J37" s="96">
        <f>0</f>
        <v>0</v>
      </c>
      <c r="K37" s="32"/>
      <c r="L37" s="90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90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4" customHeight="1">
      <c r="A39" s="32"/>
      <c r="B39" s="33"/>
      <c r="C39" s="98"/>
      <c r="D39" s="99" t="s">
        <v>48</v>
      </c>
      <c r="E39" s="55"/>
      <c r="F39" s="55"/>
      <c r="G39" s="100" t="s">
        <v>49</v>
      </c>
      <c r="H39" s="101" t="s">
        <v>50</v>
      </c>
      <c r="I39" s="55"/>
      <c r="J39" s="102">
        <f>SUM(J30:J37)</f>
        <v>0</v>
      </c>
      <c r="K39" s="103"/>
      <c r="L39" s="90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90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7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90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5" customHeight="1">
      <c r="A45" s="32"/>
      <c r="B45" s="33"/>
      <c r="C45" s="21" t="s">
        <v>113</v>
      </c>
      <c r="D45" s="32"/>
      <c r="E45" s="32"/>
      <c r="F45" s="32"/>
      <c r="G45" s="32"/>
      <c r="H45" s="32"/>
      <c r="I45" s="32"/>
      <c r="J45" s="32"/>
      <c r="K45" s="32"/>
      <c r="L45" s="90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7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90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90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325" t="str">
        <f>E7</f>
        <v>Dobříš - oprava Šeříkové ul.</v>
      </c>
      <c r="F48" s="326"/>
      <c r="G48" s="326"/>
      <c r="H48" s="326"/>
      <c r="I48" s="32"/>
      <c r="J48" s="32"/>
      <c r="K48" s="32"/>
      <c r="L48" s="90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108</v>
      </c>
      <c r="D49" s="32"/>
      <c r="E49" s="32"/>
      <c r="F49" s="32"/>
      <c r="G49" s="32"/>
      <c r="H49" s="32"/>
      <c r="I49" s="32"/>
      <c r="J49" s="32"/>
      <c r="K49" s="32"/>
      <c r="L49" s="90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306" t="str">
        <f>E9</f>
        <v>1 - komunikace</v>
      </c>
      <c r="F50" s="327"/>
      <c r="G50" s="327"/>
      <c r="H50" s="327"/>
      <c r="I50" s="32"/>
      <c r="J50" s="32"/>
      <c r="K50" s="32"/>
      <c r="L50" s="90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7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90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2"/>
      <c r="E52" s="32"/>
      <c r="F52" s="25" t="str">
        <f>F12</f>
        <v>Dobříš</v>
      </c>
      <c r="G52" s="32"/>
      <c r="H52" s="32"/>
      <c r="I52" s="27" t="s">
        <v>23</v>
      </c>
      <c r="J52" s="50" t="str">
        <f>IF(J12="","",J12)</f>
        <v>13. 2. 2023</v>
      </c>
      <c r="K52" s="32"/>
      <c r="L52" s="90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7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90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15" customHeight="1">
      <c r="A54" s="32"/>
      <c r="B54" s="33"/>
      <c r="C54" s="27" t="s">
        <v>25</v>
      </c>
      <c r="D54" s="32"/>
      <c r="E54" s="32"/>
      <c r="F54" s="25" t="str">
        <f>E15</f>
        <v>Město Dobříš</v>
      </c>
      <c r="G54" s="32"/>
      <c r="H54" s="32"/>
      <c r="I54" s="27" t="s">
        <v>31</v>
      </c>
      <c r="J54" s="30" t="str">
        <f>E21</f>
        <v>Ing. Jan Dudík</v>
      </c>
      <c r="K54" s="32"/>
      <c r="L54" s="90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15" customHeight="1">
      <c r="A55" s="32"/>
      <c r="B55" s="33"/>
      <c r="C55" s="27" t="s">
        <v>29</v>
      </c>
      <c r="D55" s="32"/>
      <c r="E55" s="32"/>
      <c r="F55" s="25" t="str">
        <f>IF(E18="","",E18)</f>
        <v>Vyplň údaj</v>
      </c>
      <c r="G55" s="32"/>
      <c r="H55" s="32"/>
      <c r="I55" s="27" t="s">
        <v>34</v>
      </c>
      <c r="J55" s="30" t="str">
        <f>E24</f>
        <v>Ing. Petr Dudík</v>
      </c>
      <c r="K55" s="32"/>
      <c r="L55" s="90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25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90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4" t="s">
        <v>114</v>
      </c>
      <c r="D57" s="98"/>
      <c r="E57" s="98"/>
      <c r="F57" s="98"/>
      <c r="G57" s="98"/>
      <c r="H57" s="98"/>
      <c r="I57" s="98"/>
      <c r="J57" s="105" t="s">
        <v>115</v>
      </c>
      <c r="K57" s="98"/>
      <c r="L57" s="90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25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90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75" customHeight="1">
      <c r="A59" s="32"/>
      <c r="B59" s="33"/>
      <c r="C59" s="106" t="s">
        <v>70</v>
      </c>
      <c r="D59" s="32"/>
      <c r="E59" s="32"/>
      <c r="F59" s="32"/>
      <c r="G59" s="32"/>
      <c r="H59" s="32"/>
      <c r="I59" s="32"/>
      <c r="J59" s="66">
        <f>J89</f>
        <v>0</v>
      </c>
      <c r="K59" s="32"/>
      <c r="L59" s="90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116</v>
      </c>
    </row>
    <row r="60" spans="1:47" s="9" customFormat="1" ht="25" customHeight="1">
      <c r="B60" s="107"/>
      <c r="D60" s="108" t="s">
        <v>117</v>
      </c>
      <c r="E60" s="109"/>
      <c r="F60" s="109"/>
      <c r="G60" s="109"/>
      <c r="H60" s="109"/>
      <c r="I60" s="109"/>
      <c r="J60" s="110">
        <f>J90</f>
        <v>0</v>
      </c>
      <c r="L60" s="107"/>
    </row>
    <row r="61" spans="1:47" s="10" customFormat="1" ht="19.899999999999999" customHeight="1">
      <c r="B61" s="111"/>
      <c r="D61" s="112" t="s">
        <v>118</v>
      </c>
      <c r="E61" s="113"/>
      <c r="F61" s="113"/>
      <c r="G61" s="113"/>
      <c r="H61" s="113"/>
      <c r="I61" s="113"/>
      <c r="J61" s="114">
        <f>J91</f>
        <v>0</v>
      </c>
      <c r="L61" s="111"/>
    </row>
    <row r="62" spans="1:47" s="10" customFormat="1" ht="19.899999999999999" customHeight="1">
      <c r="B62" s="111"/>
      <c r="D62" s="112" t="s">
        <v>119</v>
      </c>
      <c r="E62" s="113"/>
      <c r="F62" s="113"/>
      <c r="G62" s="113"/>
      <c r="H62" s="113"/>
      <c r="I62" s="113"/>
      <c r="J62" s="114">
        <f>J156</f>
        <v>0</v>
      </c>
      <c r="L62" s="111"/>
    </row>
    <row r="63" spans="1:47" s="10" customFormat="1" ht="19.899999999999999" customHeight="1">
      <c r="B63" s="111"/>
      <c r="D63" s="112" t="s">
        <v>120</v>
      </c>
      <c r="E63" s="113"/>
      <c r="F63" s="113"/>
      <c r="G63" s="113"/>
      <c r="H63" s="113"/>
      <c r="I63" s="113"/>
      <c r="J63" s="114">
        <f>J161</f>
        <v>0</v>
      </c>
      <c r="L63" s="111"/>
    </row>
    <row r="64" spans="1:47" s="10" customFormat="1" ht="19.899999999999999" customHeight="1">
      <c r="B64" s="111"/>
      <c r="D64" s="112" t="s">
        <v>121</v>
      </c>
      <c r="E64" s="113"/>
      <c r="F64" s="113"/>
      <c r="G64" s="113"/>
      <c r="H64" s="113"/>
      <c r="I64" s="113"/>
      <c r="J64" s="114">
        <f>J200</f>
        <v>0</v>
      </c>
      <c r="L64" s="111"/>
    </row>
    <row r="65" spans="1:31" s="10" customFormat="1" ht="19.899999999999999" customHeight="1">
      <c r="B65" s="111"/>
      <c r="D65" s="112" t="s">
        <v>122</v>
      </c>
      <c r="E65" s="113"/>
      <c r="F65" s="113"/>
      <c r="G65" s="113"/>
      <c r="H65" s="113"/>
      <c r="I65" s="113"/>
      <c r="J65" s="114">
        <f>J233</f>
        <v>0</v>
      </c>
      <c r="L65" s="111"/>
    </row>
    <row r="66" spans="1:31" s="10" customFormat="1" ht="14.9" customHeight="1">
      <c r="B66" s="111"/>
      <c r="D66" s="112" t="s">
        <v>123</v>
      </c>
      <c r="E66" s="113"/>
      <c r="F66" s="113"/>
      <c r="G66" s="113"/>
      <c r="H66" s="113"/>
      <c r="I66" s="113"/>
      <c r="J66" s="114">
        <f>J281</f>
        <v>0</v>
      </c>
      <c r="L66" s="111"/>
    </row>
    <row r="67" spans="1:31" s="10" customFormat="1" ht="19.899999999999999" customHeight="1">
      <c r="B67" s="111"/>
      <c r="D67" s="112" t="s">
        <v>124</v>
      </c>
      <c r="E67" s="113"/>
      <c r="F67" s="113"/>
      <c r="G67" s="113"/>
      <c r="H67" s="113"/>
      <c r="I67" s="113"/>
      <c r="J67" s="114">
        <f>J284</f>
        <v>0</v>
      </c>
      <c r="L67" s="111"/>
    </row>
    <row r="68" spans="1:31" s="9" customFormat="1" ht="25" customHeight="1">
      <c r="B68" s="107"/>
      <c r="D68" s="108" t="s">
        <v>125</v>
      </c>
      <c r="E68" s="109"/>
      <c r="F68" s="109"/>
      <c r="G68" s="109"/>
      <c r="H68" s="109"/>
      <c r="I68" s="109"/>
      <c r="J68" s="110">
        <f>J298</f>
        <v>0</v>
      </c>
      <c r="L68" s="107"/>
    </row>
    <row r="69" spans="1:31" s="10" customFormat="1" ht="19.899999999999999" customHeight="1">
      <c r="B69" s="111"/>
      <c r="D69" s="112" t="s">
        <v>126</v>
      </c>
      <c r="E69" s="113"/>
      <c r="F69" s="113"/>
      <c r="G69" s="113"/>
      <c r="H69" s="113"/>
      <c r="I69" s="113"/>
      <c r="J69" s="114">
        <f>J299</f>
        <v>0</v>
      </c>
      <c r="L69" s="111"/>
    </row>
    <row r="70" spans="1:31" s="2" customFormat="1" ht="21.75" customHeight="1">
      <c r="A70" s="32"/>
      <c r="B70" s="33"/>
      <c r="C70" s="32"/>
      <c r="D70" s="32"/>
      <c r="E70" s="32"/>
      <c r="F70" s="32"/>
      <c r="G70" s="32"/>
      <c r="H70" s="32"/>
      <c r="I70" s="32"/>
      <c r="J70" s="32"/>
      <c r="K70" s="32"/>
      <c r="L70" s="90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7" customHeight="1">
      <c r="A71" s="32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90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5" spans="1:31" s="2" customFormat="1" ht="7" customHeight="1">
      <c r="A75" s="32"/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90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25" customHeight="1">
      <c r="A76" s="32"/>
      <c r="B76" s="33"/>
      <c r="C76" s="21" t="s">
        <v>127</v>
      </c>
      <c r="D76" s="32"/>
      <c r="E76" s="32"/>
      <c r="F76" s="32"/>
      <c r="G76" s="32"/>
      <c r="H76" s="32"/>
      <c r="I76" s="32"/>
      <c r="J76" s="32"/>
      <c r="K76" s="32"/>
      <c r="L76" s="90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7" customHeight="1">
      <c r="A77" s="32"/>
      <c r="B77" s="33"/>
      <c r="C77" s="32"/>
      <c r="D77" s="32"/>
      <c r="E77" s="32"/>
      <c r="F77" s="32"/>
      <c r="G77" s="32"/>
      <c r="H77" s="32"/>
      <c r="I77" s="32"/>
      <c r="J77" s="32"/>
      <c r="K77" s="32"/>
      <c r="L77" s="90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17</v>
      </c>
      <c r="D78" s="32"/>
      <c r="E78" s="32"/>
      <c r="F78" s="32"/>
      <c r="G78" s="32"/>
      <c r="H78" s="32"/>
      <c r="I78" s="32"/>
      <c r="J78" s="32"/>
      <c r="K78" s="32"/>
      <c r="L78" s="90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2"/>
      <c r="D79" s="32"/>
      <c r="E79" s="325" t="str">
        <f>E7</f>
        <v>Dobříš - oprava Šeříkové ul.</v>
      </c>
      <c r="F79" s="326"/>
      <c r="G79" s="326"/>
      <c r="H79" s="326"/>
      <c r="I79" s="32"/>
      <c r="J79" s="32"/>
      <c r="K79" s="32"/>
      <c r="L79" s="90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108</v>
      </c>
      <c r="D80" s="32"/>
      <c r="E80" s="32"/>
      <c r="F80" s="32"/>
      <c r="G80" s="32"/>
      <c r="H80" s="32"/>
      <c r="I80" s="32"/>
      <c r="J80" s="32"/>
      <c r="K80" s="32"/>
      <c r="L80" s="90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6.5" customHeight="1">
      <c r="A81" s="32"/>
      <c r="B81" s="33"/>
      <c r="C81" s="32"/>
      <c r="D81" s="32"/>
      <c r="E81" s="306" t="str">
        <f>E9</f>
        <v>1 - komunikace</v>
      </c>
      <c r="F81" s="327"/>
      <c r="G81" s="327"/>
      <c r="H81" s="327"/>
      <c r="I81" s="32"/>
      <c r="J81" s="32"/>
      <c r="K81" s="32"/>
      <c r="L81" s="90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7" customHeight="1">
      <c r="A82" s="32"/>
      <c r="B82" s="33"/>
      <c r="C82" s="32"/>
      <c r="D82" s="32"/>
      <c r="E82" s="32"/>
      <c r="F82" s="32"/>
      <c r="G82" s="32"/>
      <c r="H82" s="32"/>
      <c r="I82" s="32"/>
      <c r="J82" s="32"/>
      <c r="K82" s="32"/>
      <c r="L82" s="90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2" customHeight="1">
      <c r="A83" s="32"/>
      <c r="B83" s="33"/>
      <c r="C83" s="27" t="s">
        <v>21</v>
      </c>
      <c r="D83" s="32"/>
      <c r="E83" s="32"/>
      <c r="F83" s="25" t="str">
        <f>F12</f>
        <v>Dobříš</v>
      </c>
      <c r="G83" s="32"/>
      <c r="H83" s="32"/>
      <c r="I83" s="27" t="s">
        <v>23</v>
      </c>
      <c r="J83" s="50" t="str">
        <f>IF(J12="","",J12)</f>
        <v>13. 2. 2023</v>
      </c>
      <c r="K83" s="32"/>
      <c r="L83" s="90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7" customHeight="1">
      <c r="A84" s="32"/>
      <c r="B84" s="33"/>
      <c r="C84" s="32"/>
      <c r="D84" s="32"/>
      <c r="E84" s="32"/>
      <c r="F84" s="32"/>
      <c r="G84" s="32"/>
      <c r="H84" s="32"/>
      <c r="I84" s="32"/>
      <c r="J84" s="32"/>
      <c r="K84" s="32"/>
      <c r="L84" s="90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5.15" customHeight="1">
      <c r="A85" s="32"/>
      <c r="B85" s="33"/>
      <c r="C85" s="27" t="s">
        <v>25</v>
      </c>
      <c r="D85" s="32"/>
      <c r="E85" s="32"/>
      <c r="F85" s="25" t="str">
        <f>E15</f>
        <v>Město Dobříš</v>
      </c>
      <c r="G85" s="32"/>
      <c r="H85" s="32"/>
      <c r="I85" s="27" t="s">
        <v>31</v>
      </c>
      <c r="J85" s="30" t="str">
        <f>E21</f>
        <v>Ing. Jan Dudík</v>
      </c>
      <c r="K85" s="32"/>
      <c r="L85" s="90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5.15" customHeight="1">
      <c r="A86" s="32"/>
      <c r="B86" s="33"/>
      <c r="C86" s="27" t="s">
        <v>29</v>
      </c>
      <c r="D86" s="32"/>
      <c r="E86" s="32"/>
      <c r="F86" s="25" t="str">
        <f>IF(E18="","",E18)</f>
        <v>Vyplň údaj</v>
      </c>
      <c r="G86" s="32"/>
      <c r="H86" s="32"/>
      <c r="I86" s="27" t="s">
        <v>34</v>
      </c>
      <c r="J86" s="30" t="str">
        <f>E24</f>
        <v>Ing. Petr Dudík</v>
      </c>
      <c r="K86" s="32"/>
      <c r="L86" s="90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10.25" customHeight="1">
      <c r="A87" s="32"/>
      <c r="B87" s="33"/>
      <c r="C87" s="32"/>
      <c r="D87" s="32"/>
      <c r="E87" s="32"/>
      <c r="F87" s="32"/>
      <c r="G87" s="32"/>
      <c r="H87" s="32"/>
      <c r="I87" s="32"/>
      <c r="J87" s="32"/>
      <c r="K87" s="32"/>
      <c r="L87" s="90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11" customFormat="1" ht="29.25" customHeight="1">
      <c r="A88" s="115"/>
      <c r="B88" s="116"/>
      <c r="C88" s="117" t="s">
        <v>128</v>
      </c>
      <c r="D88" s="118" t="s">
        <v>57</v>
      </c>
      <c r="E88" s="118" t="s">
        <v>53</v>
      </c>
      <c r="F88" s="118" t="s">
        <v>54</v>
      </c>
      <c r="G88" s="118" t="s">
        <v>129</v>
      </c>
      <c r="H88" s="118" t="s">
        <v>130</v>
      </c>
      <c r="I88" s="118" t="s">
        <v>131</v>
      </c>
      <c r="J88" s="119" t="s">
        <v>115</v>
      </c>
      <c r="K88" s="120" t="s">
        <v>132</v>
      </c>
      <c r="L88" s="121"/>
      <c r="M88" s="57" t="s">
        <v>3</v>
      </c>
      <c r="N88" s="58" t="s">
        <v>42</v>
      </c>
      <c r="O88" s="58" t="s">
        <v>133</v>
      </c>
      <c r="P88" s="58" t="s">
        <v>134</v>
      </c>
      <c r="Q88" s="58" t="s">
        <v>135</v>
      </c>
      <c r="R88" s="58" t="s">
        <v>136</v>
      </c>
      <c r="S88" s="58" t="s">
        <v>137</v>
      </c>
      <c r="T88" s="59" t="s">
        <v>138</v>
      </c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</row>
    <row r="89" spans="1:65" s="2" customFormat="1" ht="22.75" customHeight="1">
      <c r="A89" s="32"/>
      <c r="B89" s="33"/>
      <c r="C89" s="64" t="s">
        <v>139</v>
      </c>
      <c r="D89" s="32"/>
      <c r="E89" s="32"/>
      <c r="F89" s="32"/>
      <c r="G89" s="32"/>
      <c r="H89" s="32"/>
      <c r="I89" s="32"/>
      <c r="J89" s="122">
        <f>BK89</f>
        <v>0</v>
      </c>
      <c r="K89" s="32"/>
      <c r="L89" s="33"/>
      <c r="M89" s="60"/>
      <c r="N89" s="51"/>
      <c r="O89" s="61"/>
      <c r="P89" s="123">
        <f>P90+P298</f>
        <v>0</v>
      </c>
      <c r="Q89" s="61"/>
      <c r="R89" s="123">
        <f>R90+R298</f>
        <v>196.49202150000002</v>
      </c>
      <c r="S89" s="61"/>
      <c r="T89" s="124">
        <f>T90+T298</f>
        <v>253.17447999999999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7" t="s">
        <v>71</v>
      </c>
      <c r="AU89" s="17" t="s">
        <v>116</v>
      </c>
      <c r="BK89" s="125">
        <f>BK90+BK298</f>
        <v>0</v>
      </c>
    </row>
    <row r="90" spans="1:65" s="12" customFormat="1" ht="25.9" customHeight="1">
      <c r="B90" s="126"/>
      <c r="D90" s="127" t="s">
        <v>71</v>
      </c>
      <c r="E90" s="128" t="s">
        <v>140</v>
      </c>
      <c r="F90" s="128" t="s">
        <v>141</v>
      </c>
      <c r="I90" s="129"/>
      <c r="J90" s="130">
        <f>BK90</f>
        <v>0</v>
      </c>
      <c r="L90" s="126"/>
      <c r="M90" s="131"/>
      <c r="N90" s="132"/>
      <c r="O90" s="132"/>
      <c r="P90" s="133">
        <f>P91+P156+P161+P200+P233+P284</f>
        <v>0</v>
      </c>
      <c r="Q90" s="132"/>
      <c r="R90" s="133">
        <f>R91+R156+R161+R200+R233+R284</f>
        <v>196.49202150000002</v>
      </c>
      <c r="S90" s="132"/>
      <c r="T90" s="134">
        <f>T91+T156+T161+T200+T233+T284</f>
        <v>253.10448</v>
      </c>
      <c r="AR90" s="127" t="s">
        <v>77</v>
      </c>
      <c r="AT90" s="135" t="s">
        <v>71</v>
      </c>
      <c r="AU90" s="135" t="s">
        <v>72</v>
      </c>
      <c r="AY90" s="127" t="s">
        <v>142</v>
      </c>
      <c r="BK90" s="136">
        <f>BK91+BK156+BK161+BK200+BK233+BK284</f>
        <v>0</v>
      </c>
    </row>
    <row r="91" spans="1:65" s="12" customFormat="1" ht="22.75" customHeight="1">
      <c r="B91" s="126"/>
      <c r="D91" s="127" t="s">
        <v>71</v>
      </c>
      <c r="E91" s="137" t="s">
        <v>77</v>
      </c>
      <c r="F91" s="137" t="s">
        <v>143</v>
      </c>
      <c r="I91" s="129"/>
      <c r="J91" s="138">
        <f>BK91</f>
        <v>0</v>
      </c>
      <c r="L91" s="126"/>
      <c r="M91" s="131"/>
      <c r="N91" s="132"/>
      <c r="O91" s="132"/>
      <c r="P91" s="133">
        <f>SUM(P92:P155)</f>
        <v>0</v>
      </c>
      <c r="Q91" s="132"/>
      <c r="R91" s="133">
        <f>SUM(R92:R155)</f>
        <v>10.966192000000001</v>
      </c>
      <c r="S91" s="132"/>
      <c r="T91" s="134">
        <f>SUM(T92:T155)</f>
        <v>248.27047999999999</v>
      </c>
      <c r="AR91" s="127" t="s">
        <v>77</v>
      </c>
      <c r="AT91" s="135" t="s">
        <v>71</v>
      </c>
      <c r="AU91" s="135" t="s">
        <v>77</v>
      </c>
      <c r="AY91" s="127" t="s">
        <v>142</v>
      </c>
      <c r="BK91" s="136">
        <f>SUM(BK92:BK155)</f>
        <v>0</v>
      </c>
    </row>
    <row r="92" spans="1:65" s="2" customFormat="1" ht="66.75" customHeight="1">
      <c r="A92" s="32"/>
      <c r="B92" s="139"/>
      <c r="C92" s="140" t="s">
        <v>77</v>
      </c>
      <c r="D92" s="140" t="s">
        <v>144</v>
      </c>
      <c r="E92" s="141" t="s">
        <v>145</v>
      </c>
      <c r="F92" s="142" t="s">
        <v>146</v>
      </c>
      <c r="G92" s="143" t="s">
        <v>89</v>
      </c>
      <c r="H92" s="144">
        <v>13.5</v>
      </c>
      <c r="I92" s="145"/>
      <c r="J92" s="146">
        <f>ROUND(I92*H92,2)</f>
        <v>0</v>
      </c>
      <c r="K92" s="147"/>
      <c r="L92" s="33"/>
      <c r="M92" s="148" t="s">
        <v>3</v>
      </c>
      <c r="N92" s="149" t="s">
        <v>43</v>
      </c>
      <c r="O92" s="53"/>
      <c r="P92" s="150">
        <f>O92*H92</f>
        <v>0</v>
      </c>
      <c r="Q92" s="150">
        <v>0</v>
      </c>
      <c r="R92" s="150">
        <f>Q92*H92</f>
        <v>0</v>
      </c>
      <c r="S92" s="150">
        <v>0.26</v>
      </c>
      <c r="T92" s="151">
        <f>S92*H92</f>
        <v>3.5100000000000002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52" t="s">
        <v>147</v>
      </c>
      <c r="AT92" s="152" t="s">
        <v>144</v>
      </c>
      <c r="AU92" s="152" t="s">
        <v>81</v>
      </c>
      <c r="AY92" s="17" t="s">
        <v>142</v>
      </c>
      <c r="BE92" s="153">
        <f>IF(N92="základní",J92,0)</f>
        <v>0</v>
      </c>
      <c r="BF92" s="153">
        <f>IF(N92="snížená",J92,0)</f>
        <v>0</v>
      </c>
      <c r="BG92" s="153">
        <f>IF(N92="zákl. přenesená",J92,0)</f>
        <v>0</v>
      </c>
      <c r="BH92" s="153">
        <f>IF(N92="sníž. přenesená",J92,0)</f>
        <v>0</v>
      </c>
      <c r="BI92" s="153">
        <f>IF(N92="nulová",J92,0)</f>
        <v>0</v>
      </c>
      <c r="BJ92" s="17" t="s">
        <v>77</v>
      </c>
      <c r="BK92" s="153">
        <f>ROUND(I92*H92,2)</f>
        <v>0</v>
      </c>
      <c r="BL92" s="17" t="s">
        <v>147</v>
      </c>
      <c r="BM92" s="152" t="s">
        <v>148</v>
      </c>
    </row>
    <row r="93" spans="1:65" s="2" customFormat="1" ht="10">
      <c r="A93" s="32"/>
      <c r="B93" s="33"/>
      <c r="C93" s="32"/>
      <c r="D93" s="154" t="s">
        <v>149</v>
      </c>
      <c r="E93" s="32"/>
      <c r="F93" s="155" t="s">
        <v>150</v>
      </c>
      <c r="G93" s="32"/>
      <c r="H93" s="32"/>
      <c r="I93" s="156"/>
      <c r="J93" s="32"/>
      <c r="K93" s="32"/>
      <c r="L93" s="33"/>
      <c r="M93" s="157"/>
      <c r="N93" s="158"/>
      <c r="O93" s="53"/>
      <c r="P93" s="53"/>
      <c r="Q93" s="53"/>
      <c r="R93" s="53"/>
      <c r="S93" s="53"/>
      <c r="T93" s="54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7" t="s">
        <v>149</v>
      </c>
      <c r="AU93" s="17" t="s">
        <v>81</v>
      </c>
    </row>
    <row r="94" spans="1:65" s="13" customFormat="1" ht="10">
      <c r="B94" s="159"/>
      <c r="D94" s="160" t="s">
        <v>151</v>
      </c>
      <c r="E94" s="161" t="s">
        <v>3</v>
      </c>
      <c r="F94" s="162" t="s">
        <v>152</v>
      </c>
      <c r="H94" s="163">
        <v>3.9</v>
      </c>
      <c r="I94" s="164"/>
      <c r="L94" s="159"/>
      <c r="M94" s="165"/>
      <c r="N94" s="166"/>
      <c r="O94" s="166"/>
      <c r="P94" s="166"/>
      <c r="Q94" s="166"/>
      <c r="R94" s="166"/>
      <c r="S94" s="166"/>
      <c r="T94" s="167"/>
      <c r="AT94" s="161" t="s">
        <v>151</v>
      </c>
      <c r="AU94" s="161" t="s">
        <v>81</v>
      </c>
      <c r="AV94" s="13" t="s">
        <v>81</v>
      </c>
      <c r="AW94" s="13" t="s">
        <v>33</v>
      </c>
      <c r="AX94" s="13" t="s">
        <v>72</v>
      </c>
      <c r="AY94" s="161" t="s">
        <v>142</v>
      </c>
    </row>
    <row r="95" spans="1:65" s="13" customFormat="1" ht="10">
      <c r="B95" s="159"/>
      <c r="D95" s="160" t="s">
        <v>151</v>
      </c>
      <c r="E95" s="161" t="s">
        <v>3</v>
      </c>
      <c r="F95" s="162" t="s">
        <v>153</v>
      </c>
      <c r="H95" s="163">
        <v>9.6</v>
      </c>
      <c r="I95" s="164"/>
      <c r="L95" s="159"/>
      <c r="M95" s="165"/>
      <c r="N95" s="166"/>
      <c r="O95" s="166"/>
      <c r="P95" s="166"/>
      <c r="Q95" s="166"/>
      <c r="R95" s="166"/>
      <c r="S95" s="166"/>
      <c r="T95" s="167"/>
      <c r="AT95" s="161" t="s">
        <v>151</v>
      </c>
      <c r="AU95" s="161" t="s">
        <v>81</v>
      </c>
      <c r="AV95" s="13" t="s">
        <v>81</v>
      </c>
      <c r="AW95" s="13" t="s">
        <v>33</v>
      </c>
      <c r="AX95" s="13" t="s">
        <v>72</v>
      </c>
      <c r="AY95" s="161" t="s">
        <v>142</v>
      </c>
    </row>
    <row r="96" spans="1:65" s="2" customFormat="1" ht="62.75" customHeight="1">
      <c r="A96" s="32"/>
      <c r="B96" s="139"/>
      <c r="C96" s="140" t="s">
        <v>81</v>
      </c>
      <c r="D96" s="140" t="s">
        <v>144</v>
      </c>
      <c r="E96" s="141" t="s">
        <v>154</v>
      </c>
      <c r="F96" s="142" t="s">
        <v>155</v>
      </c>
      <c r="G96" s="143" t="s">
        <v>89</v>
      </c>
      <c r="H96" s="144">
        <v>426.06</v>
      </c>
      <c r="I96" s="145"/>
      <c r="J96" s="146">
        <f>ROUND(I96*H96,2)</f>
        <v>0</v>
      </c>
      <c r="K96" s="147"/>
      <c r="L96" s="33"/>
      <c r="M96" s="148" t="s">
        <v>3</v>
      </c>
      <c r="N96" s="149" t="s">
        <v>43</v>
      </c>
      <c r="O96" s="53"/>
      <c r="P96" s="150">
        <f>O96*H96</f>
        <v>0</v>
      </c>
      <c r="Q96" s="150">
        <v>0</v>
      </c>
      <c r="R96" s="150">
        <f>Q96*H96</f>
        <v>0</v>
      </c>
      <c r="S96" s="150">
        <v>0.17</v>
      </c>
      <c r="T96" s="151">
        <f>S96*H96</f>
        <v>72.430199999999999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52" t="s">
        <v>147</v>
      </c>
      <c r="AT96" s="152" t="s">
        <v>144</v>
      </c>
      <c r="AU96" s="152" t="s">
        <v>81</v>
      </c>
      <c r="AY96" s="17" t="s">
        <v>142</v>
      </c>
      <c r="BE96" s="153">
        <f>IF(N96="základní",J96,0)</f>
        <v>0</v>
      </c>
      <c r="BF96" s="153">
        <f>IF(N96="snížená",J96,0)</f>
        <v>0</v>
      </c>
      <c r="BG96" s="153">
        <f>IF(N96="zákl. přenesená",J96,0)</f>
        <v>0</v>
      </c>
      <c r="BH96" s="153">
        <f>IF(N96="sníž. přenesená",J96,0)</f>
        <v>0</v>
      </c>
      <c r="BI96" s="153">
        <f>IF(N96="nulová",J96,0)</f>
        <v>0</v>
      </c>
      <c r="BJ96" s="17" t="s">
        <v>77</v>
      </c>
      <c r="BK96" s="153">
        <f>ROUND(I96*H96,2)</f>
        <v>0</v>
      </c>
      <c r="BL96" s="17" t="s">
        <v>147</v>
      </c>
      <c r="BM96" s="152" t="s">
        <v>156</v>
      </c>
    </row>
    <row r="97" spans="1:65" s="2" customFormat="1" ht="10">
      <c r="A97" s="32"/>
      <c r="B97" s="33"/>
      <c r="C97" s="32"/>
      <c r="D97" s="154" t="s">
        <v>149</v>
      </c>
      <c r="E97" s="32"/>
      <c r="F97" s="155" t="s">
        <v>157</v>
      </c>
      <c r="G97" s="32"/>
      <c r="H97" s="32"/>
      <c r="I97" s="156"/>
      <c r="J97" s="32"/>
      <c r="K97" s="32"/>
      <c r="L97" s="33"/>
      <c r="M97" s="157"/>
      <c r="N97" s="158"/>
      <c r="O97" s="53"/>
      <c r="P97" s="53"/>
      <c r="Q97" s="53"/>
      <c r="R97" s="53"/>
      <c r="S97" s="53"/>
      <c r="T97" s="54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7" t="s">
        <v>149</v>
      </c>
      <c r="AU97" s="17" t="s">
        <v>81</v>
      </c>
    </row>
    <row r="98" spans="1:65" s="13" customFormat="1" ht="10">
      <c r="B98" s="159"/>
      <c r="D98" s="160" t="s">
        <v>151</v>
      </c>
      <c r="E98" s="161" t="s">
        <v>3</v>
      </c>
      <c r="F98" s="162" t="s">
        <v>158</v>
      </c>
      <c r="H98" s="163">
        <v>100.46</v>
      </c>
      <c r="I98" s="164"/>
      <c r="L98" s="159"/>
      <c r="M98" s="165"/>
      <c r="N98" s="166"/>
      <c r="O98" s="166"/>
      <c r="P98" s="166"/>
      <c r="Q98" s="166"/>
      <c r="R98" s="166"/>
      <c r="S98" s="166"/>
      <c r="T98" s="167"/>
      <c r="AT98" s="161" t="s">
        <v>151</v>
      </c>
      <c r="AU98" s="161" t="s">
        <v>81</v>
      </c>
      <c r="AV98" s="13" t="s">
        <v>81</v>
      </c>
      <c r="AW98" s="13" t="s">
        <v>33</v>
      </c>
      <c r="AX98" s="13" t="s">
        <v>72</v>
      </c>
      <c r="AY98" s="161" t="s">
        <v>142</v>
      </c>
    </row>
    <row r="99" spans="1:65" s="13" customFormat="1" ht="10">
      <c r="B99" s="159"/>
      <c r="D99" s="160" t="s">
        <v>151</v>
      </c>
      <c r="E99" s="161" t="s">
        <v>3</v>
      </c>
      <c r="F99" s="162" t="s">
        <v>159</v>
      </c>
      <c r="H99" s="163">
        <v>222.8</v>
      </c>
      <c r="I99" s="164"/>
      <c r="L99" s="159"/>
      <c r="M99" s="165"/>
      <c r="N99" s="166"/>
      <c r="O99" s="166"/>
      <c r="P99" s="166"/>
      <c r="Q99" s="166"/>
      <c r="R99" s="166"/>
      <c r="S99" s="166"/>
      <c r="T99" s="167"/>
      <c r="AT99" s="161" t="s">
        <v>151</v>
      </c>
      <c r="AU99" s="161" t="s">
        <v>81</v>
      </c>
      <c r="AV99" s="13" t="s">
        <v>81</v>
      </c>
      <c r="AW99" s="13" t="s">
        <v>33</v>
      </c>
      <c r="AX99" s="13" t="s">
        <v>72</v>
      </c>
      <c r="AY99" s="161" t="s">
        <v>142</v>
      </c>
    </row>
    <row r="100" spans="1:65" s="13" customFormat="1" ht="10">
      <c r="B100" s="159"/>
      <c r="D100" s="160" t="s">
        <v>151</v>
      </c>
      <c r="E100" s="161" t="s">
        <v>3</v>
      </c>
      <c r="F100" s="162" t="s">
        <v>160</v>
      </c>
      <c r="H100" s="163">
        <v>67.400000000000006</v>
      </c>
      <c r="I100" s="164"/>
      <c r="L100" s="159"/>
      <c r="M100" s="165"/>
      <c r="N100" s="166"/>
      <c r="O100" s="166"/>
      <c r="P100" s="166"/>
      <c r="Q100" s="166"/>
      <c r="R100" s="166"/>
      <c r="S100" s="166"/>
      <c r="T100" s="167"/>
      <c r="AT100" s="161" t="s">
        <v>151</v>
      </c>
      <c r="AU100" s="161" t="s">
        <v>81</v>
      </c>
      <c r="AV100" s="13" t="s">
        <v>81</v>
      </c>
      <c r="AW100" s="13" t="s">
        <v>33</v>
      </c>
      <c r="AX100" s="13" t="s">
        <v>72</v>
      </c>
      <c r="AY100" s="161" t="s">
        <v>142</v>
      </c>
    </row>
    <row r="101" spans="1:65" s="13" customFormat="1" ht="10">
      <c r="B101" s="159"/>
      <c r="D101" s="160" t="s">
        <v>151</v>
      </c>
      <c r="E101" s="161" t="s">
        <v>3</v>
      </c>
      <c r="F101" s="162" t="s">
        <v>161</v>
      </c>
      <c r="H101" s="163">
        <v>31.5</v>
      </c>
      <c r="I101" s="164"/>
      <c r="L101" s="159"/>
      <c r="M101" s="165"/>
      <c r="N101" s="166"/>
      <c r="O101" s="166"/>
      <c r="P101" s="166"/>
      <c r="Q101" s="166"/>
      <c r="R101" s="166"/>
      <c r="S101" s="166"/>
      <c r="T101" s="167"/>
      <c r="AT101" s="161" t="s">
        <v>151</v>
      </c>
      <c r="AU101" s="161" t="s">
        <v>81</v>
      </c>
      <c r="AV101" s="13" t="s">
        <v>81</v>
      </c>
      <c r="AW101" s="13" t="s">
        <v>33</v>
      </c>
      <c r="AX101" s="13" t="s">
        <v>72</v>
      </c>
      <c r="AY101" s="161" t="s">
        <v>142</v>
      </c>
    </row>
    <row r="102" spans="1:65" s="13" customFormat="1" ht="10">
      <c r="B102" s="159"/>
      <c r="D102" s="160" t="s">
        <v>151</v>
      </c>
      <c r="E102" s="161" t="s">
        <v>3</v>
      </c>
      <c r="F102" s="162" t="s">
        <v>162</v>
      </c>
      <c r="H102" s="163">
        <v>3.9</v>
      </c>
      <c r="I102" s="164"/>
      <c r="L102" s="159"/>
      <c r="M102" s="165"/>
      <c r="N102" s="166"/>
      <c r="O102" s="166"/>
      <c r="P102" s="166"/>
      <c r="Q102" s="166"/>
      <c r="R102" s="166"/>
      <c r="S102" s="166"/>
      <c r="T102" s="167"/>
      <c r="AT102" s="161" t="s">
        <v>151</v>
      </c>
      <c r="AU102" s="161" t="s">
        <v>81</v>
      </c>
      <c r="AV102" s="13" t="s">
        <v>81</v>
      </c>
      <c r="AW102" s="13" t="s">
        <v>33</v>
      </c>
      <c r="AX102" s="13" t="s">
        <v>72</v>
      </c>
      <c r="AY102" s="161" t="s">
        <v>142</v>
      </c>
    </row>
    <row r="103" spans="1:65" s="2" customFormat="1" ht="55.5" customHeight="1">
      <c r="A103" s="32"/>
      <c r="B103" s="139"/>
      <c r="C103" s="140" t="s">
        <v>84</v>
      </c>
      <c r="D103" s="140" t="s">
        <v>144</v>
      </c>
      <c r="E103" s="141" t="s">
        <v>163</v>
      </c>
      <c r="F103" s="142" t="s">
        <v>164</v>
      </c>
      <c r="G103" s="143" t="s">
        <v>89</v>
      </c>
      <c r="H103" s="144">
        <v>422.16</v>
      </c>
      <c r="I103" s="145"/>
      <c r="J103" s="146">
        <f>ROUND(I103*H103,2)</f>
        <v>0</v>
      </c>
      <c r="K103" s="147"/>
      <c r="L103" s="33"/>
      <c r="M103" s="148" t="s">
        <v>3</v>
      </c>
      <c r="N103" s="149" t="s">
        <v>43</v>
      </c>
      <c r="O103" s="53"/>
      <c r="P103" s="150">
        <f>O103*H103</f>
        <v>0</v>
      </c>
      <c r="Q103" s="150">
        <v>0</v>
      </c>
      <c r="R103" s="150">
        <f>Q103*H103</f>
        <v>0</v>
      </c>
      <c r="S103" s="150">
        <v>9.8000000000000004E-2</v>
      </c>
      <c r="T103" s="151">
        <f>S103*H103</f>
        <v>41.371680000000005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52" t="s">
        <v>147</v>
      </c>
      <c r="AT103" s="152" t="s">
        <v>144</v>
      </c>
      <c r="AU103" s="152" t="s">
        <v>81</v>
      </c>
      <c r="AY103" s="17" t="s">
        <v>142</v>
      </c>
      <c r="BE103" s="153">
        <f>IF(N103="základní",J103,0)</f>
        <v>0</v>
      </c>
      <c r="BF103" s="153">
        <f>IF(N103="snížená",J103,0)</f>
        <v>0</v>
      </c>
      <c r="BG103" s="153">
        <f>IF(N103="zákl. přenesená",J103,0)</f>
        <v>0</v>
      </c>
      <c r="BH103" s="153">
        <f>IF(N103="sníž. přenesená",J103,0)</f>
        <v>0</v>
      </c>
      <c r="BI103" s="153">
        <f>IF(N103="nulová",J103,0)</f>
        <v>0</v>
      </c>
      <c r="BJ103" s="17" t="s">
        <v>77</v>
      </c>
      <c r="BK103" s="153">
        <f>ROUND(I103*H103,2)</f>
        <v>0</v>
      </c>
      <c r="BL103" s="17" t="s">
        <v>147</v>
      </c>
      <c r="BM103" s="152" t="s">
        <v>165</v>
      </c>
    </row>
    <row r="104" spans="1:65" s="2" customFormat="1" ht="10">
      <c r="A104" s="32"/>
      <c r="B104" s="33"/>
      <c r="C104" s="32"/>
      <c r="D104" s="154" t="s">
        <v>149</v>
      </c>
      <c r="E104" s="32"/>
      <c r="F104" s="155" t="s">
        <v>166</v>
      </c>
      <c r="G104" s="32"/>
      <c r="H104" s="32"/>
      <c r="I104" s="156"/>
      <c r="J104" s="32"/>
      <c r="K104" s="32"/>
      <c r="L104" s="33"/>
      <c r="M104" s="157"/>
      <c r="N104" s="158"/>
      <c r="O104" s="53"/>
      <c r="P104" s="53"/>
      <c r="Q104" s="53"/>
      <c r="R104" s="53"/>
      <c r="S104" s="53"/>
      <c r="T104" s="54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7" t="s">
        <v>149</v>
      </c>
      <c r="AU104" s="17" t="s">
        <v>81</v>
      </c>
    </row>
    <row r="105" spans="1:65" s="13" customFormat="1" ht="10">
      <c r="B105" s="159"/>
      <c r="D105" s="160" t="s">
        <v>151</v>
      </c>
      <c r="E105" s="161" t="s">
        <v>3</v>
      </c>
      <c r="F105" s="162" t="s">
        <v>158</v>
      </c>
      <c r="H105" s="163">
        <v>100.46</v>
      </c>
      <c r="I105" s="164"/>
      <c r="L105" s="159"/>
      <c r="M105" s="165"/>
      <c r="N105" s="166"/>
      <c r="O105" s="166"/>
      <c r="P105" s="166"/>
      <c r="Q105" s="166"/>
      <c r="R105" s="166"/>
      <c r="S105" s="166"/>
      <c r="T105" s="167"/>
      <c r="AT105" s="161" t="s">
        <v>151</v>
      </c>
      <c r="AU105" s="161" t="s">
        <v>81</v>
      </c>
      <c r="AV105" s="13" t="s">
        <v>81</v>
      </c>
      <c r="AW105" s="13" t="s">
        <v>33</v>
      </c>
      <c r="AX105" s="13" t="s">
        <v>72</v>
      </c>
      <c r="AY105" s="161" t="s">
        <v>142</v>
      </c>
    </row>
    <row r="106" spans="1:65" s="13" customFormat="1" ht="10">
      <c r="B106" s="159"/>
      <c r="D106" s="160" t="s">
        <v>151</v>
      </c>
      <c r="E106" s="161" t="s">
        <v>3</v>
      </c>
      <c r="F106" s="162" t="s">
        <v>159</v>
      </c>
      <c r="H106" s="163">
        <v>222.8</v>
      </c>
      <c r="I106" s="164"/>
      <c r="L106" s="159"/>
      <c r="M106" s="165"/>
      <c r="N106" s="166"/>
      <c r="O106" s="166"/>
      <c r="P106" s="166"/>
      <c r="Q106" s="166"/>
      <c r="R106" s="166"/>
      <c r="S106" s="166"/>
      <c r="T106" s="167"/>
      <c r="AT106" s="161" t="s">
        <v>151</v>
      </c>
      <c r="AU106" s="161" t="s">
        <v>81</v>
      </c>
      <c r="AV106" s="13" t="s">
        <v>81</v>
      </c>
      <c r="AW106" s="13" t="s">
        <v>33</v>
      </c>
      <c r="AX106" s="13" t="s">
        <v>72</v>
      </c>
      <c r="AY106" s="161" t="s">
        <v>142</v>
      </c>
    </row>
    <row r="107" spans="1:65" s="13" customFormat="1" ht="10">
      <c r="B107" s="159"/>
      <c r="D107" s="160" t="s">
        <v>151</v>
      </c>
      <c r="E107" s="161" t="s">
        <v>3</v>
      </c>
      <c r="F107" s="162" t="s">
        <v>160</v>
      </c>
      <c r="H107" s="163">
        <v>67.400000000000006</v>
      </c>
      <c r="I107" s="164"/>
      <c r="L107" s="159"/>
      <c r="M107" s="165"/>
      <c r="N107" s="166"/>
      <c r="O107" s="166"/>
      <c r="P107" s="166"/>
      <c r="Q107" s="166"/>
      <c r="R107" s="166"/>
      <c r="S107" s="166"/>
      <c r="T107" s="167"/>
      <c r="AT107" s="161" t="s">
        <v>151</v>
      </c>
      <c r="AU107" s="161" t="s">
        <v>81</v>
      </c>
      <c r="AV107" s="13" t="s">
        <v>81</v>
      </c>
      <c r="AW107" s="13" t="s">
        <v>33</v>
      </c>
      <c r="AX107" s="13" t="s">
        <v>72</v>
      </c>
      <c r="AY107" s="161" t="s">
        <v>142</v>
      </c>
    </row>
    <row r="108" spans="1:65" s="13" customFormat="1" ht="10">
      <c r="B108" s="159"/>
      <c r="D108" s="160" t="s">
        <v>151</v>
      </c>
      <c r="E108" s="161" t="s">
        <v>3</v>
      </c>
      <c r="F108" s="162" t="s">
        <v>161</v>
      </c>
      <c r="H108" s="163">
        <v>31.5</v>
      </c>
      <c r="I108" s="164"/>
      <c r="L108" s="159"/>
      <c r="M108" s="165"/>
      <c r="N108" s="166"/>
      <c r="O108" s="166"/>
      <c r="P108" s="166"/>
      <c r="Q108" s="166"/>
      <c r="R108" s="166"/>
      <c r="S108" s="166"/>
      <c r="T108" s="167"/>
      <c r="AT108" s="161" t="s">
        <v>151</v>
      </c>
      <c r="AU108" s="161" t="s">
        <v>81</v>
      </c>
      <c r="AV108" s="13" t="s">
        <v>81</v>
      </c>
      <c r="AW108" s="13" t="s">
        <v>33</v>
      </c>
      <c r="AX108" s="13" t="s">
        <v>72</v>
      </c>
      <c r="AY108" s="161" t="s">
        <v>142</v>
      </c>
    </row>
    <row r="109" spans="1:65" s="2" customFormat="1" ht="49" customHeight="1">
      <c r="A109" s="32"/>
      <c r="B109" s="139"/>
      <c r="C109" s="140" t="s">
        <v>147</v>
      </c>
      <c r="D109" s="140" t="s">
        <v>144</v>
      </c>
      <c r="E109" s="141" t="s">
        <v>167</v>
      </c>
      <c r="F109" s="142" t="s">
        <v>168</v>
      </c>
      <c r="G109" s="143" t="s">
        <v>89</v>
      </c>
      <c r="H109" s="144">
        <v>401.84</v>
      </c>
      <c r="I109" s="145"/>
      <c r="J109" s="146">
        <f>ROUND(I109*H109,2)</f>
        <v>0</v>
      </c>
      <c r="K109" s="147"/>
      <c r="L109" s="33"/>
      <c r="M109" s="148" t="s">
        <v>3</v>
      </c>
      <c r="N109" s="149" t="s">
        <v>43</v>
      </c>
      <c r="O109" s="53"/>
      <c r="P109" s="150">
        <f>O109*H109</f>
        <v>0</v>
      </c>
      <c r="Q109" s="150">
        <v>5.0000000000000002E-5</v>
      </c>
      <c r="R109" s="150">
        <f>Q109*H109</f>
        <v>2.0091999999999999E-2</v>
      </c>
      <c r="S109" s="150">
        <v>0.115</v>
      </c>
      <c r="T109" s="151">
        <f>S109*H109</f>
        <v>46.211599999999997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52" t="s">
        <v>147</v>
      </c>
      <c r="AT109" s="152" t="s">
        <v>144</v>
      </c>
      <c r="AU109" s="152" t="s">
        <v>81</v>
      </c>
      <c r="AY109" s="17" t="s">
        <v>142</v>
      </c>
      <c r="BE109" s="153">
        <f>IF(N109="základní",J109,0)</f>
        <v>0</v>
      </c>
      <c r="BF109" s="153">
        <f>IF(N109="snížená",J109,0)</f>
        <v>0</v>
      </c>
      <c r="BG109" s="153">
        <f>IF(N109="zákl. přenesená",J109,0)</f>
        <v>0</v>
      </c>
      <c r="BH109" s="153">
        <f>IF(N109="sníž. přenesená",J109,0)</f>
        <v>0</v>
      </c>
      <c r="BI109" s="153">
        <f>IF(N109="nulová",J109,0)</f>
        <v>0</v>
      </c>
      <c r="BJ109" s="17" t="s">
        <v>77</v>
      </c>
      <c r="BK109" s="153">
        <f>ROUND(I109*H109,2)</f>
        <v>0</v>
      </c>
      <c r="BL109" s="17" t="s">
        <v>147</v>
      </c>
      <c r="BM109" s="152" t="s">
        <v>169</v>
      </c>
    </row>
    <row r="110" spans="1:65" s="2" customFormat="1" ht="10">
      <c r="A110" s="32"/>
      <c r="B110" s="33"/>
      <c r="C110" s="32"/>
      <c r="D110" s="154" t="s">
        <v>149</v>
      </c>
      <c r="E110" s="32"/>
      <c r="F110" s="155" t="s">
        <v>170</v>
      </c>
      <c r="G110" s="32"/>
      <c r="H110" s="32"/>
      <c r="I110" s="156"/>
      <c r="J110" s="32"/>
      <c r="K110" s="32"/>
      <c r="L110" s="33"/>
      <c r="M110" s="157"/>
      <c r="N110" s="158"/>
      <c r="O110" s="53"/>
      <c r="P110" s="53"/>
      <c r="Q110" s="53"/>
      <c r="R110" s="53"/>
      <c r="S110" s="53"/>
      <c r="T110" s="54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7" t="s">
        <v>149</v>
      </c>
      <c r="AU110" s="17" t="s">
        <v>81</v>
      </c>
    </row>
    <row r="111" spans="1:65" s="13" customFormat="1" ht="10">
      <c r="B111" s="159"/>
      <c r="D111" s="160" t="s">
        <v>151</v>
      </c>
      <c r="E111" s="161" t="s">
        <v>3</v>
      </c>
      <c r="F111" s="162" t="s">
        <v>171</v>
      </c>
      <c r="H111" s="163">
        <v>401.84</v>
      </c>
      <c r="I111" s="164"/>
      <c r="L111" s="159"/>
      <c r="M111" s="165"/>
      <c r="N111" s="166"/>
      <c r="O111" s="166"/>
      <c r="P111" s="166"/>
      <c r="Q111" s="166"/>
      <c r="R111" s="166"/>
      <c r="S111" s="166"/>
      <c r="T111" s="167"/>
      <c r="AT111" s="161" t="s">
        <v>151</v>
      </c>
      <c r="AU111" s="161" t="s">
        <v>81</v>
      </c>
      <c r="AV111" s="13" t="s">
        <v>81</v>
      </c>
      <c r="AW111" s="13" t="s">
        <v>33</v>
      </c>
      <c r="AX111" s="13" t="s">
        <v>72</v>
      </c>
      <c r="AY111" s="161" t="s">
        <v>142</v>
      </c>
    </row>
    <row r="112" spans="1:65" s="2" customFormat="1" ht="49" customHeight="1">
      <c r="A112" s="32"/>
      <c r="B112" s="139"/>
      <c r="C112" s="140" t="s">
        <v>172</v>
      </c>
      <c r="D112" s="140" t="s">
        <v>144</v>
      </c>
      <c r="E112" s="141" t="s">
        <v>173</v>
      </c>
      <c r="F112" s="142" t="s">
        <v>174</v>
      </c>
      <c r="G112" s="143" t="s">
        <v>103</v>
      </c>
      <c r="H112" s="144">
        <v>413.4</v>
      </c>
      <c r="I112" s="145"/>
      <c r="J112" s="146">
        <f>ROUND(I112*H112,2)</f>
        <v>0</v>
      </c>
      <c r="K112" s="147"/>
      <c r="L112" s="33"/>
      <c r="M112" s="148" t="s">
        <v>3</v>
      </c>
      <c r="N112" s="149" t="s">
        <v>43</v>
      </c>
      <c r="O112" s="53"/>
      <c r="P112" s="150">
        <f>O112*H112</f>
        <v>0</v>
      </c>
      <c r="Q112" s="150">
        <v>0</v>
      </c>
      <c r="R112" s="150">
        <f>Q112*H112</f>
        <v>0</v>
      </c>
      <c r="S112" s="150">
        <v>0.20499999999999999</v>
      </c>
      <c r="T112" s="151">
        <f>S112*H112</f>
        <v>84.746999999999986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52" t="s">
        <v>147</v>
      </c>
      <c r="AT112" s="152" t="s">
        <v>144</v>
      </c>
      <c r="AU112" s="152" t="s">
        <v>81</v>
      </c>
      <c r="AY112" s="17" t="s">
        <v>142</v>
      </c>
      <c r="BE112" s="153">
        <f>IF(N112="základní",J112,0)</f>
        <v>0</v>
      </c>
      <c r="BF112" s="153">
        <f>IF(N112="snížená",J112,0)</f>
        <v>0</v>
      </c>
      <c r="BG112" s="153">
        <f>IF(N112="zákl. přenesená",J112,0)</f>
        <v>0</v>
      </c>
      <c r="BH112" s="153">
        <f>IF(N112="sníž. přenesená",J112,0)</f>
        <v>0</v>
      </c>
      <c r="BI112" s="153">
        <f>IF(N112="nulová",J112,0)</f>
        <v>0</v>
      </c>
      <c r="BJ112" s="17" t="s">
        <v>77</v>
      </c>
      <c r="BK112" s="153">
        <f>ROUND(I112*H112,2)</f>
        <v>0</v>
      </c>
      <c r="BL112" s="17" t="s">
        <v>147</v>
      </c>
      <c r="BM112" s="152" t="s">
        <v>175</v>
      </c>
    </row>
    <row r="113" spans="1:65" s="2" customFormat="1" ht="10">
      <c r="A113" s="32"/>
      <c r="B113" s="33"/>
      <c r="C113" s="32"/>
      <c r="D113" s="154" t="s">
        <v>149</v>
      </c>
      <c r="E113" s="32"/>
      <c r="F113" s="155" t="s">
        <v>176</v>
      </c>
      <c r="G113" s="32"/>
      <c r="H113" s="32"/>
      <c r="I113" s="156"/>
      <c r="J113" s="32"/>
      <c r="K113" s="32"/>
      <c r="L113" s="33"/>
      <c r="M113" s="157"/>
      <c r="N113" s="158"/>
      <c r="O113" s="53"/>
      <c r="P113" s="53"/>
      <c r="Q113" s="53"/>
      <c r="R113" s="53"/>
      <c r="S113" s="53"/>
      <c r="T113" s="54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7" t="s">
        <v>149</v>
      </c>
      <c r="AU113" s="17" t="s">
        <v>81</v>
      </c>
    </row>
    <row r="114" spans="1:65" s="13" customFormat="1" ht="10">
      <c r="B114" s="159"/>
      <c r="D114" s="160" t="s">
        <v>151</v>
      </c>
      <c r="E114" s="161" t="s">
        <v>3</v>
      </c>
      <c r="F114" s="162" t="s">
        <v>177</v>
      </c>
      <c r="H114" s="163">
        <v>260</v>
      </c>
      <c r="I114" s="164"/>
      <c r="L114" s="159"/>
      <c r="M114" s="165"/>
      <c r="N114" s="166"/>
      <c r="O114" s="166"/>
      <c r="P114" s="166"/>
      <c r="Q114" s="166"/>
      <c r="R114" s="166"/>
      <c r="S114" s="166"/>
      <c r="T114" s="167"/>
      <c r="AT114" s="161" t="s">
        <v>151</v>
      </c>
      <c r="AU114" s="161" t="s">
        <v>81</v>
      </c>
      <c r="AV114" s="13" t="s">
        <v>81</v>
      </c>
      <c r="AW114" s="13" t="s">
        <v>33</v>
      </c>
      <c r="AX114" s="13" t="s">
        <v>72</v>
      </c>
      <c r="AY114" s="161" t="s">
        <v>142</v>
      </c>
    </row>
    <row r="115" spans="1:65" s="13" customFormat="1" ht="10">
      <c r="B115" s="159"/>
      <c r="D115" s="160" t="s">
        <v>151</v>
      </c>
      <c r="E115" s="161" t="s">
        <v>3</v>
      </c>
      <c r="F115" s="162" t="s">
        <v>178</v>
      </c>
      <c r="H115" s="163">
        <v>153.4</v>
      </c>
      <c r="I115" s="164"/>
      <c r="L115" s="159"/>
      <c r="M115" s="165"/>
      <c r="N115" s="166"/>
      <c r="O115" s="166"/>
      <c r="P115" s="166"/>
      <c r="Q115" s="166"/>
      <c r="R115" s="166"/>
      <c r="S115" s="166"/>
      <c r="T115" s="167"/>
      <c r="AT115" s="161" t="s">
        <v>151</v>
      </c>
      <c r="AU115" s="161" t="s">
        <v>81</v>
      </c>
      <c r="AV115" s="13" t="s">
        <v>81</v>
      </c>
      <c r="AW115" s="13" t="s">
        <v>33</v>
      </c>
      <c r="AX115" s="13" t="s">
        <v>72</v>
      </c>
      <c r="AY115" s="161" t="s">
        <v>142</v>
      </c>
    </row>
    <row r="116" spans="1:65" s="2" customFormat="1" ht="24.15" customHeight="1">
      <c r="A116" s="32"/>
      <c r="B116" s="139"/>
      <c r="C116" s="140" t="s">
        <v>179</v>
      </c>
      <c r="D116" s="140" t="s">
        <v>144</v>
      </c>
      <c r="E116" s="141" t="s">
        <v>180</v>
      </c>
      <c r="F116" s="142" t="s">
        <v>181</v>
      </c>
      <c r="G116" s="143" t="s">
        <v>182</v>
      </c>
      <c r="H116" s="144">
        <v>0.6</v>
      </c>
      <c r="I116" s="145"/>
      <c r="J116" s="146">
        <f>ROUND(I116*H116,2)</f>
        <v>0</v>
      </c>
      <c r="K116" s="147"/>
      <c r="L116" s="33"/>
      <c r="M116" s="148" t="s">
        <v>3</v>
      </c>
      <c r="N116" s="149" t="s">
        <v>43</v>
      </c>
      <c r="O116" s="53"/>
      <c r="P116" s="150">
        <f>O116*H116</f>
        <v>0</v>
      </c>
      <c r="Q116" s="150">
        <v>0</v>
      </c>
      <c r="R116" s="150">
        <f>Q116*H116</f>
        <v>0</v>
      </c>
      <c r="S116" s="150">
        <v>0</v>
      </c>
      <c r="T116" s="151">
        <f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52" t="s">
        <v>147</v>
      </c>
      <c r="AT116" s="152" t="s">
        <v>144</v>
      </c>
      <c r="AU116" s="152" t="s">
        <v>81</v>
      </c>
      <c r="AY116" s="17" t="s">
        <v>142</v>
      </c>
      <c r="BE116" s="153">
        <f>IF(N116="základní",J116,0)</f>
        <v>0</v>
      </c>
      <c r="BF116" s="153">
        <f>IF(N116="snížená",J116,0)</f>
        <v>0</v>
      </c>
      <c r="BG116" s="153">
        <f>IF(N116="zákl. přenesená",J116,0)</f>
        <v>0</v>
      </c>
      <c r="BH116" s="153">
        <f>IF(N116="sníž. přenesená",J116,0)</f>
        <v>0</v>
      </c>
      <c r="BI116" s="153">
        <f>IF(N116="nulová",J116,0)</f>
        <v>0</v>
      </c>
      <c r="BJ116" s="17" t="s">
        <v>77</v>
      </c>
      <c r="BK116" s="153">
        <f>ROUND(I116*H116,2)</f>
        <v>0</v>
      </c>
      <c r="BL116" s="17" t="s">
        <v>147</v>
      </c>
      <c r="BM116" s="152" t="s">
        <v>183</v>
      </c>
    </row>
    <row r="117" spans="1:65" s="2" customFormat="1" ht="10">
      <c r="A117" s="32"/>
      <c r="B117" s="33"/>
      <c r="C117" s="32"/>
      <c r="D117" s="154" t="s">
        <v>149</v>
      </c>
      <c r="E117" s="32"/>
      <c r="F117" s="155" t="s">
        <v>184</v>
      </c>
      <c r="G117" s="32"/>
      <c r="H117" s="32"/>
      <c r="I117" s="156"/>
      <c r="J117" s="32"/>
      <c r="K117" s="32"/>
      <c r="L117" s="33"/>
      <c r="M117" s="157"/>
      <c r="N117" s="158"/>
      <c r="O117" s="53"/>
      <c r="P117" s="53"/>
      <c r="Q117" s="53"/>
      <c r="R117" s="53"/>
      <c r="S117" s="53"/>
      <c r="T117" s="54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7" t="s">
        <v>149</v>
      </c>
      <c r="AU117" s="17" t="s">
        <v>81</v>
      </c>
    </row>
    <row r="118" spans="1:65" s="13" customFormat="1" ht="10">
      <c r="B118" s="159"/>
      <c r="D118" s="160" t="s">
        <v>151</v>
      </c>
      <c r="E118" s="161" t="s">
        <v>3</v>
      </c>
      <c r="F118" s="162" t="s">
        <v>185</v>
      </c>
      <c r="H118" s="163">
        <v>0.6</v>
      </c>
      <c r="I118" s="164"/>
      <c r="L118" s="159"/>
      <c r="M118" s="165"/>
      <c r="N118" s="166"/>
      <c r="O118" s="166"/>
      <c r="P118" s="166"/>
      <c r="Q118" s="166"/>
      <c r="R118" s="166"/>
      <c r="S118" s="166"/>
      <c r="T118" s="167"/>
      <c r="AT118" s="161" t="s">
        <v>151</v>
      </c>
      <c r="AU118" s="161" t="s">
        <v>81</v>
      </c>
      <c r="AV118" s="13" t="s">
        <v>81</v>
      </c>
      <c r="AW118" s="13" t="s">
        <v>33</v>
      </c>
      <c r="AX118" s="13" t="s">
        <v>72</v>
      </c>
      <c r="AY118" s="161" t="s">
        <v>142</v>
      </c>
    </row>
    <row r="119" spans="1:65" s="2" customFormat="1" ht="44.25" customHeight="1">
      <c r="A119" s="32"/>
      <c r="B119" s="139"/>
      <c r="C119" s="140" t="s">
        <v>186</v>
      </c>
      <c r="D119" s="140" t="s">
        <v>144</v>
      </c>
      <c r="E119" s="141" t="s">
        <v>187</v>
      </c>
      <c r="F119" s="142" t="s">
        <v>188</v>
      </c>
      <c r="G119" s="143" t="s">
        <v>182</v>
      </c>
      <c r="H119" s="144">
        <v>19.2</v>
      </c>
      <c r="I119" s="145"/>
      <c r="J119" s="146">
        <f>ROUND(I119*H119,2)</f>
        <v>0</v>
      </c>
      <c r="K119" s="147"/>
      <c r="L119" s="33"/>
      <c r="M119" s="148" t="s">
        <v>3</v>
      </c>
      <c r="N119" s="149" t="s">
        <v>43</v>
      </c>
      <c r="O119" s="53"/>
      <c r="P119" s="150">
        <f>O119*H119</f>
        <v>0</v>
      </c>
      <c r="Q119" s="150">
        <v>0</v>
      </c>
      <c r="R119" s="150">
        <f>Q119*H119</f>
        <v>0</v>
      </c>
      <c r="S119" s="150">
        <v>0</v>
      </c>
      <c r="T119" s="151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52" t="s">
        <v>147</v>
      </c>
      <c r="AT119" s="152" t="s">
        <v>144</v>
      </c>
      <c r="AU119" s="152" t="s">
        <v>81</v>
      </c>
      <c r="AY119" s="17" t="s">
        <v>142</v>
      </c>
      <c r="BE119" s="153">
        <f>IF(N119="základní",J119,0)</f>
        <v>0</v>
      </c>
      <c r="BF119" s="153">
        <f>IF(N119="snížená",J119,0)</f>
        <v>0</v>
      </c>
      <c r="BG119" s="153">
        <f>IF(N119="zákl. přenesená",J119,0)</f>
        <v>0</v>
      </c>
      <c r="BH119" s="153">
        <f>IF(N119="sníž. přenesená",J119,0)</f>
        <v>0</v>
      </c>
      <c r="BI119" s="153">
        <f>IF(N119="nulová",J119,0)</f>
        <v>0</v>
      </c>
      <c r="BJ119" s="17" t="s">
        <v>77</v>
      </c>
      <c r="BK119" s="153">
        <f>ROUND(I119*H119,2)</f>
        <v>0</v>
      </c>
      <c r="BL119" s="17" t="s">
        <v>147</v>
      </c>
      <c r="BM119" s="152" t="s">
        <v>189</v>
      </c>
    </row>
    <row r="120" spans="1:65" s="2" customFormat="1" ht="10">
      <c r="A120" s="32"/>
      <c r="B120" s="33"/>
      <c r="C120" s="32"/>
      <c r="D120" s="154" t="s">
        <v>149</v>
      </c>
      <c r="E120" s="32"/>
      <c r="F120" s="155" t="s">
        <v>190</v>
      </c>
      <c r="G120" s="32"/>
      <c r="H120" s="32"/>
      <c r="I120" s="156"/>
      <c r="J120" s="32"/>
      <c r="K120" s="32"/>
      <c r="L120" s="33"/>
      <c r="M120" s="157"/>
      <c r="N120" s="158"/>
      <c r="O120" s="53"/>
      <c r="P120" s="53"/>
      <c r="Q120" s="53"/>
      <c r="R120" s="53"/>
      <c r="S120" s="53"/>
      <c r="T120" s="54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149</v>
      </c>
      <c r="AU120" s="17" t="s">
        <v>81</v>
      </c>
    </row>
    <row r="121" spans="1:65" s="13" customFormat="1" ht="10">
      <c r="B121" s="159"/>
      <c r="D121" s="160" t="s">
        <v>151</v>
      </c>
      <c r="E121" s="161" t="s">
        <v>3</v>
      </c>
      <c r="F121" s="162" t="s">
        <v>191</v>
      </c>
      <c r="H121" s="163">
        <v>19.2</v>
      </c>
      <c r="I121" s="164"/>
      <c r="L121" s="159"/>
      <c r="M121" s="165"/>
      <c r="N121" s="166"/>
      <c r="O121" s="166"/>
      <c r="P121" s="166"/>
      <c r="Q121" s="166"/>
      <c r="R121" s="166"/>
      <c r="S121" s="166"/>
      <c r="T121" s="167"/>
      <c r="AT121" s="161" t="s">
        <v>151</v>
      </c>
      <c r="AU121" s="161" t="s">
        <v>81</v>
      </c>
      <c r="AV121" s="13" t="s">
        <v>81</v>
      </c>
      <c r="AW121" s="13" t="s">
        <v>33</v>
      </c>
      <c r="AX121" s="13" t="s">
        <v>72</v>
      </c>
      <c r="AY121" s="161" t="s">
        <v>142</v>
      </c>
    </row>
    <row r="122" spans="1:65" s="2" customFormat="1" ht="62.75" customHeight="1">
      <c r="A122" s="32"/>
      <c r="B122" s="139"/>
      <c r="C122" s="140" t="s">
        <v>192</v>
      </c>
      <c r="D122" s="140" t="s">
        <v>144</v>
      </c>
      <c r="E122" s="141" t="s">
        <v>193</v>
      </c>
      <c r="F122" s="142" t="s">
        <v>194</v>
      </c>
      <c r="G122" s="143" t="s">
        <v>182</v>
      </c>
      <c r="H122" s="144">
        <v>7.64</v>
      </c>
      <c r="I122" s="145"/>
      <c r="J122" s="146">
        <f>ROUND(I122*H122,2)</f>
        <v>0</v>
      </c>
      <c r="K122" s="147"/>
      <c r="L122" s="33"/>
      <c r="M122" s="148" t="s">
        <v>3</v>
      </c>
      <c r="N122" s="149" t="s">
        <v>43</v>
      </c>
      <c r="O122" s="53"/>
      <c r="P122" s="150">
        <f>O122*H122</f>
        <v>0</v>
      </c>
      <c r="Q122" s="150">
        <v>0</v>
      </c>
      <c r="R122" s="150">
        <f>Q122*H122</f>
        <v>0</v>
      </c>
      <c r="S122" s="150">
        <v>0</v>
      </c>
      <c r="T122" s="151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2" t="s">
        <v>147</v>
      </c>
      <c r="AT122" s="152" t="s">
        <v>144</v>
      </c>
      <c r="AU122" s="152" t="s">
        <v>81</v>
      </c>
      <c r="AY122" s="17" t="s">
        <v>142</v>
      </c>
      <c r="BE122" s="153">
        <f>IF(N122="základní",J122,0)</f>
        <v>0</v>
      </c>
      <c r="BF122" s="153">
        <f>IF(N122="snížená",J122,0)</f>
        <v>0</v>
      </c>
      <c r="BG122" s="153">
        <f>IF(N122="zákl. přenesená",J122,0)</f>
        <v>0</v>
      </c>
      <c r="BH122" s="153">
        <f>IF(N122="sníž. přenesená",J122,0)</f>
        <v>0</v>
      </c>
      <c r="BI122" s="153">
        <f>IF(N122="nulová",J122,0)</f>
        <v>0</v>
      </c>
      <c r="BJ122" s="17" t="s">
        <v>77</v>
      </c>
      <c r="BK122" s="153">
        <f>ROUND(I122*H122,2)</f>
        <v>0</v>
      </c>
      <c r="BL122" s="17" t="s">
        <v>147</v>
      </c>
      <c r="BM122" s="152" t="s">
        <v>195</v>
      </c>
    </row>
    <row r="123" spans="1:65" s="2" customFormat="1" ht="10">
      <c r="A123" s="32"/>
      <c r="B123" s="33"/>
      <c r="C123" s="32"/>
      <c r="D123" s="154" t="s">
        <v>149</v>
      </c>
      <c r="E123" s="32"/>
      <c r="F123" s="155" t="s">
        <v>196</v>
      </c>
      <c r="G123" s="32"/>
      <c r="H123" s="32"/>
      <c r="I123" s="156"/>
      <c r="J123" s="32"/>
      <c r="K123" s="32"/>
      <c r="L123" s="33"/>
      <c r="M123" s="157"/>
      <c r="N123" s="158"/>
      <c r="O123" s="53"/>
      <c r="P123" s="53"/>
      <c r="Q123" s="53"/>
      <c r="R123" s="53"/>
      <c r="S123" s="53"/>
      <c r="T123" s="54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149</v>
      </c>
      <c r="AU123" s="17" t="s">
        <v>81</v>
      </c>
    </row>
    <row r="124" spans="1:65" s="13" customFormat="1" ht="10">
      <c r="B124" s="159"/>
      <c r="D124" s="160" t="s">
        <v>151</v>
      </c>
      <c r="E124" s="161" t="s">
        <v>3</v>
      </c>
      <c r="F124" s="162" t="s">
        <v>197</v>
      </c>
      <c r="H124" s="163">
        <v>7.04</v>
      </c>
      <c r="I124" s="164"/>
      <c r="L124" s="159"/>
      <c r="M124" s="165"/>
      <c r="N124" s="166"/>
      <c r="O124" s="166"/>
      <c r="P124" s="166"/>
      <c r="Q124" s="166"/>
      <c r="R124" s="166"/>
      <c r="S124" s="166"/>
      <c r="T124" s="167"/>
      <c r="AT124" s="161" t="s">
        <v>151</v>
      </c>
      <c r="AU124" s="161" t="s">
        <v>81</v>
      </c>
      <c r="AV124" s="13" t="s">
        <v>81</v>
      </c>
      <c r="AW124" s="13" t="s">
        <v>33</v>
      </c>
      <c r="AX124" s="13" t="s">
        <v>72</v>
      </c>
      <c r="AY124" s="161" t="s">
        <v>142</v>
      </c>
    </row>
    <row r="125" spans="1:65" s="13" customFormat="1" ht="10">
      <c r="B125" s="159"/>
      <c r="D125" s="160" t="s">
        <v>151</v>
      </c>
      <c r="E125" s="161" t="s">
        <v>3</v>
      </c>
      <c r="F125" s="162" t="s">
        <v>198</v>
      </c>
      <c r="H125" s="163">
        <v>0.6</v>
      </c>
      <c r="I125" s="164"/>
      <c r="L125" s="159"/>
      <c r="M125" s="165"/>
      <c r="N125" s="166"/>
      <c r="O125" s="166"/>
      <c r="P125" s="166"/>
      <c r="Q125" s="166"/>
      <c r="R125" s="166"/>
      <c r="S125" s="166"/>
      <c r="T125" s="167"/>
      <c r="AT125" s="161" t="s">
        <v>151</v>
      </c>
      <c r="AU125" s="161" t="s">
        <v>81</v>
      </c>
      <c r="AV125" s="13" t="s">
        <v>81</v>
      </c>
      <c r="AW125" s="13" t="s">
        <v>33</v>
      </c>
      <c r="AX125" s="13" t="s">
        <v>72</v>
      </c>
      <c r="AY125" s="161" t="s">
        <v>142</v>
      </c>
    </row>
    <row r="126" spans="1:65" s="14" customFormat="1" ht="10">
      <c r="B126" s="168"/>
      <c r="D126" s="160" t="s">
        <v>151</v>
      </c>
      <c r="E126" s="169" t="s">
        <v>3</v>
      </c>
      <c r="F126" s="170" t="s">
        <v>199</v>
      </c>
      <c r="H126" s="171">
        <v>7.64</v>
      </c>
      <c r="I126" s="172"/>
      <c r="L126" s="168"/>
      <c r="M126" s="173"/>
      <c r="N126" s="174"/>
      <c r="O126" s="174"/>
      <c r="P126" s="174"/>
      <c r="Q126" s="174"/>
      <c r="R126" s="174"/>
      <c r="S126" s="174"/>
      <c r="T126" s="175"/>
      <c r="AT126" s="169" t="s">
        <v>151</v>
      </c>
      <c r="AU126" s="169" t="s">
        <v>81</v>
      </c>
      <c r="AV126" s="14" t="s">
        <v>147</v>
      </c>
      <c r="AW126" s="14" t="s">
        <v>33</v>
      </c>
      <c r="AX126" s="14" t="s">
        <v>77</v>
      </c>
      <c r="AY126" s="169" t="s">
        <v>142</v>
      </c>
    </row>
    <row r="127" spans="1:65" s="2" customFormat="1" ht="37.75" customHeight="1">
      <c r="A127" s="32"/>
      <c r="B127" s="139"/>
      <c r="C127" s="140" t="s">
        <v>200</v>
      </c>
      <c r="D127" s="140" t="s">
        <v>144</v>
      </c>
      <c r="E127" s="141" t="s">
        <v>201</v>
      </c>
      <c r="F127" s="142" t="s">
        <v>202</v>
      </c>
      <c r="G127" s="143" t="s">
        <v>182</v>
      </c>
      <c r="H127" s="144">
        <v>7.64</v>
      </c>
      <c r="I127" s="145"/>
      <c r="J127" s="146">
        <f>ROUND(I127*H127,2)</f>
        <v>0</v>
      </c>
      <c r="K127" s="147"/>
      <c r="L127" s="33"/>
      <c r="M127" s="148" t="s">
        <v>3</v>
      </c>
      <c r="N127" s="149" t="s">
        <v>43</v>
      </c>
      <c r="O127" s="53"/>
      <c r="P127" s="150">
        <f>O127*H127</f>
        <v>0</v>
      </c>
      <c r="Q127" s="150">
        <v>0</v>
      </c>
      <c r="R127" s="150">
        <f>Q127*H127</f>
        <v>0</v>
      </c>
      <c r="S127" s="150">
        <v>0</v>
      </c>
      <c r="T127" s="15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2" t="s">
        <v>147</v>
      </c>
      <c r="AT127" s="152" t="s">
        <v>144</v>
      </c>
      <c r="AU127" s="152" t="s">
        <v>81</v>
      </c>
      <c r="AY127" s="17" t="s">
        <v>142</v>
      </c>
      <c r="BE127" s="153">
        <f>IF(N127="základní",J127,0)</f>
        <v>0</v>
      </c>
      <c r="BF127" s="153">
        <f>IF(N127="snížená",J127,0)</f>
        <v>0</v>
      </c>
      <c r="BG127" s="153">
        <f>IF(N127="zákl. přenesená",J127,0)</f>
        <v>0</v>
      </c>
      <c r="BH127" s="153">
        <f>IF(N127="sníž. přenesená",J127,0)</f>
        <v>0</v>
      </c>
      <c r="BI127" s="153">
        <f>IF(N127="nulová",J127,0)</f>
        <v>0</v>
      </c>
      <c r="BJ127" s="17" t="s">
        <v>77</v>
      </c>
      <c r="BK127" s="153">
        <f>ROUND(I127*H127,2)</f>
        <v>0</v>
      </c>
      <c r="BL127" s="17" t="s">
        <v>147</v>
      </c>
      <c r="BM127" s="152" t="s">
        <v>203</v>
      </c>
    </row>
    <row r="128" spans="1:65" s="2" customFormat="1" ht="10">
      <c r="A128" s="32"/>
      <c r="B128" s="33"/>
      <c r="C128" s="32"/>
      <c r="D128" s="154" t="s">
        <v>149</v>
      </c>
      <c r="E128" s="32"/>
      <c r="F128" s="155" t="s">
        <v>204</v>
      </c>
      <c r="G128" s="32"/>
      <c r="H128" s="32"/>
      <c r="I128" s="156"/>
      <c r="J128" s="32"/>
      <c r="K128" s="32"/>
      <c r="L128" s="33"/>
      <c r="M128" s="157"/>
      <c r="N128" s="158"/>
      <c r="O128" s="53"/>
      <c r="P128" s="53"/>
      <c r="Q128" s="53"/>
      <c r="R128" s="53"/>
      <c r="S128" s="53"/>
      <c r="T128" s="54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149</v>
      </c>
      <c r="AU128" s="17" t="s">
        <v>81</v>
      </c>
    </row>
    <row r="129" spans="1:65" s="2" customFormat="1" ht="24.15" customHeight="1">
      <c r="A129" s="32"/>
      <c r="B129" s="139"/>
      <c r="C129" s="140" t="s">
        <v>205</v>
      </c>
      <c r="D129" s="140" t="s">
        <v>144</v>
      </c>
      <c r="E129" s="141" t="s">
        <v>206</v>
      </c>
      <c r="F129" s="142" t="s">
        <v>207</v>
      </c>
      <c r="G129" s="143" t="s">
        <v>208</v>
      </c>
      <c r="H129" s="144">
        <v>13.752000000000001</v>
      </c>
      <c r="I129" s="145"/>
      <c r="J129" s="146">
        <f>ROUND(I129*H129,2)</f>
        <v>0</v>
      </c>
      <c r="K129" s="147"/>
      <c r="L129" s="33"/>
      <c r="M129" s="148" t="s">
        <v>3</v>
      </c>
      <c r="N129" s="149" t="s">
        <v>43</v>
      </c>
      <c r="O129" s="53"/>
      <c r="P129" s="150">
        <f>O129*H129</f>
        <v>0</v>
      </c>
      <c r="Q129" s="150">
        <v>0</v>
      </c>
      <c r="R129" s="150">
        <f>Q129*H129</f>
        <v>0</v>
      </c>
      <c r="S129" s="150">
        <v>0</v>
      </c>
      <c r="T129" s="151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2" t="s">
        <v>147</v>
      </c>
      <c r="AT129" s="152" t="s">
        <v>144</v>
      </c>
      <c r="AU129" s="152" t="s">
        <v>81</v>
      </c>
      <c r="AY129" s="17" t="s">
        <v>142</v>
      </c>
      <c r="BE129" s="153">
        <f>IF(N129="základní",J129,0)</f>
        <v>0</v>
      </c>
      <c r="BF129" s="153">
        <f>IF(N129="snížená",J129,0)</f>
        <v>0</v>
      </c>
      <c r="BG129" s="153">
        <f>IF(N129="zákl. přenesená",J129,0)</f>
        <v>0</v>
      </c>
      <c r="BH129" s="153">
        <f>IF(N129="sníž. přenesená",J129,0)</f>
        <v>0</v>
      </c>
      <c r="BI129" s="153">
        <f>IF(N129="nulová",J129,0)</f>
        <v>0</v>
      </c>
      <c r="BJ129" s="17" t="s">
        <v>77</v>
      </c>
      <c r="BK129" s="153">
        <f>ROUND(I129*H129,2)</f>
        <v>0</v>
      </c>
      <c r="BL129" s="17" t="s">
        <v>147</v>
      </c>
      <c r="BM129" s="152" t="s">
        <v>209</v>
      </c>
    </row>
    <row r="130" spans="1:65" s="13" customFormat="1" ht="10">
      <c r="B130" s="159"/>
      <c r="D130" s="160" t="s">
        <v>151</v>
      </c>
      <c r="E130" s="161" t="s">
        <v>3</v>
      </c>
      <c r="F130" s="162" t="s">
        <v>210</v>
      </c>
      <c r="H130" s="163">
        <v>13.752000000000001</v>
      </c>
      <c r="I130" s="164"/>
      <c r="L130" s="159"/>
      <c r="M130" s="165"/>
      <c r="N130" s="166"/>
      <c r="O130" s="166"/>
      <c r="P130" s="166"/>
      <c r="Q130" s="166"/>
      <c r="R130" s="166"/>
      <c r="S130" s="166"/>
      <c r="T130" s="167"/>
      <c r="AT130" s="161" t="s">
        <v>151</v>
      </c>
      <c r="AU130" s="161" t="s">
        <v>81</v>
      </c>
      <c r="AV130" s="13" t="s">
        <v>81</v>
      </c>
      <c r="AW130" s="13" t="s">
        <v>33</v>
      </c>
      <c r="AX130" s="13" t="s">
        <v>77</v>
      </c>
      <c r="AY130" s="161" t="s">
        <v>142</v>
      </c>
    </row>
    <row r="131" spans="1:65" s="2" customFormat="1" ht="44.25" customHeight="1">
      <c r="A131" s="32"/>
      <c r="B131" s="139"/>
      <c r="C131" s="140" t="s">
        <v>211</v>
      </c>
      <c r="D131" s="140" t="s">
        <v>144</v>
      </c>
      <c r="E131" s="141" t="s">
        <v>212</v>
      </c>
      <c r="F131" s="142" t="s">
        <v>213</v>
      </c>
      <c r="G131" s="143" t="s">
        <v>182</v>
      </c>
      <c r="H131" s="144">
        <v>12.16</v>
      </c>
      <c r="I131" s="145"/>
      <c r="J131" s="146">
        <f>ROUND(I131*H131,2)</f>
        <v>0</v>
      </c>
      <c r="K131" s="147"/>
      <c r="L131" s="33"/>
      <c r="M131" s="148" t="s">
        <v>3</v>
      </c>
      <c r="N131" s="149" t="s">
        <v>43</v>
      </c>
      <c r="O131" s="53"/>
      <c r="P131" s="150">
        <f>O131*H131</f>
        <v>0</v>
      </c>
      <c r="Q131" s="150">
        <v>0</v>
      </c>
      <c r="R131" s="150">
        <f>Q131*H131</f>
        <v>0</v>
      </c>
      <c r="S131" s="150">
        <v>0</v>
      </c>
      <c r="T131" s="151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2" t="s">
        <v>147</v>
      </c>
      <c r="AT131" s="152" t="s">
        <v>144</v>
      </c>
      <c r="AU131" s="152" t="s">
        <v>81</v>
      </c>
      <c r="AY131" s="17" t="s">
        <v>142</v>
      </c>
      <c r="BE131" s="153">
        <f>IF(N131="základní",J131,0)</f>
        <v>0</v>
      </c>
      <c r="BF131" s="153">
        <f>IF(N131="snížená",J131,0)</f>
        <v>0</v>
      </c>
      <c r="BG131" s="153">
        <f>IF(N131="zákl. přenesená",J131,0)</f>
        <v>0</v>
      </c>
      <c r="BH131" s="153">
        <f>IF(N131="sníž. přenesená",J131,0)</f>
        <v>0</v>
      </c>
      <c r="BI131" s="153">
        <f>IF(N131="nulová",J131,0)</f>
        <v>0</v>
      </c>
      <c r="BJ131" s="17" t="s">
        <v>77</v>
      </c>
      <c r="BK131" s="153">
        <f>ROUND(I131*H131,2)</f>
        <v>0</v>
      </c>
      <c r="BL131" s="17" t="s">
        <v>147</v>
      </c>
      <c r="BM131" s="152" t="s">
        <v>214</v>
      </c>
    </row>
    <row r="132" spans="1:65" s="2" customFormat="1" ht="10">
      <c r="A132" s="32"/>
      <c r="B132" s="33"/>
      <c r="C132" s="32"/>
      <c r="D132" s="154" t="s">
        <v>149</v>
      </c>
      <c r="E132" s="32"/>
      <c r="F132" s="155" t="s">
        <v>215</v>
      </c>
      <c r="G132" s="32"/>
      <c r="H132" s="32"/>
      <c r="I132" s="156"/>
      <c r="J132" s="32"/>
      <c r="K132" s="32"/>
      <c r="L132" s="33"/>
      <c r="M132" s="157"/>
      <c r="N132" s="158"/>
      <c r="O132" s="53"/>
      <c r="P132" s="53"/>
      <c r="Q132" s="53"/>
      <c r="R132" s="53"/>
      <c r="S132" s="53"/>
      <c r="T132" s="54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149</v>
      </c>
      <c r="AU132" s="17" t="s">
        <v>81</v>
      </c>
    </row>
    <row r="133" spans="1:65" s="13" customFormat="1" ht="10">
      <c r="B133" s="159"/>
      <c r="D133" s="160" t="s">
        <v>151</v>
      </c>
      <c r="E133" s="161" t="s">
        <v>3</v>
      </c>
      <c r="F133" s="162" t="s">
        <v>216</v>
      </c>
      <c r="H133" s="163">
        <v>12.16</v>
      </c>
      <c r="I133" s="164"/>
      <c r="L133" s="159"/>
      <c r="M133" s="165"/>
      <c r="N133" s="166"/>
      <c r="O133" s="166"/>
      <c r="P133" s="166"/>
      <c r="Q133" s="166"/>
      <c r="R133" s="166"/>
      <c r="S133" s="166"/>
      <c r="T133" s="167"/>
      <c r="AT133" s="161" t="s">
        <v>151</v>
      </c>
      <c r="AU133" s="161" t="s">
        <v>81</v>
      </c>
      <c r="AV133" s="13" t="s">
        <v>81</v>
      </c>
      <c r="AW133" s="13" t="s">
        <v>33</v>
      </c>
      <c r="AX133" s="13" t="s">
        <v>72</v>
      </c>
      <c r="AY133" s="161" t="s">
        <v>142</v>
      </c>
    </row>
    <row r="134" spans="1:65" s="14" customFormat="1" ht="10">
      <c r="B134" s="168"/>
      <c r="D134" s="160" t="s">
        <v>151</v>
      </c>
      <c r="E134" s="169" t="s">
        <v>3</v>
      </c>
      <c r="F134" s="170" t="s">
        <v>199</v>
      </c>
      <c r="H134" s="171">
        <v>12.16</v>
      </c>
      <c r="I134" s="172"/>
      <c r="L134" s="168"/>
      <c r="M134" s="173"/>
      <c r="N134" s="174"/>
      <c r="O134" s="174"/>
      <c r="P134" s="174"/>
      <c r="Q134" s="174"/>
      <c r="R134" s="174"/>
      <c r="S134" s="174"/>
      <c r="T134" s="175"/>
      <c r="AT134" s="169" t="s">
        <v>151</v>
      </c>
      <c r="AU134" s="169" t="s">
        <v>81</v>
      </c>
      <c r="AV134" s="14" t="s">
        <v>147</v>
      </c>
      <c r="AW134" s="14" t="s">
        <v>33</v>
      </c>
      <c r="AX134" s="14" t="s">
        <v>77</v>
      </c>
      <c r="AY134" s="169" t="s">
        <v>142</v>
      </c>
    </row>
    <row r="135" spans="1:65" s="2" customFormat="1" ht="66.75" customHeight="1">
      <c r="A135" s="32"/>
      <c r="B135" s="139"/>
      <c r="C135" s="140" t="s">
        <v>217</v>
      </c>
      <c r="D135" s="140" t="s">
        <v>144</v>
      </c>
      <c r="E135" s="141" t="s">
        <v>218</v>
      </c>
      <c r="F135" s="142" t="s">
        <v>219</v>
      </c>
      <c r="G135" s="143" t="s">
        <v>182</v>
      </c>
      <c r="H135" s="144">
        <v>5.76</v>
      </c>
      <c r="I135" s="145"/>
      <c r="J135" s="146">
        <f>ROUND(I135*H135,2)</f>
        <v>0</v>
      </c>
      <c r="K135" s="147"/>
      <c r="L135" s="33"/>
      <c r="M135" s="148" t="s">
        <v>3</v>
      </c>
      <c r="N135" s="149" t="s">
        <v>43</v>
      </c>
      <c r="O135" s="53"/>
      <c r="P135" s="150">
        <f>O135*H135</f>
        <v>0</v>
      </c>
      <c r="Q135" s="150">
        <v>0</v>
      </c>
      <c r="R135" s="150">
        <f>Q135*H135</f>
        <v>0</v>
      </c>
      <c r="S135" s="150">
        <v>0</v>
      </c>
      <c r="T135" s="151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2" t="s">
        <v>147</v>
      </c>
      <c r="AT135" s="152" t="s">
        <v>144</v>
      </c>
      <c r="AU135" s="152" t="s">
        <v>81</v>
      </c>
      <c r="AY135" s="17" t="s">
        <v>142</v>
      </c>
      <c r="BE135" s="153">
        <f>IF(N135="základní",J135,0)</f>
        <v>0</v>
      </c>
      <c r="BF135" s="153">
        <f>IF(N135="snížená",J135,0)</f>
        <v>0</v>
      </c>
      <c r="BG135" s="153">
        <f>IF(N135="zákl. přenesená",J135,0)</f>
        <v>0</v>
      </c>
      <c r="BH135" s="153">
        <f>IF(N135="sníž. přenesená",J135,0)</f>
        <v>0</v>
      </c>
      <c r="BI135" s="153">
        <f>IF(N135="nulová",J135,0)</f>
        <v>0</v>
      </c>
      <c r="BJ135" s="17" t="s">
        <v>77</v>
      </c>
      <c r="BK135" s="153">
        <f>ROUND(I135*H135,2)</f>
        <v>0</v>
      </c>
      <c r="BL135" s="17" t="s">
        <v>147</v>
      </c>
      <c r="BM135" s="152" t="s">
        <v>220</v>
      </c>
    </row>
    <row r="136" spans="1:65" s="2" customFormat="1" ht="10">
      <c r="A136" s="32"/>
      <c r="B136" s="33"/>
      <c r="C136" s="32"/>
      <c r="D136" s="154" t="s">
        <v>149</v>
      </c>
      <c r="E136" s="32"/>
      <c r="F136" s="155" t="s">
        <v>221</v>
      </c>
      <c r="G136" s="32"/>
      <c r="H136" s="32"/>
      <c r="I136" s="156"/>
      <c r="J136" s="32"/>
      <c r="K136" s="32"/>
      <c r="L136" s="33"/>
      <c r="M136" s="157"/>
      <c r="N136" s="158"/>
      <c r="O136" s="53"/>
      <c r="P136" s="53"/>
      <c r="Q136" s="53"/>
      <c r="R136" s="53"/>
      <c r="S136" s="53"/>
      <c r="T136" s="54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149</v>
      </c>
      <c r="AU136" s="17" t="s">
        <v>81</v>
      </c>
    </row>
    <row r="137" spans="1:65" s="13" customFormat="1" ht="10">
      <c r="B137" s="159"/>
      <c r="D137" s="160" t="s">
        <v>151</v>
      </c>
      <c r="E137" s="161" t="s">
        <v>3</v>
      </c>
      <c r="F137" s="162" t="s">
        <v>222</v>
      </c>
      <c r="H137" s="163">
        <v>5.76</v>
      </c>
      <c r="I137" s="164"/>
      <c r="L137" s="159"/>
      <c r="M137" s="165"/>
      <c r="N137" s="166"/>
      <c r="O137" s="166"/>
      <c r="P137" s="166"/>
      <c r="Q137" s="166"/>
      <c r="R137" s="166"/>
      <c r="S137" s="166"/>
      <c r="T137" s="167"/>
      <c r="AT137" s="161" t="s">
        <v>151</v>
      </c>
      <c r="AU137" s="161" t="s">
        <v>81</v>
      </c>
      <c r="AV137" s="13" t="s">
        <v>81</v>
      </c>
      <c r="AW137" s="13" t="s">
        <v>33</v>
      </c>
      <c r="AX137" s="13" t="s">
        <v>72</v>
      </c>
      <c r="AY137" s="161" t="s">
        <v>142</v>
      </c>
    </row>
    <row r="138" spans="1:65" s="14" customFormat="1" ht="10">
      <c r="B138" s="168"/>
      <c r="D138" s="160" t="s">
        <v>151</v>
      </c>
      <c r="E138" s="169" t="s">
        <v>3</v>
      </c>
      <c r="F138" s="170" t="s">
        <v>199</v>
      </c>
      <c r="H138" s="171">
        <v>5.76</v>
      </c>
      <c r="I138" s="172"/>
      <c r="L138" s="168"/>
      <c r="M138" s="173"/>
      <c r="N138" s="174"/>
      <c r="O138" s="174"/>
      <c r="P138" s="174"/>
      <c r="Q138" s="174"/>
      <c r="R138" s="174"/>
      <c r="S138" s="174"/>
      <c r="T138" s="175"/>
      <c r="AT138" s="169" t="s">
        <v>151</v>
      </c>
      <c r="AU138" s="169" t="s">
        <v>81</v>
      </c>
      <c r="AV138" s="14" t="s">
        <v>147</v>
      </c>
      <c r="AW138" s="14" t="s">
        <v>33</v>
      </c>
      <c r="AX138" s="14" t="s">
        <v>77</v>
      </c>
      <c r="AY138" s="169" t="s">
        <v>142</v>
      </c>
    </row>
    <row r="139" spans="1:65" s="2" customFormat="1" ht="16.5" customHeight="1">
      <c r="A139" s="32"/>
      <c r="B139" s="139"/>
      <c r="C139" s="176" t="s">
        <v>223</v>
      </c>
      <c r="D139" s="176" t="s">
        <v>224</v>
      </c>
      <c r="E139" s="177" t="s">
        <v>225</v>
      </c>
      <c r="F139" s="178" t="s">
        <v>226</v>
      </c>
      <c r="G139" s="179" t="s">
        <v>208</v>
      </c>
      <c r="H139" s="180">
        <v>10.944000000000001</v>
      </c>
      <c r="I139" s="181"/>
      <c r="J139" s="182">
        <f>ROUND(I139*H139,2)</f>
        <v>0</v>
      </c>
      <c r="K139" s="183"/>
      <c r="L139" s="184"/>
      <c r="M139" s="185" t="s">
        <v>3</v>
      </c>
      <c r="N139" s="186" t="s">
        <v>43</v>
      </c>
      <c r="O139" s="53"/>
      <c r="P139" s="150">
        <f>O139*H139</f>
        <v>0</v>
      </c>
      <c r="Q139" s="150">
        <v>1</v>
      </c>
      <c r="R139" s="150">
        <f>Q139*H139</f>
        <v>10.944000000000001</v>
      </c>
      <c r="S139" s="150">
        <v>0</v>
      </c>
      <c r="T139" s="15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2" t="s">
        <v>192</v>
      </c>
      <c r="AT139" s="152" t="s">
        <v>224</v>
      </c>
      <c r="AU139" s="152" t="s">
        <v>81</v>
      </c>
      <c r="AY139" s="17" t="s">
        <v>142</v>
      </c>
      <c r="BE139" s="153">
        <f>IF(N139="základní",J139,0)</f>
        <v>0</v>
      </c>
      <c r="BF139" s="153">
        <f>IF(N139="snížená",J139,0)</f>
        <v>0</v>
      </c>
      <c r="BG139" s="153">
        <f>IF(N139="zákl. přenesená",J139,0)</f>
        <v>0</v>
      </c>
      <c r="BH139" s="153">
        <f>IF(N139="sníž. přenesená",J139,0)</f>
        <v>0</v>
      </c>
      <c r="BI139" s="153">
        <f>IF(N139="nulová",J139,0)</f>
        <v>0</v>
      </c>
      <c r="BJ139" s="17" t="s">
        <v>77</v>
      </c>
      <c r="BK139" s="153">
        <f>ROUND(I139*H139,2)</f>
        <v>0</v>
      </c>
      <c r="BL139" s="17" t="s">
        <v>147</v>
      </c>
      <c r="BM139" s="152" t="s">
        <v>227</v>
      </c>
    </row>
    <row r="140" spans="1:65" s="13" customFormat="1" ht="10">
      <c r="B140" s="159"/>
      <c r="D140" s="160" t="s">
        <v>151</v>
      </c>
      <c r="E140" s="161" t="s">
        <v>3</v>
      </c>
      <c r="F140" s="162" t="s">
        <v>228</v>
      </c>
      <c r="H140" s="163">
        <v>10.944000000000001</v>
      </c>
      <c r="I140" s="164"/>
      <c r="L140" s="159"/>
      <c r="M140" s="165"/>
      <c r="N140" s="166"/>
      <c r="O140" s="166"/>
      <c r="P140" s="166"/>
      <c r="Q140" s="166"/>
      <c r="R140" s="166"/>
      <c r="S140" s="166"/>
      <c r="T140" s="167"/>
      <c r="AT140" s="161" t="s">
        <v>151</v>
      </c>
      <c r="AU140" s="161" t="s">
        <v>81</v>
      </c>
      <c r="AV140" s="13" t="s">
        <v>81</v>
      </c>
      <c r="AW140" s="13" t="s">
        <v>33</v>
      </c>
      <c r="AX140" s="13" t="s">
        <v>72</v>
      </c>
      <c r="AY140" s="161" t="s">
        <v>142</v>
      </c>
    </row>
    <row r="141" spans="1:65" s="14" customFormat="1" ht="10">
      <c r="B141" s="168"/>
      <c r="D141" s="160" t="s">
        <v>151</v>
      </c>
      <c r="E141" s="169" t="s">
        <v>3</v>
      </c>
      <c r="F141" s="170" t="s">
        <v>199</v>
      </c>
      <c r="H141" s="171">
        <v>10.944000000000001</v>
      </c>
      <c r="I141" s="172"/>
      <c r="L141" s="168"/>
      <c r="M141" s="173"/>
      <c r="N141" s="174"/>
      <c r="O141" s="174"/>
      <c r="P141" s="174"/>
      <c r="Q141" s="174"/>
      <c r="R141" s="174"/>
      <c r="S141" s="174"/>
      <c r="T141" s="175"/>
      <c r="AT141" s="169" t="s">
        <v>151</v>
      </c>
      <c r="AU141" s="169" t="s">
        <v>81</v>
      </c>
      <c r="AV141" s="14" t="s">
        <v>147</v>
      </c>
      <c r="AW141" s="14" t="s">
        <v>33</v>
      </c>
      <c r="AX141" s="14" t="s">
        <v>77</v>
      </c>
      <c r="AY141" s="169" t="s">
        <v>142</v>
      </c>
    </row>
    <row r="142" spans="1:65" s="2" customFormat="1" ht="44.25" customHeight="1">
      <c r="A142" s="32"/>
      <c r="B142" s="139"/>
      <c r="C142" s="140" t="s">
        <v>229</v>
      </c>
      <c r="D142" s="140" t="s">
        <v>144</v>
      </c>
      <c r="E142" s="141" t="s">
        <v>230</v>
      </c>
      <c r="F142" s="142" t="s">
        <v>231</v>
      </c>
      <c r="G142" s="143" t="s">
        <v>89</v>
      </c>
      <c r="H142" s="144">
        <v>140</v>
      </c>
      <c r="I142" s="145"/>
      <c r="J142" s="146">
        <f>ROUND(I142*H142,2)</f>
        <v>0</v>
      </c>
      <c r="K142" s="147"/>
      <c r="L142" s="33"/>
      <c r="M142" s="148" t="s">
        <v>3</v>
      </c>
      <c r="N142" s="149" t="s">
        <v>43</v>
      </c>
      <c r="O142" s="53"/>
      <c r="P142" s="150">
        <f>O142*H142</f>
        <v>0</v>
      </c>
      <c r="Q142" s="150">
        <v>0</v>
      </c>
      <c r="R142" s="150">
        <f>Q142*H142</f>
        <v>0</v>
      </c>
      <c r="S142" s="150">
        <v>0</v>
      </c>
      <c r="T142" s="15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2" t="s">
        <v>147</v>
      </c>
      <c r="AT142" s="152" t="s">
        <v>144</v>
      </c>
      <c r="AU142" s="152" t="s">
        <v>81</v>
      </c>
      <c r="AY142" s="17" t="s">
        <v>142</v>
      </c>
      <c r="BE142" s="153">
        <f>IF(N142="základní",J142,0)</f>
        <v>0</v>
      </c>
      <c r="BF142" s="153">
        <f>IF(N142="snížená",J142,0)</f>
        <v>0</v>
      </c>
      <c r="BG142" s="153">
        <f>IF(N142="zákl. přenesená",J142,0)</f>
        <v>0</v>
      </c>
      <c r="BH142" s="153">
        <f>IF(N142="sníž. přenesená",J142,0)</f>
        <v>0</v>
      </c>
      <c r="BI142" s="153">
        <f>IF(N142="nulová",J142,0)</f>
        <v>0</v>
      </c>
      <c r="BJ142" s="17" t="s">
        <v>77</v>
      </c>
      <c r="BK142" s="153">
        <f>ROUND(I142*H142,2)</f>
        <v>0</v>
      </c>
      <c r="BL142" s="17" t="s">
        <v>147</v>
      </c>
      <c r="BM142" s="152" t="s">
        <v>232</v>
      </c>
    </row>
    <row r="143" spans="1:65" s="13" customFormat="1" ht="10">
      <c r="B143" s="159"/>
      <c r="D143" s="160" t="s">
        <v>151</v>
      </c>
      <c r="E143" s="161" t="s">
        <v>3</v>
      </c>
      <c r="F143" s="162" t="s">
        <v>233</v>
      </c>
      <c r="H143" s="163">
        <v>140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151</v>
      </c>
      <c r="AU143" s="161" t="s">
        <v>81</v>
      </c>
      <c r="AV143" s="13" t="s">
        <v>81</v>
      </c>
      <c r="AW143" s="13" t="s">
        <v>33</v>
      </c>
      <c r="AX143" s="13" t="s">
        <v>72</v>
      </c>
      <c r="AY143" s="161" t="s">
        <v>142</v>
      </c>
    </row>
    <row r="144" spans="1:65" s="2" customFormat="1" ht="37.75" customHeight="1">
      <c r="A144" s="32"/>
      <c r="B144" s="139"/>
      <c r="C144" s="140" t="s">
        <v>9</v>
      </c>
      <c r="D144" s="140" t="s">
        <v>144</v>
      </c>
      <c r="E144" s="141" t="s">
        <v>234</v>
      </c>
      <c r="F144" s="142" t="s">
        <v>235</v>
      </c>
      <c r="G144" s="143" t="s">
        <v>89</v>
      </c>
      <c r="H144" s="144">
        <v>140</v>
      </c>
      <c r="I144" s="145"/>
      <c r="J144" s="146">
        <f>ROUND(I144*H144,2)</f>
        <v>0</v>
      </c>
      <c r="K144" s="147"/>
      <c r="L144" s="33"/>
      <c r="M144" s="148" t="s">
        <v>3</v>
      </c>
      <c r="N144" s="149" t="s">
        <v>43</v>
      </c>
      <c r="O144" s="53"/>
      <c r="P144" s="150">
        <f>O144*H144</f>
        <v>0</v>
      </c>
      <c r="Q144" s="150">
        <v>0</v>
      </c>
      <c r="R144" s="150">
        <f>Q144*H144</f>
        <v>0</v>
      </c>
      <c r="S144" s="150">
        <v>0</v>
      </c>
      <c r="T144" s="151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2" t="s">
        <v>147</v>
      </c>
      <c r="AT144" s="152" t="s">
        <v>144</v>
      </c>
      <c r="AU144" s="152" t="s">
        <v>81</v>
      </c>
      <c r="AY144" s="17" t="s">
        <v>142</v>
      </c>
      <c r="BE144" s="153">
        <f>IF(N144="základní",J144,0)</f>
        <v>0</v>
      </c>
      <c r="BF144" s="153">
        <f>IF(N144="snížená",J144,0)</f>
        <v>0</v>
      </c>
      <c r="BG144" s="153">
        <f>IF(N144="zákl. přenesená",J144,0)</f>
        <v>0</v>
      </c>
      <c r="BH144" s="153">
        <f>IF(N144="sníž. přenesená",J144,0)</f>
        <v>0</v>
      </c>
      <c r="BI144" s="153">
        <f>IF(N144="nulová",J144,0)</f>
        <v>0</v>
      </c>
      <c r="BJ144" s="17" t="s">
        <v>77</v>
      </c>
      <c r="BK144" s="153">
        <f>ROUND(I144*H144,2)</f>
        <v>0</v>
      </c>
      <c r="BL144" s="17" t="s">
        <v>147</v>
      </c>
      <c r="BM144" s="152" t="s">
        <v>236</v>
      </c>
    </row>
    <row r="145" spans="1:65" s="2" customFormat="1" ht="10">
      <c r="A145" s="32"/>
      <c r="B145" s="33"/>
      <c r="C145" s="32"/>
      <c r="D145" s="154" t="s">
        <v>149</v>
      </c>
      <c r="E145" s="32"/>
      <c r="F145" s="155" t="s">
        <v>237</v>
      </c>
      <c r="G145" s="32"/>
      <c r="H145" s="32"/>
      <c r="I145" s="156"/>
      <c r="J145" s="32"/>
      <c r="K145" s="32"/>
      <c r="L145" s="33"/>
      <c r="M145" s="157"/>
      <c r="N145" s="158"/>
      <c r="O145" s="53"/>
      <c r="P145" s="53"/>
      <c r="Q145" s="53"/>
      <c r="R145" s="53"/>
      <c r="S145" s="53"/>
      <c r="T145" s="54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149</v>
      </c>
      <c r="AU145" s="17" t="s">
        <v>81</v>
      </c>
    </row>
    <row r="146" spans="1:65" s="2" customFormat="1" ht="16.5" customHeight="1">
      <c r="A146" s="32"/>
      <c r="B146" s="139"/>
      <c r="C146" s="176" t="s">
        <v>238</v>
      </c>
      <c r="D146" s="176" t="s">
        <v>224</v>
      </c>
      <c r="E146" s="177" t="s">
        <v>239</v>
      </c>
      <c r="F146" s="178" t="s">
        <v>240</v>
      </c>
      <c r="G146" s="179" t="s">
        <v>241</v>
      </c>
      <c r="H146" s="180">
        <v>2.1</v>
      </c>
      <c r="I146" s="181"/>
      <c r="J146" s="182">
        <f>ROUND(I146*H146,2)</f>
        <v>0</v>
      </c>
      <c r="K146" s="183"/>
      <c r="L146" s="184"/>
      <c r="M146" s="185" t="s">
        <v>3</v>
      </c>
      <c r="N146" s="186" t="s">
        <v>43</v>
      </c>
      <c r="O146" s="53"/>
      <c r="P146" s="150">
        <f>O146*H146</f>
        <v>0</v>
      </c>
      <c r="Q146" s="150">
        <v>1E-3</v>
      </c>
      <c r="R146" s="150">
        <f>Q146*H146</f>
        <v>2.1000000000000003E-3</v>
      </c>
      <c r="S146" s="150">
        <v>0</v>
      </c>
      <c r="T146" s="151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2" t="s">
        <v>192</v>
      </c>
      <c r="AT146" s="152" t="s">
        <v>224</v>
      </c>
      <c r="AU146" s="152" t="s">
        <v>81</v>
      </c>
      <c r="AY146" s="17" t="s">
        <v>142</v>
      </c>
      <c r="BE146" s="153">
        <f>IF(N146="základní",J146,0)</f>
        <v>0</v>
      </c>
      <c r="BF146" s="153">
        <f>IF(N146="snížená",J146,0)</f>
        <v>0</v>
      </c>
      <c r="BG146" s="153">
        <f>IF(N146="zákl. přenesená",J146,0)</f>
        <v>0</v>
      </c>
      <c r="BH146" s="153">
        <f>IF(N146="sníž. přenesená",J146,0)</f>
        <v>0</v>
      </c>
      <c r="BI146" s="153">
        <f>IF(N146="nulová",J146,0)</f>
        <v>0</v>
      </c>
      <c r="BJ146" s="17" t="s">
        <v>77</v>
      </c>
      <c r="BK146" s="153">
        <f>ROUND(I146*H146,2)</f>
        <v>0</v>
      </c>
      <c r="BL146" s="17" t="s">
        <v>147</v>
      </c>
      <c r="BM146" s="152" t="s">
        <v>242</v>
      </c>
    </row>
    <row r="147" spans="1:65" s="13" customFormat="1" ht="10">
      <c r="B147" s="159"/>
      <c r="D147" s="160" t="s">
        <v>151</v>
      </c>
      <c r="E147" s="161" t="s">
        <v>3</v>
      </c>
      <c r="F147" s="162" t="s">
        <v>243</v>
      </c>
      <c r="H147" s="163">
        <v>2.1</v>
      </c>
      <c r="I147" s="164"/>
      <c r="L147" s="159"/>
      <c r="M147" s="165"/>
      <c r="N147" s="166"/>
      <c r="O147" s="166"/>
      <c r="P147" s="166"/>
      <c r="Q147" s="166"/>
      <c r="R147" s="166"/>
      <c r="S147" s="166"/>
      <c r="T147" s="167"/>
      <c r="AT147" s="161" t="s">
        <v>151</v>
      </c>
      <c r="AU147" s="161" t="s">
        <v>81</v>
      </c>
      <c r="AV147" s="13" t="s">
        <v>81</v>
      </c>
      <c r="AW147" s="13" t="s">
        <v>33</v>
      </c>
      <c r="AX147" s="13" t="s">
        <v>72</v>
      </c>
      <c r="AY147" s="161" t="s">
        <v>142</v>
      </c>
    </row>
    <row r="148" spans="1:65" s="2" customFormat="1" ht="33" customHeight="1">
      <c r="A148" s="32"/>
      <c r="B148" s="139"/>
      <c r="C148" s="140" t="s">
        <v>244</v>
      </c>
      <c r="D148" s="140" t="s">
        <v>144</v>
      </c>
      <c r="E148" s="141" t="s">
        <v>245</v>
      </c>
      <c r="F148" s="142" t="s">
        <v>246</v>
      </c>
      <c r="G148" s="143" t="s">
        <v>89</v>
      </c>
      <c r="H148" s="144">
        <v>426.06</v>
      </c>
      <c r="I148" s="145"/>
      <c r="J148" s="146">
        <f>ROUND(I148*H148,2)</f>
        <v>0</v>
      </c>
      <c r="K148" s="147"/>
      <c r="L148" s="33"/>
      <c r="M148" s="148" t="s">
        <v>3</v>
      </c>
      <c r="N148" s="149" t="s">
        <v>43</v>
      </c>
      <c r="O148" s="53"/>
      <c r="P148" s="150">
        <f>O148*H148</f>
        <v>0</v>
      </c>
      <c r="Q148" s="150">
        <v>0</v>
      </c>
      <c r="R148" s="150">
        <f>Q148*H148</f>
        <v>0</v>
      </c>
      <c r="S148" s="150">
        <v>0</v>
      </c>
      <c r="T148" s="15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2" t="s">
        <v>147</v>
      </c>
      <c r="AT148" s="152" t="s">
        <v>144</v>
      </c>
      <c r="AU148" s="152" t="s">
        <v>81</v>
      </c>
      <c r="AY148" s="17" t="s">
        <v>142</v>
      </c>
      <c r="BE148" s="153">
        <f>IF(N148="základní",J148,0)</f>
        <v>0</v>
      </c>
      <c r="BF148" s="153">
        <f>IF(N148="snížená",J148,0)</f>
        <v>0</v>
      </c>
      <c r="BG148" s="153">
        <f>IF(N148="zákl. přenesená",J148,0)</f>
        <v>0</v>
      </c>
      <c r="BH148" s="153">
        <f>IF(N148="sníž. přenesená",J148,0)</f>
        <v>0</v>
      </c>
      <c r="BI148" s="153">
        <f>IF(N148="nulová",J148,0)</f>
        <v>0</v>
      </c>
      <c r="BJ148" s="17" t="s">
        <v>77</v>
      </c>
      <c r="BK148" s="153">
        <f>ROUND(I148*H148,2)</f>
        <v>0</v>
      </c>
      <c r="BL148" s="17" t="s">
        <v>147</v>
      </c>
      <c r="BM148" s="152" t="s">
        <v>247</v>
      </c>
    </row>
    <row r="149" spans="1:65" s="2" customFormat="1" ht="10">
      <c r="A149" s="32"/>
      <c r="B149" s="33"/>
      <c r="C149" s="32"/>
      <c r="D149" s="154" t="s">
        <v>149</v>
      </c>
      <c r="E149" s="32"/>
      <c r="F149" s="155" t="s">
        <v>248</v>
      </c>
      <c r="G149" s="32"/>
      <c r="H149" s="32"/>
      <c r="I149" s="156"/>
      <c r="J149" s="32"/>
      <c r="K149" s="32"/>
      <c r="L149" s="33"/>
      <c r="M149" s="157"/>
      <c r="N149" s="158"/>
      <c r="O149" s="53"/>
      <c r="P149" s="53"/>
      <c r="Q149" s="53"/>
      <c r="R149" s="53"/>
      <c r="S149" s="53"/>
      <c r="T149" s="54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149</v>
      </c>
      <c r="AU149" s="17" t="s">
        <v>81</v>
      </c>
    </row>
    <row r="150" spans="1:65" s="13" customFormat="1" ht="10">
      <c r="B150" s="159"/>
      <c r="D150" s="160" t="s">
        <v>151</v>
      </c>
      <c r="E150" s="161" t="s">
        <v>3</v>
      </c>
      <c r="F150" s="162" t="s">
        <v>158</v>
      </c>
      <c r="H150" s="163">
        <v>100.46</v>
      </c>
      <c r="I150" s="164"/>
      <c r="L150" s="159"/>
      <c r="M150" s="165"/>
      <c r="N150" s="166"/>
      <c r="O150" s="166"/>
      <c r="P150" s="166"/>
      <c r="Q150" s="166"/>
      <c r="R150" s="166"/>
      <c r="S150" s="166"/>
      <c r="T150" s="167"/>
      <c r="AT150" s="161" t="s">
        <v>151</v>
      </c>
      <c r="AU150" s="161" t="s">
        <v>81</v>
      </c>
      <c r="AV150" s="13" t="s">
        <v>81</v>
      </c>
      <c r="AW150" s="13" t="s">
        <v>33</v>
      </c>
      <c r="AX150" s="13" t="s">
        <v>72</v>
      </c>
      <c r="AY150" s="161" t="s">
        <v>142</v>
      </c>
    </row>
    <row r="151" spans="1:65" s="13" customFormat="1" ht="10">
      <c r="B151" s="159"/>
      <c r="D151" s="160" t="s">
        <v>151</v>
      </c>
      <c r="E151" s="161" t="s">
        <v>3</v>
      </c>
      <c r="F151" s="162" t="s">
        <v>159</v>
      </c>
      <c r="H151" s="163">
        <v>222.8</v>
      </c>
      <c r="I151" s="164"/>
      <c r="L151" s="159"/>
      <c r="M151" s="165"/>
      <c r="N151" s="166"/>
      <c r="O151" s="166"/>
      <c r="P151" s="166"/>
      <c r="Q151" s="166"/>
      <c r="R151" s="166"/>
      <c r="S151" s="166"/>
      <c r="T151" s="167"/>
      <c r="AT151" s="161" t="s">
        <v>151</v>
      </c>
      <c r="AU151" s="161" t="s">
        <v>81</v>
      </c>
      <c r="AV151" s="13" t="s">
        <v>81</v>
      </c>
      <c r="AW151" s="13" t="s">
        <v>33</v>
      </c>
      <c r="AX151" s="13" t="s">
        <v>72</v>
      </c>
      <c r="AY151" s="161" t="s">
        <v>142</v>
      </c>
    </row>
    <row r="152" spans="1:65" s="13" customFormat="1" ht="10">
      <c r="B152" s="159"/>
      <c r="D152" s="160" t="s">
        <v>151</v>
      </c>
      <c r="E152" s="161" t="s">
        <v>3</v>
      </c>
      <c r="F152" s="162" t="s">
        <v>160</v>
      </c>
      <c r="H152" s="163">
        <v>67.400000000000006</v>
      </c>
      <c r="I152" s="164"/>
      <c r="L152" s="159"/>
      <c r="M152" s="165"/>
      <c r="N152" s="166"/>
      <c r="O152" s="166"/>
      <c r="P152" s="166"/>
      <c r="Q152" s="166"/>
      <c r="R152" s="166"/>
      <c r="S152" s="166"/>
      <c r="T152" s="167"/>
      <c r="AT152" s="161" t="s">
        <v>151</v>
      </c>
      <c r="AU152" s="161" t="s">
        <v>81</v>
      </c>
      <c r="AV152" s="13" t="s">
        <v>81</v>
      </c>
      <c r="AW152" s="13" t="s">
        <v>33</v>
      </c>
      <c r="AX152" s="13" t="s">
        <v>72</v>
      </c>
      <c r="AY152" s="161" t="s">
        <v>142</v>
      </c>
    </row>
    <row r="153" spans="1:65" s="13" customFormat="1" ht="10">
      <c r="B153" s="159"/>
      <c r="D153" s="160" t="s">
        <v>151</v>
      </c>
      <c r="E153" s="161" t="s">
        <v>3</v>
      </c>
      <c r="F153" s="162" t="s">
        <v>161</v>
      </c>
      <c r="H153" s="163">
        <v>31.5</v>
      </c>
      <c r="I153" s="164"/>
      <c r="L153" s="159"/>
      <c r="M153" s="165"/>
      <c r="N153" s="166"/>
      <c r="O153" s="166"/>
      <c r="P153" s="166"/>
      <c r="Q153" s="166"/>
      <c r="R153" s="166"/>
      <c r="S153" s="166"/>
      <c r="T153" s="167"/>
      <c r="AT153" s="161" t="s">
        <v>151</v>
      </c>
      <c r="AU153" s="161" t="s">
        <v>81</v>
      </c>
      <c r="AV153" s="13" t="s">
        <v>81</v>
      </c>
      <c r="AW153" s="13" t="s">
        <v>33</v>
      </c>
      <c r="AX153" s="13" t="s">
        <v>72</v>
      </c>
      <c r="AY153" s="161" t="s">
        <v>142</v>
      </c>
    </row>
    <row r="154" spans="1:65" s="13" customFormat="1" ht="10">
      <c r="B154" s="159"/>
      <c r="D154" s="160" t="s">
        <v>151</v>
      </c>
      <c r="E154" s="161" t="s">
        <v>3</v>
      </c>
      <c r="F154" s="162" t="s">
        <v>249</v>
      </c>
      <c r="H154" s="163">
        <v>3.9</v>
      </c>
      <c r="I154" s="164"/>
      <c r="L154" s="159"/>
      <c r="M154" s="165"/>
      <c r="N154" s="166"/>
      <c r="O154" s="166"/>
      <c r="P154" s="166"/>
      <c r="Q154" s="166"/>
      <c r="R154" s="166"/>
      <c r="S154" s="166"/>
      <c r="T154" s="167"/>
      <c r="AT154" s="161" t="s">
        <v>151</v>
      </c>
      <c r="AU154" s="161" t="s">
        <v>81</v>
      </c>
      <c r="AV154" s="13" t="s">
        <v>81</v>
      </c>
      <c r="AW154" s="13" t="s">
        <v>33</v>
      </c>
      <c r="AX154" s="13" t="s">
        <v>72</v>
      </c>
      <c r="AY154" s="161" t="s">
        <v>142</v>
      </c>
    </row>
    <row r="155" spans="1:65" s="14" customFormat="1" ht="10">
      <c r="B155" s="168"/>
      <c r="D155" s="160" t="s">
        <v>151</v>
      </c>
      <c r="E155" s="169" t="s">
        <v>3</v>
      </c>
      <c r="F155" s="170" t="s">
        <v>199</v>
      </c>
      <c r="H155" s="171">
        <v>426.06</v>
      </c>
      <c r="I155" s="172"/>
      <c r="L155" s="168"/>
      <c r="M155" s="173"/>
      <c r="N155" s="174"/>
      <c r="O155" s="174"/>
      <c r="P155" s="174"/>
      <c r="Q155" s="174"/>
      <c r="R155" s="174"/>
      <c r="S155" s="174"/>
      <c r="T155" s="175"/>
      <c r="AT155" s="169" t="s">
        <v>151</v>
      </c>
      <c r="AU155" s="169" t="s">
        <v>81</v>
      </c>
      <c r="AV155" s="14" t="s">
        <v>147</v>
      </c>
      <c r="AW155" s="14" t="s">
        <v>4</v>
      </c>
      <c r="AX155" s="14" t="s">
        <v>77</v>
      </c>
      <c r="AY155" s="169" t="s">
        <v>142</v>
      </c>
    </row>
    <row r="156" spans="1:65" s="12" customFormat="1" ht="22.75" customHeight="1">
      <c r="B156" s="126"/>
      <c r="D156" s="127" t="s">
        <v>71</v>
      </c>
      <c r="E156" s="137" t="s">
        <v>147</v>
      </c>
      <c r="F156" s="137" t="s">
        <v>250</v>
      </c>
      <c r="I156" s="129"/>
      <c r="J156" s="138">
        <f>BK156</f>
        <v>0</v>
      </c>
      <c r="L156" s="126"/>
      <c r="M156" s="131"/>
      <c r="N156" s="132"/>
      <c r="O156" s="132"/>
      <c r="P156" s="133">
        <f>SUM(P157:P160)</f>
        <v>0</v>
      </c>
      <c r="Q156" s="132"/>
      <c r="R156" s="133">
        <f>SUM(R157:R160)</f>
        <v>0</v>
      </c>
      <c r="S156" s="132"/>
      <c r="T156" s="134">
        <f>SUM(T157:T160)</f>
        <v>0</v>
      </c>
      <c r="AR156" s="127" t="s">
        <v>77</v>
      </c>
      <c r="AT156" s="135" t="s">
        <v>71</v>
      </c>
      <c r="AU156" s="135" t="s">
        <v>77</v>
      </c>
      <c r="AY156" s="127" t="s">
        <v>142</v>
      </c>
      <c r="BK156" s="136">
        <f>SUM(BK157:BK160)</f>
        <v>0</v>
      </c>
    </row>
    <row r="157" spans="1:65" s="2" customFormat="1" ht="33" customHeight="1">
      <c r="A157" s="32"/>
      <c r="B157" s="139"/>
      <c r="C157" s="140" t="s">
        <v>251</v>
      </c>
      <c r="D157" s="140" t="s">
        <v>144</v>
      </c>
      <c r="E157" s="141" t="s">
        <v>252</v>
      </c>
      <c r="F157" s="142" t="s">
        <v>253</v>
      </c>
      <c r="G157" s="143" t="s">
        <v>182</v>
      </c>
      <c r="H157" s="144">
        <v>1.28</v>
      </c>
      <c r="I157" s="145"/>
      <c r="J157" s="146">
        <f>ROUND(I157*H157,2)</f>
        <v>0</v>
      </c>
      <c r="K157" s="147"/>
      <c r="L157" s="33"/>
      <c r="M157" s="148" t="s">
        <v>3</v>
      </c>
      <c r="N157" s="149" t="s">
        <v>43</v>
      </c>
      <c r="O157" s="53"/>
      <c r="P157" s="150">
        <f>O157*H157</f>
        <v>0</v>
      </c>
      <c r="Q157" s="150">
        <v>0</v>
      </c>
      <c r="R157" s="150">
        <f>Q157*H157</f>
        <v>0</v>
      </c>
      <c r="S157" s="150">
        <v>0</v>
      </c>
      <c r="T157" s="151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2" t="s">
        <v>147</v>
      </c>
      <c r="AT157" s="152" t="s">
        <v>144</v>
      </c>
      <c r="AU157" s="152" t="s">
        <v>81</v>
      </c>
      <c r="AY157" s="17" t="s">
        <v>142</v>
      </c>
      <c r="BE157" s="153">
        <f>IF(N157="základní",J157,0)</f>
        <v>0</v>
      </c>
      <c r="BF157" s="153">
        <f>IF(N157="snížená",J157,0)</f>
        <v>0</v>
      </c>
      <c r="BG157" s="153">
        <f>IF(N157="zákl. přenesená",J157,0)</f>
        <v>0</v>
      </c>
      <c r="BH157" s="153">
        <f>IF(N157="sníž. přenesená",J157,0)</f>
        <v>0</v>
      </c>
      <c r="BI157" s="153">
        <f>IF(N157="nulová",J157,0)</f>
        <v>0</v>
      </c>
      <c r="BJ157" s="17" t="s">
        <v>77</v>
      </c>
      <c r="BK157" s="153">
        <f>ROUND(I157*H157,2)</f>
        <v>0</v>
      </c>
      <c r="BL157" s="17" t="s">
        <v>147</v>
      </c>
      <c r="BM157" s="152" t="s">
        <v>254</v>
      </c>
    </row>
    <row r="158" spans="1:65" s="2" customFormat="1" ht="10">
      <c r="A158" s="32"/>
      <c r="B158" s="33"/>
      <c r="C158" s="32"/>
      <c r="D158" s="154" t="s">
        <v>149</v>
      </c>
      <c r="E158" s="32"/>
      <c r="F158" s="155" t="s">
        <v>255</v>
      </c>
      <c r="G158" s="32"/>
      <c r="H158" s="32"/>
      <c r="I158" s="156"/>
      <c r="J158" s="32"/>
      <c r="K158" s="32"/>
      <c r="L158" s="33"/>
      <c r="M158" s="157"/>
      <c r="N158" s="158"/>
      <c r="O158" s="53"/>
      <c r="P158" s="53"/>
      <c r="Q158" s="53"/>
      <c r="R158" s="53"/>
      <c r="S158" s="53"/>
      <c r="T158" s="54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149</v>
      </c>
      <c r="AU158" s="17" t="s">
        <v>81</v>
      </c>
    </row>
    <row r="159" spans="1:65" s="13" customFormat="1" ht="10">
      <c r="B159" s="159"/>
      <c r="D159" s="160" t="s">
        <v>151</v>
      </c>
      <c r="E159" s="161" t="s">
        <v>3</v>
      </c>
      <c r="F159" s="162" t="s">
        <v>256</v>
      </c>
      <c r="H159" s="163">
        <v>1.28</v>
      </c>
      <c r="I159" s="164"/>
      <c r="L159" s="159"/>
      <c r="M159" s="165"/>
      <c r="N159" s="166"/>
      <c r="O159" s="166"/>
      <c r="P159" s="166"/>
      <c r="Q159" s="166"/>
      <c r="R159" s="166"/>
      <c r="S159" s="166"/>
      <c r="T159" s="167"/>
      <c r="AT159" s="161" t="s">
        <v>151</v>
      </c>
      <c r="AU159" s="161" t="s">
        <v>81</v>
      </c>
      <c r="AV159" s="13" t="s">
        <v>81</v>
      </c>
      <c r="AW159" s="13" t="s">
        <v>33</v>
      </c>
      <c r="AX159" s="13" t="s">
        <v>72</v>
      </c>
      <c r="AY159" s="161" t="s">
        <v>142</v>
      </c>
    </row>
    <row r="160" spans="1:65" s="14" customFormat="1" ht="10">
      <c r="B160" s="168"/>
      <c r="D160" s="160" t="s">
        <v>151</v>
      </c>
      <c r="E160" s="169" t="s">
        <v>3</v>
      </c>
      <c r="F160" s="170" t="s">
        <v>199</v>
      </c>
      <c r="H160" s="171">
        <v>1.28</v>
      </c>
      <c r="I160" s="172"/>
      <c r="L160" s="168"/>
      <c r="M160" s="173"/>
      <c r="N160" s="174"/>
      <c r="O160" s="174"/>
      <c r="P160" s="174"/>
      <c r="Q160" s="174"/>
      <c r="R160" s="174"/>
      <c r="S160" s="174"/>
      <c r="T160" s="175"/>
      <c r="AT160" s="169" t="s">
        <v>151</v>
      </c>
      <c r="AU160" s="169" t="s">
        <v>81</v>
      </c>
      <c r="AV160" s="14" t="s">
        <v>147</v>
      </c>
      <c r="AW160" s="14" t="s">
        <v>33</v>
      </c>
      <c r="AX160" s="14" t="s">
        <v>77</v>
      </c>
      <c r="AY160" s="169" t="s">
        <v>142</v>
      </c>
    </row>
    <row r="161" spans="1:65" s="12" customFormat="1" ht="22.75" customHeight="1">
      <c r="B161" s="126"/>
      <c r="D161" s="127" t="s">
        <v>71</v>
      </c>
      <c r="E161" s="137" t="s">
        <v>172</v>
      </c>
      <c r="F161" s="137" t="s">
        <v>257</v>
      </c>
      <c r="I161" s="129"/>
      <c r="J161" s="138">
        <f>BK161</f>
        <v>0</v>
      </c>
      <c r="L161" s="126"/>
      <c r="M161" s="131"/>
      <c r="N161" s="132"/>
      <c r="O161" s="132"/>
      <c r="P161" s="133">
        <f>SUM(P162:P199)</f>
        <v>0</v>
      </c>
      <c r="Q161" s="132"/>
      <c r="R161" s="133">
        <f>SUM(R162:R199)</f>
        <v>86.285472000000013</v>
      </c>
      <c r="S161" s="132"/>
      <c r="T161" s="134">
        <f>SUM(T162:T199)</f>
        <v>0</v>
      </c>
      <c r="AR161" s="127" t="s">
        <v>77</v>
      </c>
      <c r="AT161" s="135" t="s">
        <v>71</v>
      </c>
      <c r="AU161" s="135" t="s">
        <v>77</v>
      </c>
      <c r="AY161" s="127" t="s">
        <v>142</v>
      </c>
      <c r="BK161" s="136">
        <f>SUM(BK162:BK199)</f>
        <v>0</v>
      </c>
    </row>
    <row r="162" spans="1:65" s="2" customFormat="1" ht="33" customHeight="1">
      <c r="A162" s="32"/>
      <c r="B162" s="139"/>
      <c r="C162" s="140" t="s">
        <v>258</v>
      </c>
      <c r="D162" s="140" t="s">
        <v>144</v>
      </c>
      <c r="E162" s="141" t="s">
        <v>259</v>
      </c>
      <c r="F162" s="142" t="s">
        <v>260</v>
      </c>
      <c r="G162" s="143" t="s">
        <v>89</v>
      </c>
      <c r="H162" s="144">
        <v>2</v>
      </c>
      <c r="I162" s="145"/>
      <c r="J162" s="146">
        <f>ROUND(I162*H162,2)</f>
        <v>0</v>
      </c>
      <c r="K162" s="147"/>
      <c r="L162" s="33"/>
      <c r="M162" s="148" t="s">
        <v>3</v>
      </c>
      <c r="N162" s="149" t="s">
        <v>43</v>
      </c>
      <c r="O162" s="53"/>
      <c r="P162" s="150">
        <f>O162*H162</f>
        <v>0</v>
      </c>
      <c r="Q162" s="150">
        <v>0</v>
      </c>
      <c r="R162" s="150">
        <f>Q162*H162</f>
        <v>0</v>
      </c>
      <c r="S162" s="150">
        <v>0</v>
      </c>
      <c r="T162" s="15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2" t="s">
        <v>147</v>
      </c>
      <c r="AT162" s="152" t="s">
        <v>144</v>
      </c>
      <c r="AU162" s="152" t="s">
        <v>81</v>
      </c>
      <c r="AY162" s="17" t="s">
        <v>142</v>
      </c>
      <c r="BE162" s="153">
        <f>IF(N162="základní",J162,0)</f>
        <v>0</v>
      </c>
      <c r="BF162" s="153">
        <f>IF(N162="snížená",J162,0)</f>
        <v>0</v>
      </c>
      <c r="BG162" s="153">
        <f>IF(N162="zákl. přenesená",J162,0)</f>
        <v>0</v>
      </c>
      <c r="BH162" s="153">
        <f>IF(N162="sníž. přenesená",J162,0)</f>
        <v>0</v>
      </c>
      <c r="BI162" s="153">
        <f>IF(N162="nulová",J162,0)</f>
        <v>0</v>
      </c>
      <c r="BJ162" s="17" t="s">
        <v>77</v>
      </c>
      <c r="BK162" s="153">
        <f>ROUND(I162*H162,2)</f>
        <v>0</v>
      </c>
      <c r="BL162" s="17" t="s">
        <v>147</v>
      </c>
      <c r="BM162" s="152" t="s">
        <v>261</v>
      </c>
    </row>
    <row r="163" spans="1:65" s="2" customFormat="1" ht="10">
      <c r="A163" s="32"/>
      <c r="B163" s="33"/>
      <c r="C163" s="32"/>
      <c r="D163" s="154" t="s">
        <v>149</v>
      </c>
      <c r="E163" s="32"/>
      <c r="F163" s="155" t="s">
        <v>262</v>
      </c>
      <c r="G163" s="32"/>
      <c r="H163" s="32"/>
      <c r="I163" s="156"/>
      <c r="J163" s="32"/>
      <c r="K163" s="32"/>
      <c r="L163" s="33"/>
      <c r="M163" s="157"/>
      <c r="N163" s="158"/>
      <c r="O163" s="53"/>
      <c r="P163" s="53"/>
      <c r="Q163" s="53"/>
      <c r="R163" s="53"/>
      <c r="S163" s="53"/>
      <c r="T163" s="54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7" t="s">
        <v>149</v>
      </c>
      <c r="AU163" s="17" t="s">
        <v>81</v>
      </c>
    </row>
    <row r="164" spans="1:65" s="13" customFormat="1" ht="10">
      <c r="B164" s="159"/>
      <c r="D164" s="160" t="s">
        <v>151</v>
      </c>
      <c r="E164" s="161" t="s">
        <v>3</v>
      </c>
      <c r="F164" s="162" t="s">
        <v>263</v>
      </c>
      <c r="H164" s="163">
        <v>2</v>
      </c>
      <c r="I164" s="164"/>
      <c r="L164" s="159"/>
      <c r="M164" s="165"/>
      <c r="N164" s="166"/>
      <c r="O164" s="166"/>
      <c r="P164" s="166"/>
      <c r="Q164" s="166"/>
      <c r="R164" s="166"/>
      <c r="S164" s="166"/>
      <c r="T164" s="167"/>
      <c r="AT164" s="161" t="s">
        <v>151</v>
      </c>
      <c r="AU164" s="161" t="s">
        <v>81</v>
      </c>
      <c r="AV164" s="13" t="s">
        <v>81</v>
      </c>
      <c r="AW164" s="13" t="s">
        <v>33</v>
      </c>
      <c r="AX164" s="13" t="s">
        <v>72</v>
      </c>
      <c r="AY164" s="161" t="s">
        <v>142</v>
      </c>
    </row>
    <row r="165" spans="1:65" s="2" customFormat="1" ht="24.15" customHeight="1">
      <c r="A165" s="32"/>
      <c r="B165" s="139"/>
      <c r="C165" s="140" t="s">
        <v>264</v>
      </c>
      <c r="D165" s="140" t="s">
        <v>144</v>
      </c>
      <c r="E165" s="141" t="s">
        <v>265</v>
      </c>
      <c r="F165" s="142" t="s">
        <v>266</v>
      </c>
      <c r="G165" s="143" t="s">
        <v>89</v>
      </c>
      <c r="H165" s="144">
        <v>2</v>
      </c>
      <c r="I165" s="145"/>
      <c r="J165" s="146">
        <f>ROUND(I165*H165,2)</f>
        <v>0</v>
      </c>
      <c r="K165" s="147"/>
      <c r="L165" s="33"/>
      <c r="M165" s="148" t="s">
        <v>3</v>
      </c>
      <c r="N165" s="149" t="s">
        <v>43</v>
      </c>
      <c r="O165" s="53"/>
      <c r="P165" s="150">
        <f>O165*H165</f>
        <v>0</v>
      </c>
      <c r="Q165" s="150">
        <v>0.27994000000000002</v>
      </c>
      <c r="R165" s="150">
        <f>Q165*H165</f>
        <v>0.55988000000000004</v>
      </c>
      <c r="S165" s="150">
        <v>0</v>
      </c>
      <c r="T165" s="151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2" t="s">
        <v>147</v>
      </c>
      <c r="AT165" s="152" t="s">
        <v>144</v>
      </c>
      <c r="AU165" s="152" t="s">
        <v>81</v>
      </c>
      <c r="AY165" s="17" t="s">
        <v>142</v>
      </c>
      <c r="BE165" s="153">
        <f>IF(N165="základní",J165,0)</f>
        <v>0</v>
      </c>
      <c r="BF165" s="153">
        <f>IF(N165="snížená",J165,0)</f>
        <v>0</v>
      </c>
      <c r="BG165" s="153">
        <f>IF(N165="zákl. přenesená",J165,0)</f>
        <v>0</v>
      </c>
      <c r="BH165" s="153">
        <f>IF(N165="sníž. přenesená",J165,0)</f>
        <v>0</v>
      </c>
      <c r="BI165" s="153">
        <f>IF(N165="nulová",J165,0)</f>
        <v>0</v>
      </c>
      <c r="BJ165" s="17" t="s">
        <v>77</v>
      </c>
      <c r="BK165" s="153">
        <f>ROUND(I165*H165,2)</f>
        <v>0</v>
      </c>
      <c r="BL165" s="17" t="s">
        <v>147</v>
      </c>
      <c r="BM165" s="152" t="s">
        <v>267</v>
      </c>
    </row>
    <row r="166" spans="1:65" s="13" customFormat="1" ht="10">
      <c r="B166" s="159"/>
      <c r="D166" s="160" t="s">
        <v>151</v>
      </c>
      <c r="E166" s="161" t="s">
        <v>3</v>
      </c>
      <c r="F166" s="162" t="s">
        <v>263</v>
      </c>
      <c r="H166" s="163">
        <v>2</v>
      </c>
      <c r="I166" s="164"/>
      <c r="L166" s="159"/>
      <c r="M166" s="165"/>
      <c r="N166" s="166"/>
      <c r="O166" s="166"/>
      <c r="P166" s="166"/>
      <c r="Q166" s="166"/>
      <c r="R166" s="166"/>
      <c r="S166" s="166"/>
      <c r="T166" s="167"/>
      <c r="AT166" s="161" t="s">
        <v>151</v>
      </c>
      <c r="AU166" s="161" t="s">
        <v>81</v>
      </c>
      <c r="AV166" s="13" t="s">
        <v>81</v>
      </c>
      <c r="AW166" s="13" t="s">
        <v>33</v>
      </c>
      <c r="AX166" s="13" t="s">
        <v>72</v>
      </c>
      <c r="AY166" s="161" t="s">
        <v>142</v>
      </c>
    </row>
    <row r="167" spans="1:65" s="2" customFormat="1" ht="49" customHeight="1">
      <c r="A167" s="32"/>
      <c r="B167" s="139"/>
      <c r="C167" s="140" t="s">
        <v>8</v>
      </c>
      <c r="D167" s="140" t="s">
        <v>144</v>
      </c>
      <c r="E167" s="141" t="s">
        <v>268</v>
      </c>
      <c r="F167" s="142" t="s">
        <v>269</v>
      </c>
      <c r="G167" s="143" t="s">
        <v>89</v>
      </c>
      <c r="H167" s="144">
        <v>100.46</v>
      </c>
      <c r="I167" s="145"/>
      <c r="J167" s="146">
        <f>ROUND(I167*H167,2)</f>
        <v>0</v>
      </c>
      <c r="K167" s="147"/>
      <c r="L167" s="33"/>
      <c r="M167" s="148" t="s">
        <v>3</v>
      </c>
      <c r="N167" s="149" t="s">
        <v>43</v>
      </c>
      <c r="O167" s="53"/>
      <c r="P167" s="150">
        <f>O167*H167</f>
        <v>0</v>
      </c>
      <c r="Q167" s="150">
        <v>0</v>
      </c>
      <c r="R167" s="150">
        <f>Q167*H167</f>
        <v>0</v>
      </c>
      <c r="S167" s="150">
        <v>0</v>
      </c>
      <c r="T167" s="15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2" t="s">
        <v>147</v>
      </c>
      <c r="AT167" s="152" t="s">
        <v>144</v>
      </c>
      <c r="AU167" s="152" t="s">
        <v>81</v>
      </c>
      <c r="AY167" s="17" t="s">
        <v>142</v>
      </c>
      <c r="BE167" s="153">
        <f>IF(N167="základní",J167,0)</f>
        <v>0</v>
      </c>
      <c r="BF167" s="153">
        <f>IF(N167="snížená",J167,0)</f>
        <v>0</v>
      </c>
      <c r="BG167" s="153">
        <f>IF(N167="zákl. přenesená",J167,0)</f>
        <v>0</v>
      </c>
      <c r="BH167" s="153">
        <f>IF(N167="sníž. přenesená",J167,0)</f>
        <v>0</v>
      </c>
      <c r="BI167" s="153">
        <f>IF(N167="nulová",J167,0)</f>
        <v>0</v>
      </c>
      <c r="BJ167" s="17" t="s">
        <v>77</v>
      </c>
      <c r="BK167" s="153">
        <f>ROUND(I167*H167,2)</f>
        <v>0</v>
      </c>
      <c r="BL167" s="17" t="s">
        <v>147</v>
      </c>
      <c r="BM167" s="152" t="s">
        <v>270</v>
      </c>
    </row>
    <row r="168" spans="1:65" s="2" customFormat="1" ht="10">
      <c r="A168" s="32"/>
      <c r="B168" s="33"/>
      <c r="C168" s="32"/>
      <c r="D168" s="154" t="s">
        <v>149</v>
      </c>
      <c r="E168" s="32"/>
      <c r="F168" s="155" t="s">
        <v>271</v>
      </c>
      <c r="G168" s="32"/>
      <c r="H168" s="32"/>
      <c r="I168" s="156"/>
      <c r="J168" s="32"/>
      <c r="K168" s="32"/>
      <c r="L168" s="33"/>
      <c r="M168" s="157"/>
      <c r="N168" s="158"/>
      <c r="O168" s="53"/>
      <c r="P168" s="53"/>
      <c r="Q168" s="53"/>
      <c r="R168" s="53"/>
      <c r="S168" s="53"/>
      <c r="T168" s="54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7" t="s">
        <v>149</v>
      </c>
      <c r="AU168" s="17" t="s">
        <v>81</v>
      </c>
    </row>
    <row r="169" spans="1:65" s="13" customFormat="1" ht="10">
      <c r="B169" s="159"/>
      <c r="D169" s="160" t="s">
        <v>151</v>
      </c>
      <c r="E169" s="161" t="s">
        <v>3</v>
      </c>
      <c r="F169" s="162" t="s">
        <v>272</v>
      </c>
      <c r="H169" s="163">
        <v>100.46</v>
      </c>
      <c r="I169" s="164"/>
      <c r="L169" s="159"/>
      <c r="M169" s="165"/>
      <c r="N169" s="166"/>
      <c r="O169" s="166"/>
      <c r="P169" s="166"/>
      <c r="Q169" s="166"/>
      <c r="R169" s="166"/>
      <c r="S169" s="166"/>
      <c r="T169" s="167"/>
      <c r="AT169" s="161" t="s">
        <v>151</v>
      </c>
      <c r="AU169" s="161" t="s">
        <v>81</v>
      </c>
      <c r="AV169" s="13" t="s">
        <v>81</v>
      </c>
      <c r="AW169" s="13" t="s">
        <v>33</v>
      </c>
      <c r="AX169" s="13" t="s">
        <v>72</v>
      </c>
      <c r="AY169" s="161" t="s">
        <v>142</v>
      </c>
    </row>
    <row r="170" spans="1:65" s="2" customFormat="1" ht="24.15" customHeight="1">
      <c r="A170" s="32"/>
      <c r="B170" s="139"/>
      <c r="C170" s="140" t="s">
        <v>273</v>
      </c>
      <c r="D170" s="140" t="s">
        <v>144</v>
      </c>
      <c r="E170" s="141" t="s">
        <v>274</v>
      </c>
      <c r="F170" s="142" t="s">
        <v>275</v>
      </c>
      <c r="G170" s="143" t="s">
        <v>89</v>
      </c>
      <c r="H170" s="144">
        <v>502.3</v>
      </c>
      <c r="I170" s="145"/>
      <c r="J170" s="146">
        <f>ROUND(I170*H170,2)</f>
        <v>0</v>
      </c>
      <c r="K170" s="147"/>
      <c r="L170" s="33"/>
      <c r="M170" s="148" t="s">
        <v>3</v>
      </c>
      <c r="N170" s="149" t="s">
        <v>43</v>
      </c>
      <c r="O170" s="53"/>
      <c r="P170" s="150">
        <f>O170*H170</f>
        <v>0</v>
      </c>
      <c r="Q170" s="150">
        <v>0</v>
      </c>
      <c r="R170" s="150">
        <f>Q170*H170</f>
        <v>0</v>
      </c>
      <c r="S170" s="150">
        <v>0</v>
      </c>
      <c r="T170" s="15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2" t="s">
        <v>147</v>
      </c>
      <c r="AT170" s="152" t="s">
        <v>144</v>
      </c>
      <c r="AU170" s="152" t="s">
        <v>81</v>
      </c>
      <c r="AY170" s="17" t="s">
        <v>142</v>
      </c>
      <c r="BE170" s="153">
        <f>IF(N170="základní",J170,0)</f>
        <v>0</v>
      </c>
      <c r="BF170" s="153">
        <f>IF(N170="snížená",J170,0)</f>
        <v>0</v>
      </c>
      <c r="BG170" s="153">
        <f>IF(N170="zákl. přenesená",J170,0)</f>
        <v>0</v>
      </c>
      <c r="BH170" s="153">
        <f>IF(N170="sníž. přenesená",J170,0)</f>
        <v>0</v>
      </c>
      <c r="BI170" s="153">
        <f>IF(N170="nulová",J170,0)</f>
        <v>0</v>
      </c>
      <c r="BJ170" s="17" t="s">
        <v>77</v>
      </c>
      <c r="BK170" s="153">
        <f>ROUND(I170*H170,2)</f>
        <v>0</v>
      </c>
      <c r="BL170" s="17" t="s">
        <v>147</v>
      </c>
      <c r="BM170" s="152" t="s">
        <v>276</v>
      </c>
    </row>
    <row r="171" spans="1:65" s="2" customFormat="1" ht="10">
      <c r="A171" s="32"/>
      <c r="B171" s="33"/>
      <c r="C171" s="32"/>
      <c r="D171" s="154" t="s">
        <v>149</v>
      </c>
      <c r="E171" s="32"/>
      <c r="F171" s="155" t="s">
        <v>277</v>
      </c>
      <c r="G171" s="32"/>
      <c r="H171" s="32"/>
      <c r="I171" s="156"/>
      <c r="J171" s="32"/>
      <c r="K171" s="32"/>
      <c r="L171" s="33"/>
      <c r="M171" s="157"/>
      <c r="N171" s="158"/>
      <c r="O171" s="53"/>
      <c r="P171" s="53"/>
      <c r="Q171" s="53"/>
      <c r="R171" s="53"/>
      <c r="S171" s="53"/>
      <c r="T171" s="54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7" t="s">
        <v>149</v>
      </c>
      <c r="AU171" s="17" t="s">
        <v>81</v>
      </c>
    </row>
    <row r="172" spans="1:65" s="13" customFormat="1" ht="10">
      <c r="B172" s="159"/>
      <c r="D172" s="160" t="s">
        <v>151</v>
      </c>
      <c r="E172" s="161" t="s">
        <v>3</v>
      </c>
      <c r="F172" s="162" t="s">
        <v>87</v>
      </c>
      <c r="H172" s="163">
        <v>502.3</v>
      </c>
      <c r="I172" s="164"/>
      <c r="L172" s="159"/>
      <c r="M172" s="165"/>
      <c r="N172" s="166"/>
      <c r="O172" s="166"/>
      <c r="P172" s="166"/>
      <c r="Q172" s="166"/>
      <c r="R172" s="166"/>
      <c r="S172" s="166"/>
      <c r="T172" s="167"/>
      <c r="AT172" s="161" t="s">
        <v>151</v>
      </c>
      <c r="AU172" s="161" t="s">
        <v>81</v>
      </c>
      <c r="AV172" s="13" t="s">
        <v>81</v>
      </c>
      <c r="AW172" s="13" t="s">
        <v>33</v>
      </c>
      <c r="AX172" s="13" t="s">
        <v>72</v>
      </c>
      <c r="AY172" s="161" t="s">
        <v>142</v>
      </c>
    </row>
    <row r="173" spans="1:65" s="2" customFormat="1" ht="24.15" customHeight="1">
      <c r="A173" s="32"/>
      <c r="B173" s="139"/>
      <c r="C173" s="140" t="s">
        <v>278</v>
      </c>
      <c r="D173" s="140" t="s">
        <v>144</v>
      </c>
      <c r="E173" s="141" t="s">
        <v>279</v>
      </c>
      <c r="F173" s="142" t="s">
        <v>280</v>
      </c>
      <c r="G173" s="143" t="s">
        <v>89</v>
      </c>
      <c r="H173" s="144">
        <v>502.3</v>
      </c>
      <c r="I173" s="145"/>
      <c r="J173" s="146">
        <f>ROUND(I173*H173,2)</f>
        <v>0</v>
      </c>
      <c r="K173" s="147"/>
      <c r="L173" s="33"/>
      <c r="M173" s="148" t="s">
        <v>3</v>
      </c>
      <c r="N173" s="149" t="s">
        <v>43</v>
      </c>
      <c r="O173" s="53"/>
      <c r="P173" s="150">
        <f>O173*H173</f>
        <v>0</v>
      </c>
      <c r="Q173" s="150">
        <v>3.1E-4</v>
      </c>
      <c r="R173" s="150">
        <f>Q173*H173</f>
        <v>0.15571299999999999</v>
      </c>
      <c r="S173" s="150">
        <v>0</v>
      </c>
      <c r="T173" s="15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2" t="s">
        <v>147</v>
      </c>
      <c r="AT173" s="152" t="s">
        <v>144</v>
      </c>
      <c r="AU173" s="152" t="s">
        <v>81</v>
      </c>
      <c r="AY173" s="17" t="s">
        <v>142</v>
      </c>
      <c r="BE173" s="153">
        <f>IF(N173="základní",J173,0)</f>
        <v>0</v>
      </c>
      <c r="BF173" s="153">
        <f>IF(N173="snížená",J173,0)</f>
        <v>0</v>
      </c>
      <c r="BG173" s="153">
        <f>IF(N173="zákl. přenesená",J173,0)</f>
        <v>0</v>
      </c>
      <c r="BH173" s="153">
        <f>IF(N173="sníž. přenesená",J173,0)</f>
        <v>0</v>
      </c>
      <c r="BI173" s="153">
        <f>IF(N173="nulová",J173,0)</f>
        <v>0</v>
      </c>
      <c r="BJ173" s="17" t="s">
        <v>77</v>
      </c>
      <c r="BK173" s="153">
        <f>ROUND(I173*H173,2)</f>
        <v>0</v>
      </c>
      <c r="BL173" s="17" t="s">
        <v>147</v>
      </c>
      <c r="BM173" s="152" t="s">
        <v>281</v>
      </c>
    </row>
    <row r="174" spans="1:65" s="2" customFormat="1" ht="10">
      <c r="A174" s="32"/>
      <c r="B174" s="33"/>
      <c r="C174" s="32"/>
      <c r="D174" s="154" t="s">
        <v>149</v>
      </c>
      <c r="E174" s="32"/>
      <c r="F174" s="155" t="s">
        <v>282</v>
      </c>
      <c r="G174" s="32"/>
      <c r="H174" s="32"/>
      <c r="I174" s="156"/>
      <c r="J174" s="32"/>
      <c r="K174" s="32"/>
      <c r="L174" s="33"/>
      <c r="M174" s="157"/>
      <c r="N174" s="158"/>
      <c r="O174" s="53"/>
      <c r="P174" s="53"/>
      <c r="Q174" s="53"/>
      <c r="R174" s="53"/>
      <c r="S174" s="53"/>
      <c r="T174" s="54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7" t="s">
        <v>149</v>
      </c>
      <c r="AU174" s="17" t="s">
        <v>81</v>
      </c>
    </row>
    <row r="175" spans="1:65" s="13" customFormat="1" ht="10">
      <c r="B175" s="159"/>
      <c r="D175" s="160" t="s">
        <v>151</v>
      </c>
      <c r="E175" s="161" t="s">
        <v>3</v>
      </c>
      <c r="F175" s="162" t="s">
        <v>87</v>
      </c>
      <c r="H175" s="163">
        <v>502.3</v>
      </c>
      <c r="I175" s="164"/>
      <c r="L175" s="159"/>
      <c r="M175" s="165"/>
      <c r="N175" s="166"/>
      <c r="O175" s="166"/>
      <c r="P175" s="166"/>
      <c r="Q175" s="166"/>
      <c r="R175" s="166"/>
      <c r="S175" s="166"/>
      <c r="T175" s="167"/>
      <c r="AT175" s="161" t="s">
        <v>151</v>
      </c>
      <c r="AU175" s="161" t="s">
        <v>81</v>
      </c>
      <c r="AV175" s="13" t="s">
        <v>81</v>
      </c>
      <c r="AW175" s="13" t="s">
        <v>33</v>
      </c>
      <c r="AX175" s="13" t="s">
        <v>72</v>
      </c>
      <c r="AY175" s="161" t="s">
        <v>142</v>
      </c>
    </row>
    <row r="176" spans="1:65" s="2" customFormat="1" ht="44.25" customHeight="1">
      <c r="A176" s="32"/>
      <c r="B176" s="139"/>
      <c r="C176" s="140" t="s">
        <v>283</v>
      </c>
      <c r="D176" s="140" t="s">
        <v>144</v>
      </c>
      <c r="E176" s="141" t="s">
        <v>284</v>
      </c>
      <c r="F176" s="142" t="s">
        <v>285</v>
      </c>
      <c r="G176" s="143" t="s">
        <v>89</v>
      </c>
      <c r="H176" s="144">
        <v>502.3</v>
      </c>
      <c r="I176" s="145"/>
      <c r="J176" s="146">
        <f>ROUND(I176*H176,2)</f>
        <v>0</v>
      </c>
      <c r="K176" s="147"/>
      <c r="L176" s="33"/>
      <c r="M176" s="148" t="s">
        <v>3</v>
      </c>
      <c r="N176" s="149" t="s">
        <v>43</v>
      </c>
      <c r="O176" s="53"/>
      <c r="P176" s="150">
        <f>O176*H176</f>
        <v>0</v>
      </c>
      <c r="Q176" s="150">
        <v>0</v>
      </c>
      <c r="R176" s="150">
        <f>Q176*H176</f>
        <v>0</v>
      </c>
      <c r="S176" s="150">
        <v>0</v>
      </c>
      <c r="T176" s="151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2" t="s">
        <v>147</v>
      </c>
      <c r="AT176" s="152" t="s">
        <v>144</v>
      </c>
      <c r="AU176" s="152" t="s">
        <v>81</v>
      </c>
      <c r="AY176" s="17" t="s">
        <v>142</v>
      </c>
      <c r="BE176" s="153">
        <f>IF(N176="základní",J176,0)</f>
        <v>0</v>
      </c>
      <c r="BF176" s="153">
        <f>IF(N176="snížená",J176,0)</f>
        <v>0</v>
      </c>
      <c r="BG176" s="153">
        <f>IF(N176="zákl. přenesená",J176,0)</f>
        <v>0</v>
      </c>
      <c r="BH176" s="153">
        <f>IF(N176="sníž. přenesená",J176,0)</f>
        <v>0</v>
      </c>
      <c r="BI176" s="153">
        <f>IF(N176="nulová",J176,0)</f>
        <v>0</v>
      </c>
      <c r="BJ176" s="17" t="s">
        <v>77</v>
      </c>
      <c r="BK176" s="153">
        <f>ROUND(I176*H176,2)</f>
        <v>0</v>
      </c>
      <c r="BL176" s="17" t="s">
        <v>147</v>
      </c>
      <c r="BM176" s="152" t="s">
        <v>286</v>
      </c>
    </row>
    <row r="177" spans="1:65" s="2" customFormat="1" ht="10">
      <c r="A177" s="32"/>
      <c r="B177" s="33"/>
      <c r="C177" s="32"/>
      <c r="D177" s="154" t="s">
        <v>149</v>
      </c>
      <c r="E177" s="32"/>
      <c r="F177" s="155" t="s">
        <v>287</v>
      </c>
      <c r="G177" s="32"/>
      <c r="H177" s="32"/>
      <c r="I177" s="156"/>
      <c r="J177" s="32"/>
      <c r="K177" s="32"/>
      <c r="L177" s="33"/>
      <c r="M177" s="157"/>
      <c r="N177" s="158"/>
      <c r="O177" s="53"/>
      <c r="P177" s="53"/>
      <c r="Q177" s="53"/>
      <c r="R177" s="53"/>
      <c r="S177" s="53"/>
      <c r="T177" s="54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7" t="s">
        <v>149</v>
      </c>
      <c r="AU177" s="17" t="s">
        <v>81</v>
      </c>
    </row>
    <row r="178" spans="1:65" s="13" customFormat="1" ht="10">
      <c r="B178" s="159"/>
      <c r="D178" s="160" t="s">
        <v>151</v>
      </c>
      <c r="E178" s="161" t="s">
        <v>87</v>
      </c>
      <c r="F178" s="162" t="s">
        <v>288</v>
      </c>
      <c r="H178" s="163">
        <v>502.3</v>
      </c>
      <c r="I178" s="164"/>
      <c r="L178" s="159"/>
      <c r="M178" s="165"/>
      <c r="N178" s="166"/>
      <c r="O178" s="166"/>
      <c r="P178" s="166"/>
      <c r="Q178" s="166"/>
      <c r="R178" s="166"/>
      <c r="S178" s="166"/>
      <c r="T178" s="167"/>
      <c r="AT178" s="161" t="s">
        <v>151</v>
      </c>
      <c r="AU178" s="161" t="s">
        <v>81</v>
      </c>
      <c r="AV178" s="13" t="s">
        <v>81</v>
      </c>
      <c r="AW178" s="13" t="s">
        <v>33</v>
      </c>
      <c r="AX178" s="13" t="s">
        <v>72</v>
      </c>
      <c r="AY178" s="161" t="s">
        <v>142</v>
      </c>
    </row>
    <row r="179" spans="1:65" s="2" customFormat="1" ht="55.5" customHeight="1">
      <c r="A179" s="32"/>
      <c r="B179" s="139"/>
      <c r="C179" s="140" t="s">
        <v>289</v>
      </c>
      <c r="D179" s="140" t="s">
        <v>144</v>
      </c>
      <c r="E179" s="141" t="s">
        <v>290</v>
      </c>
      <c r="F179" s="142" t="s">
        <v>291</v>
      </c>
      <c r="G179" s="143" t="s">
        <v>89</v>
      </c>
      <c r="H179" s="144">
        <v>1.2</v>
      </c>
      <c r="I179" s="145"/>
      <c r="J179" s="146">
        <f>ROUND(I179*H179,2)</f>
        <v>0</v>
      </c>
      <c r="K179" s="147"/>
      <c r="L179" s="33"/>
      <c r="M179" s="148" t="s">
        <v>3</v>
      </c>
      <c r="N179" s="149" t="s">
        <v>43</v>
      </c>
      <c r="O179" s="53"/>
      <c r="P179" s="150">
        <f>O179*H179</f>
        <v>0</v>
      </c>
      <c r="Q179" s="150">
        <v>0.1837</v>
      </c>
      <c r="R179" s="150">
        <f>Q179*H179</f>
        <v>0.22044</v>
      </c>
      <c r="S179" s="150">
        <v>0</v>
      </c>
      <c r="T179" s="151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2" t="s">
        <v>147</v>
      </c>
      <c r="AT179" s="152" t="s">
        <v>144</v>
      </c>
      <c r="AU179" s="152" t="s">
        <v>81</v>
      </c>
      <c r="AY179" s="17" t="s">
        <v>142</v>
      </c>
      <c r="BE179" s="153">
        <f>IF(N179="základní",J179,0)</f>
        <v>0</v>
      </c>
      <c r="BF179" s="153">
        <f>IF(N179="snížená",J179,0)</f>
        <v>0</v>
      </c>
      <c r="BG179" s="153">
        <f>IF(N179="zákl. přenesená",J179,0)</f>
        <v>0</v>
      </c>
      <c r="BH179" s="153">
        <f>IF(N179="sníž. přenesená",J179,0)</f>
        <v>0</v>
      </c>
      <c r="BI179" s="153">
        <f>IF(N179="nulová",J179,0)</f>
        <v>0</v>
      </c>
      <c r="BJ179" s="17" t="s">
        <v>77</v>
      </c>
      <c r="BK179" s="153">
        <f>ROUND(I179*H179,2)</f>
        <v>0</v>
      </c>
      <c r="BL179" s="17" t="s">
        <v>147</v>
      </c>
      <c r="BM179" s="152" t="s">
        <v>292</v>
      </c>
    </row>
    <row r="180" spans="1:65" s="2" customFormat="1" ht="10">
      <c r="A180" s="32"/>
      <c r="B180" s="33"/>
      <c r="C180" s="32"/>
      <c r="D180" s="154" t="s">
        <v>149</v>
      </c>
      <c r="E180" s="32"/>
      <c r="F180" s="155" t="s">
        <v>293</v>
      </c>
      <c r="G180" s="32"/>
      <c r="H180" s="32"/>
      <c r="I180" s="156"/>
      <c r="J180" s="32"/>
      <c r="K180" s="32"/>
      <c r="L180" s="33"/>
      <c r="M180" s="157"/>
      <c r="N180" s="158"/>
      <c r="O180" s="53"/>
      <c r="P180" s="53"/>
      <c r="Q180" s="53"/>
      <c r="R180" s="53"/>
      <c r="S180" s="53"/>
      <c r="T180" s="54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7" t="s">
        <v>149</v>
      </c>
      <c r="AU180" s="17" t="s">
        <v>81</v>
      </c>
    </row>
    <row r="181" spans="1:65" s="13" customFormat="1" ht="10">
      <c r="B181" s="159"/>
      <c r="D181" s="160" t="s">
        <v>151</v>
      </c>
      <c r="E181" s="161" t="s">
        <v>3</v>
      </c>
      <c r="F181" s="162" t="s">
        <v>294</v>
      </c>
      <c r="H181" s="163">
        <v>1.2</v>
      </c>
      <c r="I181" s="164"/>
      <c r="L181" s="159"/>
      <c r="M181" s="165"/>
      <c r="N181" s="166"/>
      <c r="O181" s="166"/>
      <c r="P181" s="166"/>
      <c r="Q181" s="166"/>
      <c r="R181" s="166"/>
      <c r="S181" s="166"/>
      <c r="T181" s="167"/>
      <c r="AT181" s="161" t="s">
        <v>151</v>
      </c>
      <c r="AU181" s="161" t="s">
        <v>81</v>
      </c>
      <c r="AV181" s="13" t="s">
        <v>81</v>
      </c>
      <c r="AW181" s="13" t="s">
        <v>33</v>
      </c>
      <c r="AX181" s="13" t="s">
        <v>72</v>
      </c>
      <c r="AY181" s="161" t="s">
        <v>142</v>
      </c>
    </row>
    <row r="182" spans="1:65" s="2" customFormat="1" ht="16.5" customHeight="1">
      <c r="A182" s="32"/>
      <c r="B182" s="139"/>
      <c r="C182" s="176" t="s">
        <v>295</v>
      </c>
      <c r="D182" s="176" t="s">
        <v>224</v>
      </c>
      <c r="E182" s="177" t="s">
        <v>296</v>
      </c>
      <c r="F182" s="178" t="s">
        <v>297</v>
      </c>
      <c r="G182" s="179" t="s">
        <v>89</v>
      </c>
      <c r="H182" s="180">
        <v>1.224</v>
      </c>
      <c r="I182" s="181"/>
      <c r="J182" s="182">
        <f>ROUND(I182*H182,2)</f>
        <v>0</v>
      </c>
      <c r="K182" s="183"/>
      <c r="L182" s="184"/>
      <c r="M182" s="185" t="s">
        <v>3</v>
      </c>
      <c r="N182" s="186" t="s">
        <v>43</v>
      </c>
      <c r="O182" s="53"/>
      <c r="P182" s="150">
        <f>O182*H182</f>
        <v>0</v>
      </c>
      <c r="Q182" s="150">
        <v>0.222</v>
      </c>
      <c r="R182" s="150">
        <f>Q182*H182</f>
        <v>0.27172800000000003</v>
      </c>
      <c r="S182" s="150">
        <v>0</v>
      </c>
      <c r="T182" s="15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2" t="s">
        <v>192</v>
      </c>
      <c r="AT182" s="152" t="s">
        <v>224</v>
      </c>
      <c r="AU182" s="152" t="s">
        <v>81</v>
      </c>
      <c r="AY182" s="17" t="s">
        <v>142</v>
      </c>
      <c r="BE182" s="153">
        <f>IF(N182="základní",J182,0)</f>
        <v>0</v>
      </c>
      <c r="BF182" s="153">
        <f>IF(N182="snížená",J182,0)</f>
        <v>0</v>
      </c>
      <c r="BG182" s="153">
        <f>IF(N182="zákl. přenesená",J182,0)</f>
        <v>0</v>
      </c>
      <c r="BH182" s="153">
        <f>IF(N182="sníž. přenesená",J182,0)</f>
        <v>0</v>
      </c>
      <c r="BI182" s="153">
        <f>IF(N182="nulová",J182,0)</f>
        <v>0</v>
      </c>
      <c r="BJ182" s="17" t="s">
        <v>77</v>
      </c>
      <c r="BK182" s="153">
        <f>ROUND(I182*H182,2)</f>
        <v>0</v>
      </c>
      <c r="BL182" s="17" t="s">
        <v>147</v>
      </c>
      <c r="BM182" s="152" t="s">
        <v>298</v>
      </c>
    </row>
    <row r="183" spans="1:65" s="13" customFormat="1" ht="10">
      <c r="B183" s="159"/>
      <c r="D183" s="160" t="s">
        <v>151</v>
      </c>
      <c r="F183" s="162" t="s">
        <v>299</v>
      </c>
      <c r="H183" s="163">
        <v>1.224</v>
      </c>
      <c r="I183" s="164"/>
      <c r="L183" s="159"/>
      <c r="M183" s="165"/>
      <c r="N183" s="166"/>
      <c r="O183" s="166"/>
      <c r="P183" s="166"/>
      <c r="Q183" s="166"/>
      <c r="R183" s="166"/>
      <c r="S183" s="166"/>
      <c r="T183" s="167"/>
      <c r="AT183" s="161" t="s">
        <v>151</v>
      </c>
      <c r="AU183" s="161" t="s">
        <v>81</v>
      </c>
      <c r="AV183" s="13" t="s">
        <v>81</v>
      </c>
      <c r="AW183" s="13" t="s">
        <v>4</v>
      </c>
      <c r="AX183" s="13" t="s">
        <v>77</v>
      </c>
      <c r="AY183" s="161" t="s">
        <v>142</v>
      </c>
    </row>
    <row r="184" spans="1:65" s="2" customFormat="1" ht="76.400000000000006" customHeight="1">
      <c r="A184" s="32"/>
      <c r="B184" s="139"/>
      <c r="C184" s="140" t="s">
        <v>300</v>
      </c>
      <c r="D184" s="140" t="s">
        <v>144</v>
      </c>
      <c r="E184" s="141" t="s">
        <v>301</v>
      </c>
      <c r="F184" s="142" t="s">
        <v>302</v>
      </c>
      <c r="G184" s="143" t="s">
        <v>89</v>
      </c>
      <c r="H184" s="144">
        <v>31.5</v>
      </c>
      <c r="I184" s="145"/>
      <c r="J184" s="146">
        <f>ROUND(I184*H184,2)</f>
        <v>0</v>
      </c>
      <c r="K184" s="147"/>
      <c r="L184" s="33"/>
      <c r="M184" s="148" t="s">
        <v>3</v>
      </c>
      <c r="N184" s="149" t="s">
        <v>43</v>
      </c>
      <c r="O184" s="53"/>
      <c r="P184" s="150">
        <f>O184*H184</f>
        <v>0</v>
      </c>
      <c r="Q184" s="150">
        <v>8.9219999999999994E-2</v>
      </c>
      <c r="R184" s="150">
        <f>Q184*H184</f>
        <v>2.8104299999999998</v>
      </c>
      <c r="S184" s="150">
        <v>0</v>
      </c>
      <c r="T184" s="151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2" t="s">
        <v>147</v>
      </c>
      <c r="AT184" s="152" t="s">
        <v>144</v>
      </c>
      <c r="AU184" s="152" t="s">
        <v>81</v>
      </c>
      <c r="AY184" s="17" t="s">
        <v>142</v>
      </c>
      <c r="BE184" s="153">
        <f>IF(N184="základní",J184,0)</f>
        <v>0</v>
      </c>
      <c r="BF184" s="153">
        <f>IF(N184="snížená",J184,0)</f>
        <v>0</v>
      </c>
      <c r="BG184" s="153">
        <f>IF(N184="zákl. přenesená",J184,0)</f>
        <v>0</v>
      </c>
      <c r="BH184" s="153">
        <f>IF(N184="sníž. přenesená",J184,0)</f>
        <v>0</v>
      </c>
      <c r="BI184" s="153">
        <f>IF(N184="nulová",J184,0)</f>
        <v>0</v>
      </c>
      <c r="BJ184" s="17" t="s">
        <v>77</v>
      </c>
      <c r="BK184" s="153">
        <f>ROUND(I184*H184,2)</f>
        <v>0</v>
      </c>
      <c r="BL184" s="17" t="s">
        <v>147</v>
      </c>
      <c r="BM184" s="152" t="s">
        <v>303</v>
      </c>
    </row>
    <row r="185" spans="1:65" s="2" customFormat="1" ht="10">
      <c r="A185" s="32"/>
      <c r="B185" s="33"/>
      <c r="C185" s="32"/>
      <c r="D185" s="154" t="s">
        <v>149</v>
      </c>
      <c r="E185" s="32"/>
      <c r="F185" s="155" t="s">
        <v>304</v>
      </c>
      <c r="G185" s="32"/>
      <c r="H185" s="32"/>
      <c r="I185" s="156"/>
      <c r="J185" s="32"/>
      <c r="K185" s="32"/>
      <c r="L185" s="33"/>
      <c r="M185" s="157"/>
      <c r="N185" s="158"/>
      <c r="O185" s="53"/>
      <c r="P185" s="53"/>
      <c r="Q185" s="53"/>
      <c r="R185" s="53"/>
      <c r="S185" s="53"/>
      <c r="T185" s="54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7" t="s">
        <v>149</v>
      </c>
      <c r="AU185" s="17" t="s">
        <v>81</v>
      </c>
    </row>
    <row r="186" spans="1:65" s="13" customFormat="1" ht="10">
      <c r="B186" s="159"/>
      <c r="D186" s="160" t="s">
        <v>151</v>
      </c>
      <c r="E186" s="161" t="s">
        <v>98</v>
      </c>
      <c r="F186" s="162" t="s">
        <v>305</v>
      </c>
      <c r="H186" s="163">
        <v>31.5</v>
      </c>
      <c r="I186" s="164"/>
      <c r="L186" s="159"/>
      <c r="M186" s="165"/>
      <c r="N186" s="166"/>
      <c r="O186" s="166"/>
      <c r="P186" s="166"/>
      <c r="Q186" s="166"/>
      <c r="R186" s="166"/>
      <c r="S186" s="166"/>
      <c r="T186" s="167"/>
      <c r="AT186" s="161" t="s">
        <v>151</v>
      </c>
      <c r="AU186" s="161" t="s">
        <v>81</v>
      </c>
      <c r="AV186" s="13" t="s">
        <v>81</v>
      </c>
      <c r="AW186" s="13" t="s">
        <v>33</v>
      </c>
      <c r="AX186" s="13" t="s">
        <v>72</v>
      </c>
      <c r="AY186" s="161" t="s">
        <v>142</v>
      </c>
    </row>
    <row r="187" spans="1:65" s="2" customFormat="1" ht="21.75" customHeight="1">
      <c r="A187" s="32"/>
      <c r="B187" s="139"/>
      <c r="C187" s="176" t="s">
        <v>306</v>
      </c>
      <c r="D187" s="176" t="s">
        <v>224</v>
      </c>
      <c r="E187" s="177" t="s">
        <v>307</v>
      </c>
      <c r="F187" s="178" t="s">
        <v>308</v>
      </c>
      <c r="G187" s="179" t="s">
        <v>89</v>
      </c>
      <c r="H187" s="180">
        <v>31.815000000000001</v>
      </c>
      <c r="I187" s="181"/>
      <c r="J187" s="182">
        <f>ROUND(I187*H187,2)</f>
        <v>0</v>
      </c>
      <c r="K187" s="183"/>
      <c r="L187" s="184"/>
      <c r="M187" s="185" t="s">
        <v>3</v>
      </c>
      <c r="N187" s="186" t="s">
        <v>43</v>
      </c>
      <c r="O187" s="53"/>
      <c r="P187" s="150">
        <f>O187*H187</f>
        <v>0</v>
      </c>
      <c r="Q187" s="150">
        <v>0.13100000000000001</v>
      </c>
      <c r="R187" s="150">
        <f>Q187*H187</f>
        <v>4.1677650000000002</v>
      </c>
      <c r="S187" s="150">
        <v>0</v>
      </c>
      <c r="T187" s="151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2" t="s">
        <v>192</v>
      </c>
      <c r="AT187" s="152" t="s">
        <v>224</v>
      </c>
      <c r="AU187" s="152" t="s">
        <v>81</v>
      </c>
      <c r="AY187" s="17" t="s">
        <v>142</v>
      </c>
      <c r="BE187" s="153">
        <f>IF(N187="základní",J187,0)</f>
        <v>0</v>
      </c>
      <c r="BF187" s="153">
        <f>IF(N187="snížená",J187,0)</f>
        <v>0</v>
      </c>
      <c r="BG187" s="153">
        <f>IF(N187="zákl. přenesená",J187,0)</f>
        <v>0</v>
      </c>
      <c r="BH187" s="153">
        <f>IF(N187="sníž. přenesená",J187,0)</f>
        <v>0</v>
      </c>
      <c r="BI187" s="153">
        <f>IF(N187="nulová",J187,0)</f>
        <v>0</v>
      </c>
      <c r="BJ187" s="17" t="s">
        <v>77</v>
      </c>
      <c r="BK187" s="153">
        <f>ROUND(I187*H187,2)</f>
        <v>0</v>
      </c>
      <c r="BL187" s="17" t="s">
        <v>147</v>
      </c>
      <c r="BM187" s="152" t="s">
        <v>309</v>
      </c>
    </row>
    <row r="188" spans="1:65" s="13" customFormat="1" ht="10">
      <c r="B188" s="159"/>
      <c r="D188" s="160" t="s">
        <v>151</v>
      </c>
      <c r="E188" s="161" t="s">
        <v>3</v>
      </c>
      <c r="F188" s="162" t="s">
        <v>310</v>
      </c>
      <c r="H188" s="163">
        <v>31.815000000000001</v>
      </c>
      <c r="I188" s="164"/>
      <c r="L188" s="159"/>
      <c r="M188" s="165"/>
      <c r="N188" s="166"/>
      <c r="O188" s="166"/>
      <c r="P188" s="166"/>
      <c r="Q188" s="166"/>
      <c r="R188" s="166"/>
      <c r="S188" s="166"/>
      <c r="T188" s="167"/>
      <c r="AT188" s="161" t="s">
        <v>151</v>
      </c>
      <c r="AU188" s="161" t="s">
        <v>81</v>
      </c>
      <c r="AV188" s="13" t="s">
        <v>81</v>
      </c>
      <c r="AW188" s="13" t="s">
        <v>33</v>
      </c>
      <c r="AX188" s="13" t="s">
        <v>72</v>
      </c>
      <c r="AY188" s="161" t="s">
        <v>142</v>
      </c>
    </row>
    <row r="189" spans="1:65" s="2" customFormat="1" ht="78" customHeight="1">
      <c r="A189" s="32"/>
      <c r="B189" s="139"/>
      <c r="C189" s="140" t="s">
        <v>311</v>
      </c>
      <c r="D189" s="140" t="s">
        <v>144</v>
      </c>
      <c r="E189" s="141" t="s">
        <v>312</v>
      </c>
      <c r="F189" s="142" t="s">
        <v>313</v>
      </c>
      <c r="G189" s="143" t="s">
        <v>89</v>
      </c>
      <c r="H189" s="144">
        <v>226.7</v>
      </c>
      <c r="I189" s="145"/>
      <c r="J189" s="146">
        <f>ROUND(I189*H189,2)</f>
        <v>0</v>
      </c>
      <c r="K189" s="147"/>
      <c r="L189" s="33"/>
      <c r="M189" s="148" t="s">
        <v>3</v>
      </c>
      <c r="N189" s="149" t="s">
        <v>43</v>
      </c>
      <c r="O189" s="53"/>
      <c r="P189" s="150">
        <f>O189*H189</f>
        <v>0</v>
      </c>
      <c r="Q189" s="150">
        <v>9.0620000000000006E-2</v>
      </c>
      <c r="R189" s="150">
        <f>Q189*H189</f>
        <v>20.543554</v>
      </c>
      <c r="S189" s="150">
        <v>0</v>
      </c>
      <c r="T189" s="151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2" t="s">
        <v>147</v>
      </c>
      <c r="AT189" s="152" t="s">
        <v>144</v>
      </c>
      <c r="AU189" s="152" t="s">
        <v>81</v>
      </c>
      <c r="AY189" s="17" t="s">
        <v>142</v>
      </c>
      <c r="BE189" s="153">
        <f>IF(N189="základní",J189,0)</f>
        <v>0</v>
      </c>
      <c r="BF189" s="153">
        <f>IF(N189="snížená",J189,0)</f>
        <v>0</v>
      </c>
      <c r="BG189" s="153">
        <f>IF(N189="zákl. přenesená",J189,0)</f>
        <v>0</v>
      </c>
      <c r="BH189" s="153">
        <f>IF(N189="sníž. přenesená",J189,0)</f>
        <v>0</v>
      </c>
      <c r="BI189" s="153">
        <f>IF(N189="nulová",J189,0)</f>
        <v>0</v>
      </c>
      <c r="BJ189" s="17" t="s">
        <v>77</v>
      </c>
      <c r="BK189" s="153">
        <f>ROUND(I189*H189,2)</f>
        <v>0</v>
      </c>
      <c r="BL189" s="17" t="s">
        <v>147</v>
      </c>
      <c r="BM189" s="152" t="s">
        <v>314</v>
      </c>
    </row>
    <row r="190" spans="1:65" s="2" customFormat="1" ht="10">
      <c r="A190" s="32"/>
      <c r="B190" s="33"/>
      <c r="C190" s="32"/>
      <c r="D190" s="154" t="s">
        <v>149</v>
      </c>
      <c r="E190" s="32"/>
      <c r="F190" s="155" t="s">
        <v>315</v>
      </c>
      <c r="G190" s="32"/>
      <c r="H190" s="32"/>
      <c r="I190" s="156"/>
      <c r="J190" s="32"/>
      <c r="K190" s="32"/>
      <c r="L190" s="33"/>
      <c r="M190" s="157"/>
      <c r="N190" s="158"/>
      <c r="O190" s="53"/>
      <c r="P190" s="53"/>
      <c r="Q190" s="53"/>
      <c r="R190" s="53"/>
      <c r="S190" s="53"/>
      <c r="T190" s="54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7" t="s">
        <v>149</v>
      </c>
      <c r="AU190" s="17" t="s">
        <v>81</v>
      </c>
    </row>
    <row r="191" spans="1:65" s="13" customFormat="1" ht="10">
      <c r="B191" s="159"/>
      <c r="D191" s="160" t="s">
        <v>151</v>
      </c>
      <c r="E191" s="161" t="s">
        <v>91</v>
      </c>
      <c r="F191" s="162" t="s">
        <v>316</v>
      </c>
      <c r="H191" s="163">
        <v>226.7</v>
      </c>
      <c r="I191" s="164"/>
      <c r="L191" s="159"/>
      <c r="M191" s="165"/>
      <c r="N191" s="166"/>
      <c r="O191" s="166"/>
      <c r="P191" s="166"/>
      <c r="Q191" s="166"/>
      <c r="R191" s="166"/>
      <c r="S191" s="166"/>
      <c r="T191" s="167"/>
      <c r="AT191" s="161" t="s">
        <v>151</v>
      </c>
      <c r="AU191" s="161" t="s">
        <v>81</v>
      </c>
      <c r="AV191" s="13" t="s">
        <v>81</v>
      </c>
      <c r="AW191" s="13" t="s">
        <v>33</v>
      </c>
      <c r="AX191" s="13" t="s">
        <v>72</v>
      </c>
      <c r="AY191" s="161" t="s">
        <v>142</v>
      </c>
    </row>
    <row r="192" spans="1:65" s="2" customFormat="1" ht="21.75" customHeight="1">
      <c r="A192" s="32"/>
      <c r="B192" s="139"/>
      <c r="C192" s="176" t="s">
        <v>317</v>
      </c>
      <c r="D192" s="176" t="s">
        <v>224</v>
      </c>
      <c r="E192" s="177" t="s">
        <v>318</v>
      </c>
      <c r="F192" s="178" t="s">
        <v>319</v>
      </c>
      <c r="G192" s="179" t="s">
        <v>89</v>
      </c>
      <c r="H192" s="180">
        <v>228.96700000000001</v>
      </c>
      <c r="I192" s="181"/>
      <c r="J192" s="182">
        <f>ROUND(I192*H192,2)</f>
        <v>0</v>
      </c>
      <c r="K192" s="183"/>
      <c r="L192" s="184"/>
      <c r="M192" s="185" t="s">
        <v>3</v>
      </c>
      <c r="N192" s="186" t="s">
        <v>43</v>
      </c>
      <c r="O192" s="53"/>
      <c r="P192" s="150">
        <f>O192*H192</f>
        <v>0</v>
      </c>
      <c r="Q192" s="150">
        <v>0.17599999999999999</v>
      </c>
      <c r="R192" s="150">
        <f>Q192*H192</f>
        <v>40.298192</v>
      </c>
      <c r="S192" s="150">
        <v>0</v>
      </c>
      <c r="T192" s="15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2" t="s">
        <v>192</v>
      </c>
      <c r="AT192" s="152" t="s">
        <v>224</v>
      </c>
      <c r="AU192" s="152" t="s">
        <v>81</v>
      </c>
      <c r="AY192" s="17" t="s">
        <v>142</v>
      </c>
      <c r="BE192" s="153">
        <f>IF(N192="základní",J192,0)</f>
        <v>0</v>
      </c>
      <c r="BF192" s="153">
        <f>IF(N192="snížená",J192,0)</f>
        <v>0</v>
      </c>
      <c r="BG192" s="153">
        <f>IF(N192="zákl. přenesená",J192,0)</f>
        <v>0</v>
      </c>
      <c r="BH192" s="153">
        <f>IF(N192="sníž. přenesená",J192,0)</f>
        <v>0</v>
      </c>
      <c r="BI192" s="153">
        <f>IF(N192="nulová",J192,0)</f>
        <v>0</v>
      </c>
      <c r="BJ192" s="17" t="s">
        <v>77</v>
      </c>
      <c r="BK192" s="153">
        <f>ROUND(I192*H192,2)</f>
        <v>0</v>
      </c>
      <c r="BL192" s="17" t="s">
        <v>147</v>
      </c>
      <c r="BM192" s="152" t="s">
        <v>320</v>
      </c>
    </row>
    <row r="193" spans="1:65" s="13" customFormat="1" ht="10">
      <c r="B193" s="159"/>
      <c r="D193" s="160" t="s">
        <v>151</v>
      </c>
      <c r="E193" s="161" t="s">
        <v>3</v>
      </c>
      <c r="F193" s="162" t="s">
        <v>321</v>
      </c>
      <c r="H193" s="163">
        <v>228.96700000000001</v>
      </c>
      <c r="I193" s="164"/>
      <c r="L193" s="159"/>
      <c r="M193" s="165"/>
      <c r="N193" s="166"/>
      <c r="O193" s="166"/>
      <c r="P193" s="166"/>
      <c r="Q193" s="166"/>
      <c r="R193" s="166"/>
      <c r="S193" s="166"/>
      <c r="T193" s="167"/>
      <c r="AT193" s="161" t="s">
        <v>151</v>
      </c>
      <c r="AU193" s="161" t="s">
        <v>81</v>
      </c>
      <c r="AV193" s="13" t="s">
        <v>81</v>
      </c>
      <c r="AW193" s="13" t="s">
        <v>33</v>
      </c>
      <c r="AX193" s="13" t="s">
        <v>72</v>
      </c>
      <c r="AY193" s="161" t="s">
        <v>142</v>
      </c>
    </row>
    <row r="194" spans="1:65" s="2" customFormat="1" ht="78" customHeight="1">
      <c r="A194" s="32"/>
      <c r="B194" s="139"/>
      <c r="C194" s="140" t="s">
        <v>322</v>
      </c>
      <c r="D194" s="140" t="s">
        <v>144</v>
      </c>
      <c r="E194" s="141" t="s">
        <v>323</v>
      </c>
      <c r="F194" s="142" t="s">
        <v>324</v>
      </c>
      <c r="G194" s="143" t="s">
        <v>89</v>
      </c>
      <c r="H194" s="144">
        <v>67.400000000000006</v>
      </c>
      <c r="I194" s="145"/>
      <c r="J194" s="146">
        <f>ROUND(I194*H194,2)</f>
        <v>0</v>
      </c>
      <c r="K194" s="147"/>
      <c r="L194" s="33"/>
      <c r="M194" s="148" t="s">
        <v>3</v>
      </c>
      <c r="N194" s="149" t="s">
        <v>43</v>
      </c>
      <c r="O194" s="53"/>
      <c r="P194" s="150">
        <f>O194*H194</f>
        <v>0</v>
      </c>
      <c r="Q194" s="150">
        <v>0.11162</v>
      </c>
      <c r="R194" s="150">
        <f>Q194*H194</f>
        <v>7.5231880000000002</v>
      </c>
      <c r="S194" s="150">
        <v>0</v>
      </c>
      <c r="T194" s="151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2" t="s">
        <v>147</v>
      </c>
      <c r="AT194" s="152" t="s">
        <v>144</v>
      </c>
      <c r="AU194" s="152" t="s">
        <v>81</v>
      </c>
      <c r="AY194" s="17" t="s">
        <v>142</v>
      </c>
      <c r="BE194" s="153">
        <f>IF(N194="základní",J194,0)</f>
        <v>0</v>
      </c>
      <c r="BF194" s="153">
        <f>IF(N194="snížená",J194,0)</f>
        <v>0</v>
      </c>
      <c r="BG194" s="153">
        <f>IF(N194="zákl. přenesená",J194,0)</f>
        <v>0</v>
      </c>
      <c r="BH194" s="153">
        <f>IF(N194="sníž. přenesená",J194,0)</f>
        <v>0</v>
      </c>
      <c r="BI194" s="153">
        <f>IF(N194="nulová",J194,0)</f>
        <v>0</v>
      </c>
      <c r="BJ194" s="17" t="s">
        <v>77</v>
      </c>
      <c r="BK194" s="153">
        <f>ROUND(I194*H194,2)</f>
        <v>0</v>
      </c>
      <c r="BL194" s="17" t="s">
        <v>147</v>
      </c>
      <c r="BM194" s="152" t="s">
        <v>325</v>
      </c>
    </row>
    <row r="195" spans="1:65" s="2" customFormat="1" ht="10">
      <c r="A195" s="32"/>
      <c r="B195" s="33"/>
      <c r="C195" s="32"/>
      <c r="D195" s="154" t="s">
        <v>149</v>
      </c>
      <c r="E195" s="32"/>
      <c r="F195" s="155" t="s">
        <v>326</v>
      </c>
      <c r="G195" s="32"/>
      <c r="H195" s="32"/>
      <c r="I195" s="156"/>
      <c r="J195" s="32"/>
      <c r="K195" s="32"/>
      <c r="L195" s="33"/>
      <c r="M195" s="157"/>
      <c r="N195" s="158"/>
      <c r="O195" s="53"/>
      <c r="P195" s="53"/>
      <c r="Q195" s="53"/>
      <c r="R195" s="53"/>
      <c r="S195" s="53"/>
      <c r="T195" s="54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7" t="s">
        <v>149</v>
      </c>
      <c r="AU195" s="17" t="s">
        <v>81</v>
      </c>
    </row>
    <row r="196" spans="1:65" s="13" customFormat="1" ht="10">
      <c r="B196" s="159"/>
      <c r="D196" s="160" t="s">
        <v>151</v>
      </c>
      <c r="E196" s="161" t="s">
        <v>95</v>
      </c>
      <c r="F196" s="162" t="s">
        <v>327</v>
      </c>
      <c r="H196" s="163">
        <v>67.400000000000006</v>
      </c>
      <c r="I196" s="164"/>
      <c r="L196" s="159"/>
      <c r="M196" s="165"/>
      <c r="N196" s="166"/>
      <c r="O196" s="166"/>
      <c r="P196" s="166"/>
      <c r="Q196" s="166"/>
      <c r="R196" s="166"/>
      <c r="S196" s="166"/>
      <c r="T196" s="167"/>
      <c r="AT196" s="161" t="s">
        <v>151</v>
      </c>
      <c r="AU196" s="161" t="s">
        <v>81</v>
      </c>
      <c r="AV196" s="13" t="s">
        <v>81</v>
      </c>
      <c r="AW196" s="13" t="s">
        <v>33</v>
      </c>
      <c r="AX196" s="13" t="s">
        <v>72</v>
      </c>
      <c r="AY196" s="161" t="s">
        <v>142</v>
      </c>
    </row>
    <row r="197" spans="1:65" s="2" customFormat="1" ht="21.75" customHeight="1">
      <c r="A197" s="32"/>
      <c r="B197" s="139"/>
      <c r="C197" s="176" t="s">
        <v>328</v>
      </c>
      <c r="D197" s="176" t="s">
        <v>224</v>
      </c>
      <c r="E197" s="177" t="s">
        <v>329</v>
      </c>
      <c r="F197" s="178" t="s">
        <v>330</v>
      </c>
      <c r="G197" s="179" t="s">
        <v>89</v>
      </c>
      <c r="H197" s="180">
        <v>68.073999999999998</v>
      </c>
      <c r="I197" s="181"/>
      <c r="J197" s="182">
        <f>ROUND(I197*H197,2)</f>
        <v>0</v>
      </c>
      <c r="K197" s="183"/>
      <c r="L197" s="184"/>
      <c r="M197" s="185" t="s">
        <v>3</v>
      </c>
      <c r="N197" s="186" t="s">
        <v>43</v>
      </c>
      <c r="O197" s="53"/>
      <c r="P197" s="150">
        <f>O197*H197</f>
        <v>0</v>
      </c>
      <c r="Q197" s="150">
        <v>0.14299999999999999</v>
      </c>
      <c r="R197" s="150">
        <f>Q197*H197</f>
        <v>9.7345819999999996</v>
      </c>
      <c r="S197" s="150">
        <v>0</v>
      </c>
      <c r="T197" s="151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2" t="s">
        <v>192</v>
      </c>
      <c r="AT197" s="152" t="s">
        <v>224</v>
      </c>
      <c r="AU197" s="152" t="s">
        <v>81</v>
      </c>
      <c r="AY197" s="17" t="s">
        <v>142</v>
      </c>
      <c r="BE197" s="153">
        <f>IF(N197="základní",J197,0)</f>
        <v>0</v>
      </c>
      <c r="BF197" s="153">
        <f>IF(N197="snížená",J197,0)</f>
        <v>0</v>
      </c>
      <c r="BG197" s="153">
        <f>IF(N197="zákl. přenesená",J197,0)</f>
        <v>0</v>
      </c>
      <c r="BH197" s="153">
        <f>IF(N197="sníž. přenesená",J197,0)</f>
        <v>0</v>
      </c>
      <c r="BI197" s="153">
        <f>IF(N197="nulová",J197,0)</f>
        <v>0</v>
      </c>
      <c r="BJ197" s="17" t="s">
        <v>77</v>
      </c>
      <c r="BK197" s="153">
        <f>ROUND(I197*H197,2)</f>
        <v>0</v>
      </c>
      <c r="BL197" s="17" t="s">
        <v>147</v>
      </c>
      <c r="BM197" s="152" t="s">
        <v>331</v>
      </c>
    </row>
    <row r="198" spans="1:65" s="13" customFormat="1" ht="10">
      <c r="B198" s="159"/>
      <c r="D198" s="160" t="s">
        <v>151</v>
      </c>
      <c r="E198" s="161" t="s">
        <v>3</v>
      </c>
      <c r="F198" s="162" t="s">
        <v>332</v>
      </c>
      <c r="H198" s="163">
        <v>68.073999999999998</v>
      </c>
      <c r="I198" s="164"/>
      <c r="L198" s="159"/>
      <c r="M198" s="165"/>
      <c r="N198" s="166"/>
      <c r="O198" s="166"/>
      <c r="P198" s="166"/>
      <c r="Q198" s="166"/>
      <c r="R198" s="166"/>
      <c r="S198" s="166"/>
      <c r="T198" s="167"/>
      <c r="AT198" s="161" t="s">
        <v>151</v>
      </c>
      <c r="AU198" s="161" t="s">
        <v>81</v>
      </c>
      <c r="AV198" s="13" t="s">
        <v>81</v>
      </c>
      <c r="AW198" s="13" t="s">
        <v>33</v>
      </c>
      <c r="AX198" s="13" t="s">
        <v>72</v>
      </c>
      <c r="AY198" s="161" t="s">
        <v>142</v>
      </c>
    </row>
    <row r="199" spans="1:65" s="14" customFormat="1" ht="10">
      <c r="B199" s="168"/>
      <c r="D199" s="160" t="s">
        <v>151</v>
      </c>
      <c r="E199" s="169" t="s">
        <v>3</v>
      </c>
      <c r="F199" s="170" t="s">
        <v>199</v>
      </c>
      <c r="H199" s="171">
        <v>68.073999999999998</v>
      </c>
      <c r="I199" s="172"/>
      <c r="L199" s="168"/>
      <c r="M199" s="173"/>
      <c r="N199" s="174"/>
      <c r="O199" s="174"/>
      <c r="P199" s="174"/>
      <c r="Q199" s="174"/>
      <c r="R199" s="174"/>
      <c r="S199" s="174"/>
      <c r="T199" s="175"/>
      <c r="AT199" s="169" t="s">
        <v>151</v>
      </c>
      <c r="AU199" s="169" t="s">
        <v>81</v>
      </c>
      <c r="AV199" s="14" t="s">
        <v>147</v>
      </c>
      <c r="AW199" s="14" t="s">
        <v>33</v>
      </c>
      <c r="AX199" s="14" t="s">
        <v>77</v>
      </c>
      <c r="AY199" s="169" t="s">
        <v>142</v>
      </c>
    </row>
    <row r="200" spans="1:65" s="12" customFormat="1" ht="22.75" customHeight="1">
      <c r="B200" s="126"/>
      <c r="D200" s="127" t="s">
        <v>71</v>
      </c>
      <c r="E200" s="137" t="s">
        <v>192</v>
      </c>
      <c r="F200" s="137" t="s">
        <v>333</v>
      </c>
      <c r="I200" s="129"/>
      <c r="J200" s="138">
        <f>BK200</f>
        <v>0</v>
      </c>
      <c r="L200" s="126"/>
      <c r="M200" s="131"/>
      <c r="N200" s="132"/>
      <c r="O200" s="132"/>
      <c r="P200" s="133">
        <f>SUM(P201:P232)</f>
        <v>0</v>
      </c>
      <c r="Q200" s="132"/>
      <c r="R200" s="133">
        <f>SUM(R201:R232)</f>
        <v>3.9209896</v>
      </c>
      <c r="S200" s="132"/>
      <c r="T200" s="134">
        <f>SUM(T201:T232)</f>
        <v>0</v>
      </c>
      <c r="AR200" s="127" t="s">
        <v>77</v>
      </c>
      <c r="AT200" s="135" t="s">
        <v>71</v>
      </c>
      <c r="AU200" s="135" t="s">
        <v>77</v>
      </c>
      <c r="AY200" s="127" t="s">
        <v>142</v>
      </c>
      <c r="BK200" s="136">
        <f>SUM(BK201:BK232)</f>
        <v>0</v>
      </c>
    </row>
    <row r="201" spans="1:65" s="2" customFormat="1" ht="37.75" customHeight="1">
      <c r="A201" s="32"/>
      <c r="B201" s="139"/>
      <c r="C201" s="140" t="s">
        <v>334</v>
      </c>
      <c r="D201" s="140" t="s">
        <v>144</v>
      </c>
      <c r="E201" s="141" t="s">
        <v>335</v>
      </c>
      <c r="F201" s="142" t="s">
        <v>336</v>
      </c>
      <c r="G201" s="143" t="s">
        <v>103</v>
      </c>
      <c r="H201" s="144">
        <v>16</v>
      </c>
      <c r="I201" s="145"/>
      <c r="J201" s="146">
        <f>ROUND(I201*H201,2)</f>
        <v>0</v>
      </c>
      <c r="K201" s="147"/>
      <c r="L201" s="33"/>
      <c r="M201" s="148" t="s">
        <v>3</v>
      </c>
      <c r="N201" s="149" t="s">
        <v>43</v>
      </c>
      <c r="O201" s="53"/>
      <c r="P201" s="150">
        <f>O201*H201</f>
        <v>0</v>
      </c>
      <c r="Q201" s="150">
        <v>1.0000000000000001E-5</v>
      </c>
      <c r="R201" s="150">
        <f>Q201*H201</f>
        <v>1.6000000000000001E-4</v>
      </c>
      <c r="S201" s="150">
        <v>0</v>
      </c>
      <c r="T201" s="151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2" t="s">
        <v>147</v>
      </c>
      <c r="AT201" s="152" t="s">
        <v>144</v>
      </c>
      <c r="AU201" s="152" t="s">
        <v>81</v>
      </c>
      <c r="AY201" s="17" t="s">
        <v>142</v>
      </c>
      <c r="BE201" s="153">
        <f>IF(N201="základní",J201,0)</f>
        <v>0</v>
      </c>
      <c r="BF201" s="153">
        <f>IF(N201="snížená",J201,0)</f>
        <v>0</v>
      </c>
      <c r="BG201" s="153">
        <f>IF(N201="zákl. přenesená",J201,0)</f>
        <v>0</v>
      </c>
      <c r="BH201" s="153">
        <f>IF(N201="sníž. přenesená",J201,0)</f>
        <v>0</v>
      </c>
      <c r="BI201" s="153">
        <f>IF(N201="nulová",J201,0)</f>
        <v>0</v>
      </c>
      <c r="BJ201" s="17" t="s">
        <v>77</v>
      </c>
      <c r="BK201" s="153">
        <f>ROUND(I201*H201,2)</f>
        <v>0</v>
      </c>
      <c r="BL201" s="17" t="s">
        <v>147</v>
      </c>
      <c r="BM201" s="152" t="s">
        <v>337</v>
      </c>
    </row>
    <row r="202" spans="1:65" s="2" customFormat="1" ht="10">
      <c r="A202" s="32"/>
      <c r="B202" s="33"/>
      <c r="C202" s="32"/>
      <c r="D202" s="154" t="s">
        <v>149</v>
      </c>
      <c r="E202" s="32"/>
      <c r="F202" s="155" t="s">
        <v>338</v>
      </c>
      <c r="G202" s="32"/>
      <c r="H202" s="32"/>
      <c r="I202" s="156"/>
      <c r="J202" s="32"/>
      <c r="K202" s="32"/>
      <c r="L202" s="33"/>
      <c r="M202" s="157"/>
      <c r="N202" s="158"/>
      <c r="O202" s="53"/>
      <c r="P202" s="53"/>
      <c r="Q202" s="53"/>
      <c r="R202" s="53"/>
      <c r="S202" s="53"/>
      <c r="T202" s="54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7" t="s">
        <v>149</v>
      </c>
      <c r="AU202" s="17" t="s">
        <v>81</v>
      </c>
    </row>
    <row r="203" spans="1:65" s="13" customFormat="1" ht="10">
      <c r="B203" s="159"/>
      <c r="D203" s="160" t="s">
        <v>151</v>
      </c>
      <c r="E203" s="161" t="s">
        <v>3</v>
      </c>
      <c r="F203" s="162" t="s">
        <v>339</v>
      </c>
      <c r="H203" s="163">
        <v>16</v>
      </c>
      <c r="I203" s="164"/>
      <c r="L203" s="159"/>
      <c r="M203" s="165"/>
      <c r="N203" s="166"/>
      <c r="O203" s="166"/>
      <c r="P203" s="166"/>
      <c r="Q203" s="166"/>
      <c r="R203" s="166"/>
      <c r="S203" s="166"/>
      <c r="T203" s="167"/>
      <c r="AT203" s="161" t="s">
        <v>151</v>
      </c>
      <c r="AU203" s="161" t="s">
        <v>81</v>
      </c>
      <c r="AV203" s="13" t="s">
        <v>81</v>
      </c>
      <c r="AW203" s="13" t="s">
        <v>33</v>
      </c>
      <c r="AX203" s="13" t="s">
        <v>72</v>
      </c>
      <c r="AY203" s="161" t="s">
        <v>142</v>
      </c>
    </row>
    <row r="204" spans="1:65" s="2" customFormat="1" ht="16.5" customHeight="1">
      <c r="A204" s="32"/>
      <c r="B204" s="139"/>
      <c r="C204" s="176" t="s">
        <v>340</v>
      </c>
      <c r="D204" s="176" t="s">
        <v>224</v>
      </c>
      <c r="E204" s="177" t="s">
        <v>341</v>
      </c>
      <c r="F204" s="178" t="s">
        <v>342</v>
      </c>
      <c r="G204" s="179" t="s">
        <v>103</v>
      </c>
      <c r="H204" s="180">
        <v>16.16</v>
      </c>
      <c r="I204" s="181"/>
      <c r="J204" s="182">
        <f>ROUND(I204*H204,2)</f>
        <v>0</v>
      </c>
      <c r="K204" s="183"/>
      <c r="L204" s="184"/>
      <c r="M204" s="185" t="s">
        <v>3</v>
      </c>
      <c r="N204" s="186" t="s">
        <v>43</v>
      </c>
      <c r="O204" s="53"/>
      <c r="P204" s="150">
        <f>O204*H204</f>
        <v>0</v>
      </c>
      <c r="Q204" s="150">
        <v>2.81E-3</v>
      </c>
      <c r="R204" s="150">
        <f>Q204*H204</f>
        <v>4.5409600000000001E-2</v>
      </c>
      <c r="S204" s="150">
        <v>0</v>
      </c>
      <c r="T204" s="151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2" t="s">
        <v>192</v>
      </c>
      <c r="AT204" s="152" t="s">
        <v>224</v>
      </c>
      <c r="AU204" s="152" t="s">
        <v>81</v>
      </c>
      <c r="AY204" s="17" t="s">
        <v>142</v>
      </c>
      <c r="BE204" s="153">
        <f>IF(N204="základní",J204,0)</f>
        <v>0</v>
      </c>
      <c r="BF204" s="153">
        <f>IF(N204="snížená",J204,0)</f>
        <v>0</v>
      </c>
      <c r="BG204" s="153">
        <f>IF(N204="zákl. přenesená",J204,0)</f>
        <v>0</v>
      </c>
      <c r="BH204" s="153">
        <f>IF(N204="sníž. přenesená",J204,0)</f>
        <v>0</v>
      </c>
      <c r="BI204" s="153">
        <f>IF(N204="nulová",J204,0)</f>
        <v>0</v>
      </c>
      <c r="BJ204" s="17" t="s">
        <v>77</v>
      </c>
      <c r="BK204" s="153">
        <f>ROUND(I204*H204,2)</f>
        <v>0</v>
      </c>
      <c r="BL204" s="17" t="s">
        <v>147</v>
      </c>
      <c r="BM204" s="152" t="s">
        <v>343</v>
      </c>
    </row>
    <row r="205" spans="1:65" s="13" customFormat="1" ht="10">
      <c r="B205" s="159"/>
      <c r="D205" s="160" t="s">
        <v>151</v>
      </c>
      <c r="E205" s="161" t="s">
        <v>3</v>
      </c>
      <c r="F205" s="162" t="s">
        <v>344</v>
      </c>
      <c r="H205" s="163">
        <v>16.16</v>
      </c>
      <c r="I205" s="164"/>
      <c r="L205" s="159"/>
      <c r="M205" s="165"/>
      <c r="N205" s="166"/>
      <c r="O205" s="166"/>
      <c r="P205" s="166"/>
      <c r="Q205" s="166"/>
      <c r="R205" s="166"/>
      <c r="S205" s="166"/>
      <c r="T205" s="167"/>
      <c r="AT205" s="161" t="s">
        <v>151</v>
      </c>
      <c r="AU205" s="161" t="s">
        <v>81</v>
      </c>
      <c r="AV205" s="13" t="s">
        <v>81</v>
      </c>
      <c r="AW205" s="13" t="s">
        <v>33</v>
      </c>
      <c r="AX205" s="13" t="s">
        <v>72</v>
      </c>
      <c r="AY205" s="161" t="s">
        <v>142</v>
      </c>
    </row>
    <row r="206" spans="1:65" s="2" customFormat="1" ht="37.75" customHeight="1">
      <c r="A206" s="32"/>
      <c r="B206" s="139"/>
      <c r="C206" s="140" t="s">
        <v>345</v>
      </c>
      <c r="D206" s="140" t="s">
        <v>144</v>
      </c>
      <c r="E206" s="141" t="s">
        <v>346</v>
      </c>
      <c r="F206" s="142" t="s">
        <v>347</v>
      </c>
      <c r="G206" s="143" t="s">
        <v>348</v>
      </c>
      <c r="H206" s="144">
        <v>4</v>
      </c>
      <c r="I206" s="145"/>
      <c r="J206" s="146">
        <f>ROUND(I206*H206,2)</f>
        <v>0</v>
      </c>
      <c r="K206" s="147"/>
      <c r="L206" s="33"/>
      <c r="M206" s="148" t="s">
        <v>3</v>
      </c>
      <c r="N206" s="149" t="s">
        <v>43</v>
      </c>
      <c r="O206" s="53"/>
      <c r="P206" s="150">
        <f>O206*H206</f>
        <v>0</v>
      </c>
      <c r="Q206" s="150">
        <v>0</v>
      </c>
      <c r="R206" s="150">
        <f>Q206*H206</f>
        <v>0</v>
      </c>
      <c r="S206" s="150">
        <v>0</v>
      </c>
      <c r="T206" s="151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2" t="s">
        <v>147</v>
      </c>
      <c r="AT206" s="152" t="s">
        <v>144</v>
      </c>
      <c r="AU206" s="152" t="s">
        <v>81</v>
      </c>
      <c r="AY206" s="17" t="s">
        <v>142</v>
      </c>
      <c r="BE206" s="153">
        <f>IF(N206="základní",J206,0)</f>
        <v>0</v>
      </c>
      <c r="BF206" s="153">
        <f>IF(N206="snížená",J206,0)</f>
        <v>0</v>
      </c>
      <c r="BG206" s="153">
        <f>IF(N206="zákl. přenesená",J206,0)</f>
        <v>0</v>
      </c>
      <c r="BH206" s="153">
        <f>IF(N206="sníž. přenesená",J206,0)</f>
        <v>0</v>
      </c>
      <c r="BI206" s="153">
        <f>IF(N206="nulová",J206,0)</f>
        <v>0</v>
      </c>
      <c r="BJ206" s="17" t="s">
        <v>77</v>
      </c>
      <c r="BK206" s="153">
        <f>ROUND(I206*H206,2)</f>
        <v>0</v>
      </c>
      <c r="BL206" s="17" t="s">
        <v>147</v>
      </c>
      <c r="BM206" s="152" t="s">
        <v>349</v>
      </c>
    </row>
    <row r="207" spans="1:65" s="2" customFormat="1" ht="10">
      <c r="A207" s="32"/>
      <c r="B207" s="33"/>
      <c r="C207" s="32"/>
      <c r="D207" s="154" t="s">
        <v>149</v>
      </c>
      <c r="E207" s="32"/>
      <c r="F207" s="155" t="s">
        <v>350</v>
      </c>
      <c r="G207" s="32"/>
      <c r="H207" s="32"/>
      <c r="I207" s="156"/>
      <c r="J207" s="32"/>
      <c r="K207" s="32"/>
      <c r="L207" s="33"/>
      <c r="M207" s="157"/>
      <c r="N207" s="158"/>
      <c r="O207" s="53"/>
      <c r="P207" s="53"/>
      <c r="Q207" s="53"/>
      <c r="R207" s="53"/>
      <c r="S207" s="53"/>
      <c r="T207" s="54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7" t="s">
        <v>149</v>
      </c>
      <c r="AU207" s="17" t="s">
        <v>81</v>
      </c>
    </row>
    <row r="208" spans="1:65" s="2" customFormat="1" ht="16.5" customHeight="1">
      <c r="A208" s="32"/>
      <c r="B208" s="139"/>
      <c r="C208" s="176" t="s">
        <v>351</v>
      </c>
      <c r="D208" s="176" t="s">
        <v>224</v>
      </c>
      <c r="E208" s="177" t="s">
        <v>352</v>
      </c>
      <c r="F208" s="178" t="s">
        <v>353</v>
      </c>
      <c r="G208" s="179" t="s">
        <v>348</v>
      </c>
      <c r="H208" s="180">
        <v>4</v>
      </c>
      <c r="I208" s="181"/>
      <c r="J208" s="182">
        <f>ROUND(I208*H208,2)</f>
        <v>0</v>
      </c>
      <c r="K208" s="183"/>
      <c r="L208" s="184"/>
      <c r="M208" s="185" t="s">
        <v>3</v>
      </c>
      <c r="N208" s="186" t="s">
        <v>43</v>
      </c>
      <c r="O208" s="53"/>
      <c r="P208" s="150">
        <f>O208*H208</f>
        <v>0</v>
      </c>
      <c r="Q208" s="150">
        <v>6.4999999999999997E-4</v>
      </c>
      <c r="R208" s="150">
        <f>Q208*H208</f>
        <v>2.5999999999999999E-3</v>
      </c>
      <c r="S208" s="150">
        <v>0</v>
      </c>
      <c r="T208" s="151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2" t="s">
        <v>192</v>
      </c>
      <c r="AT208" s="152" t="s">
        <v>224</v>
      </c>
      <c r="AU208" s="152" t="s">
        <v>81</v>
      </c>
      <c r="AY208" s="17" t="s">
        <v>142</v>
      </c>
      <c r="BE208" s="153">
        <f>IF(N208="základní",J208,0)</f>
        <v>0</v>
      </c>
      <c r="BF208" s="153">
        <f>IF(N208="snížená",J208,0)</f>
        <v>0</v>
      </c>
      <c r="BG208" s="153">
        <f>IF(N208="zákl. přenesená",J208,0)</f>
        <v>0</v>
      </c>
      <c r="BH208" s="153">
        <f>IF(N208="sníž. přenesená",J208,0)</f>
        <v>0</v>
      </c>
      <c r="BI208" s="153">
        <f>IF(N208="nulová",J208,0)</f>
        <v>0</v>
      </c>
      <c r="BJ208" s="17" t="s">
        <v>77</v>
      </c>
      <c r="BK208" s="153">
        <f>ROUND(I208*H208,2)</f>
        <v>0</v>
      </c>
      <c r="BL208" s="17" t="s">
        <v>147</v>
      </c>
      <c r="BM208" s="152" t="s">
        <v>354</v>
      </c>
    </row>
    <row r="209" spans="1:65" s="2" customFormat="1" ht="24.15" customHeight="1">
      <c r="A209" s="32"/>
      <c r="B209" s="139"/>
      <c r="C209" s="140" t="s">
        <v>355</v>
      </c>
      <c r="D209" s="140" t="s">
        <v>144</v>
      </c>
      <c r="E209" s="141" t="s">
        <v>356</v>
      </c>
      <c r="F209" s="142" t="s">
        <v>357</v>
      </c>
      <c r="G209" s="143" t="s">
        <v>348</v>
      </c>
      <c r="H209" s="144">
        <v>3</v>
      </c>
      <c r="I209" s="145"/>
      <c r="J209" s="146">
        <f>ROUND(I209*H209,2)</f>
        <v>0</v>
      </c>
      <c r="K209" s="147"/>
      <c r="L209" s="33"/>
      <c r="M209" s="148" t="s">
        <v>3</v>
      </c>
      <c r="N209" s="149" t="s">
        <v>43</v>
      </c>
      <c r="O209" s="53"/>
      <c r="P209" s="150">
        <f>O209*H209</f>
        <v>0</v>
      </c>
      <c r="Q209" s="150">
        <v>0.12526000000000001</v>
      </c>
      <c r="R209" s="150">
        <f>Q209*H209</f>
        <v>0.37578</v>
      </c>
      <c r="S209" s="150">
        <v>0</v>
      </c>
      <c r="T209" s="151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2" t="s">
        <v>147</v>
      </c>
      <c r="AT209" s="152" t="s">
        <v>144</v>
      </c>
      <c r="AU209" s="152" t="s">
        <v>81</v>
      </c>
      <c r="AY209" s="17" t="s">
        <v>142</v>
      </c>
      <c r="BE209" s="153">
        <f>IF(N209="základní",J209,0)</f>
        <v>0</v>
      </c>
      <c r="BF209" s="153">
        <f>IF(N209="snížená",J209,0)</f>
        <v>0</v>
      </c>
      <c r="BG209" s="153">
        <f>IF(N209="zákl. přenesená",J209,0)</f>
        <v>0</v>
      </c>
      <c r="BH209" s="153">
        <f>IF(N209="sníž. přenesená",J209,0)</f>
        <v>0</v>
      </c>
      <c r="BI209" s="153">
        <f>IF(N209="nulová",J209,0)</f>
        <v>0</v>
      </c>
      <c r="BJ209" s="17" t="s">
        <v>77</v>
      </c>
      <c r="BK209" s="153">
        <f>ROUND(I209*H209,2)</f>
        <v>0</v>
      </c>
      <c r="BL209" s="17" t="s">
        <v>147</v>
      </c>
      <c r="BM209" s="152" t="s">
        <v>358</v>
      </c>
    </row>
    <row r="210" spans="1:65" s="2" customFormat="1" ht="10">
      <c r="A210" s="32"/>
      <c r="B210" s="33"/>
      <c r="C210" s="32"/>
      <c r="D210" s="154" t="s">
        <v>149</v>
      </c>
      <c r="E210" s="32"/>
      <c r="F210" s="155" t="s">
        <v>359</v>
      </c>
      <c r="G210" s="32"/>
      <c r="H210" s="32"/>
      <c r="I210" s="156"/>
      <c r="J210" s="32"/>
      <c r="K210" s="32"/>
      <c r="L210" s="33"/>
      <c r="M210" s="157"/>
      <c r="N210" s="158"/>
      <c r="O210" s="53"/>
      <c r="P210" s="53"/>
      <c r="Q210" s="53"/>
      <c r="R210" s="53"/>
      <c r="S210" s="53"/>
      <c r="T210" s="54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7" t="s">
        <v>149</v>
      </c>
      <c r="AU210" s="17" t="s">
        <v>81</v>
      </c>
    </row>
    <row r="211" spans="1:65" s="13" customFormat="1" ht="10">
      <c r="B211" s="159"/>
      <c r="D211" s="160" t="s">
        <v>151</v>
      </c>
      <c r="E211" s="161" t="s">
        <v>3</v>
      </c>
      <c r="F211" s="162" t="s">
        <v>360</v>
      </c>
      <c r="H211" s="163">
        <v>1</v>
      </c>
      <c r="I211" s="164"/>
      <c r="L211" s="159"/>
      <c r="M211" s="165"/>
      <c r="N211" s="166"/>
      <c r="O211" s="166"/>
      <c r="P211" s="166"/>
      <c r="Q211" s="166"/>
      <c r="R211" s="166"/>
      <c r="S211" s="166"/>
      <c r="T211" s="167"/>
      <c r="AT211" s="161" t="s">
        <v>151</v>
      </c>
      <c r="AU211" s="161" t="s">
        <v>81</v>
      </c>
      <c r="AV211" s="13" t="s">
        <v>81</v>
      </c>
      <c r="AW211" s="13" t="s">
        <v>33</v>
      </c>
      <c r="AX211" s="13" t="s">
        <v>72</v>
      </c>
      <c r="AY211" s="161" t="s">
        <v>142</v>
      </c>
    </row>
    <row r="212" spans="1:65" s="13" customFormat="1" ht="10">
      <c r="B212" s="159"/>
      <c r="D212" s="160" t="s">
        <v>151</v>
      </c>
      <c r="E212" s="161" t="s">
        <v>3</v>
      </c>
      <c r="F212" s="162" t="s">
        <v>361</v>
      </c>
      <c r="H212" s="163">
        <v>1</v>
      </c>
      <c r="I212" s="164"/>
      <c r="L212" s="159"/>
      <c r="M212" s="165"/>
      <c r="N212" s="166"/>
      <c r="O212" s="166"/>
      <c r="P212" s="166"/>
      <c r="Q212" s="166"/>
      <c r="R212" s="166"/>
      <c r="S212" s="166"/>
      <c r="T212" s="167"/>
      <c r="AT212" s="161" t="s">
        <v>151</v>
      </c>
      <c r="AU212" s="161" t="s">
        <v>81</v>
      </c>
      <c r="AV212" s="13" t="s">
        <v>81</v>
      </c>
      <c r="AW212" s="13" t="s">
        <v>33</v>
      </c>
      <c r="AX212" s="13" t="s">
        <v>72</v>
      </c>
      <c r="AY212" s="161" t="s">
        <v>142</v>
      </c>
    </row>
    <row r="213" spans="1:65" s="13" customFormat="1" ht="10">
      <c r="B213" s="159"/>
      <c r="D213" s="160" t="s">
        <v>151</v>
      </c>
      <c r="E213" s="161" t="s">
        <v>3</v>
      </c>
      <c r="F213" s="162" t="s">
        <v>362</v>
      </c>
      <c r="H213" s="163">
        <v>1</v>
      </c>
      <c r="I213" s="164"/>
      <c r="L213" s="159"/>
      <c r="M213" s="165"/>
      <c r="N213" s="166"/>
      <c r="O213" s="166"/>
      <c r="P213" s="166"/>
      <c r="Q213" s="166"/>
      <c r="R213" s="166"/>
      <c r="S213" s="166"/>
      <c r="T213" s="167"/>
      <c r="AT213" s="161" t="s">
        <v>151</v>
      </c>
      <c r="AU213" s="161" t="s">
        <v>81</v>
      </c>
      <c r="AV213" s="13" t="s">
        <v>81</v>
      </c>
      <c r="AW213" s="13" t="s">
        <v>33</v>
      </c>
      <c r="AX213" s="13" t="s">
        <v>72</v>
      </c>
      <c r="AY213" s="161" t="s">
        <v>142</v>
      </c>
    </row>
    <row r="214" spans="1:65" s="2" customFormat="1" ht="21.75" customHeight="1">
      <c r="A214" s="32"/>
      <c r="B214" s="139"/>
      <c r="C214" s="176" t="s">
        <v>363</v>
      </c>
      <c r="D214" s="176" t="s">
        <v>224</v>
      </c>
      <c r="E214" s="177" t="s">
        <v>364</v>
      </c>
      <c r="F214" s="178" t="s">
        <v>365</v>
      </c>
      <c r="G214" s="179" t="s">
        <v>348</v>
      </c>
      <c r="H214" s="180">
        <v>3</v>
      </c>
      <c r="I214" s="181"/>
      <c r="J214" s="182">
        <f>ROUND(I214*H214,2)</f>
        <v>0</v>
      </c>
      <c r="K214" s="183"/>
      <c r="L214" s="184"/>
      <c r="M214" s="185" t="s">
        <v>3</v>
      </c>
      <c r="N214" s="186" t="s">
        <v>43</v>
      </c>
      <c r="O214" s="53"/>
      <c r="P214" s="150">
        <f>O214*H214</f>
        <v>0</v>
      </c>
      <c r="Q214" s="150">
        <v>0.23200000000000001</v>
      </c>
      <c r="R214" s="150">
        <f>Q214*H214</f>
        <v>0.69600000000000006</v>
      </c>
      <c r="S214" s="150">
        <v>0</v>
      </c>
      <c r="T214" s="15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2" t="s">
        <v>192</v>
      </c>
      <c r="AT214" s="152" t="s">
        <v>224</v>
      </c>
      <c r="AU214" s="152" t="s">
        <v>81</v>
      </c>
      <c r="AY214" s="17" t="s">
        <v>142</v>
      </c>
      <c r="BE214" s="153">
        <f>IF(N214="základní",J214,0)</f>
        <v>0</v>
      </c>
      <c r="BF214" s="153">
        <f>IF(N214="snížená",J214,0)</f>
        <v>0</v>
      </c>
      <c r="BG214" s="153">
        <f>IF(N214="zákl. přenesená",J214,0)</f>
        <v>0</v>
      </c>
      <c r="BH214" s="153">
        <f>IF(N214="sníž. přenesená",J214,0)</f>
        <v>0</v>
      </c>
      <c r="BI214" s="153">
        <f>IF(N214="nulová",J214,0)</f>
        <v>0</v>
      </c>
      <c r="BJ214" s="17" t="s">
        <v>77</v>
      </c>
      <c r="BK214" s="153">
        <f>ROUND(I214*H214,2)</f>
        <v>0</v>
      </c>
      <c r="BL214" s="17" t="s">
        <v>147</v>
      </c>
      <c r="BM214" s="152" t="s">
        <v>366</v>
      </c>
    </row>
    <row r="215" spans="1:65" s="2" customFormat="1" ht="24.15" customHeight="1">
      <c r="A215" s="32"/>
      <c r="B215" s="139"/>
      <c r="C215" s="176" t="s">
        <v>367</v>
      </c>
      <c r="D215" s="176" t="s">
        <v>224</v>
      </c>
      <c r="E215" s="177" t="s">
        <v>368</v>
      </c>
      <c r="F215" s="178" t="s">
        <v>369</v>
      </c>
      <c r="G215" s="179" t="s">
        <v>348</v>
      </c>
      <c r="H215" s="180">
        <v>3</v>
      </c>
      <c r="I215" s="181"/>
      <c r="J215" s="182">
        <f>ROUND(I215*H215,2)</f>
        <v>0</v>
      </c>
      <c r="K215" s="183"/>
      <c r="L215" s="184"/>
      <c r="M215" s="185" t="s">
        <v>3</v>
      </c>
      <c r="N215" s="186" t="s">
        <v>43</v>
      </c>
      <c r="O215" s="53"/>
      <c r="P215" s="150">
        <f>O215*H215</f>
        <v>0</v>
      </c>
      <c r="Q215" s="150">
        <v>6.0000000000000001E-3</v>
      </c>
      <c r="R215" s="150">
        <f>Q215*H215</f>
        <v>1.8000000000000002E-2</v>
      </c>
      <c r="S215" s="150">
        <v>0</v>
      </c>
      <c r="T215" s="151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2" t="s">
        <v>192</v>
      </c>
      <c r="AT215" s="152" t="s">
        <v>224</v>
      </c>
      <c r="AU215" s="152" t="s">
        <v>81</v>
      </c>
      <c r="AY215" s="17" t="s">
        <v>142</v>
      </c>
      <c r="BE215" s="153">
        <f>IF(N215="základní",J215,0)</f>
        <v>0</v>
      </c>
      <c r="BF215" s="153">
        <f>IF(N215="snížená",J215,0)</f>
        <v>0</v>
      </c>
      <c r="BG215" s="153">
        <f>IF(N215="zákl. přenesená",J215,0)</f>
        <v>0</v>
      </c>
      <c r="BH215" s="153">
        <f>IF(N215="sníž. přenesená",J215,0)</f>
        <v>0</v>
      </c>
      <c r="BI215" s="153">
        <f>IF(N215="nulová",J215,0)</f>
        <v>0</v>
      </c>
      <c r="BJ215" s="17" t="s">
        <v>77</v>
      </c>
      <c r="BK215" s="153">
        <f>ROUND(I215*H215,2)</f>
        <v>0</v>
      </c>
      <c r="BL215" s="17" t="s">
        <v>147</v>
      </c>
      <c r="BM215" s="152" t="s">
        <v>370</v>
      </c>
    </row>
    <row r="216" spans="1:65" s="2" customFormat="1" ht="24.15" customHeight="1">
      <c r="A216" s="32"/>
      <c r="B216" s="139"/>
      <c r="C216" s="140" t="s">
        <v>371</v>
      </c>
      <c r="D216" s="140" t="s">
        <v>144</v>
      </c>
      <c r="E216" s="141" t="s">
        <v>372</v>
      </c>
      <c r="F216" s="142" t="s">
        <v>373</v>
      </c>
      <c r="G216" s="143" t="s">
        <v>348</v>
      </c>
      <c r="H216" s="144">
        <v>2</v>
      </c>
      <c r="I216" s="145"/>
      <c r="J216" s="146">
        <f>ROUND(I216*H216,2)</f>
        <v>0</v>
      </c>
      <c r="K216" s="147"/>
      <c r="L216" s="33"/>
      <c r="M216" s="148" t="s">
        <v>3</v>
      </c>
      <c r="N216" s="149" t="s">
        <v>43</v>
      </c>
      <c r="O216" s="53"/>
      <c r="P216" s="150">
        <f>O216*H216</f>
        <v>0</v>
      </c>
      <c r="Q216" s="150">
        <v>3.0759999999999999E-2</v>
      </c>
      <c r="R216" s="150">
        <f>Q216*H216</f>
        <v>6.1519999999999998E-2</v>
      </c>
      <c r="S216" s="150">
        <v>0</v>
      </c>
      <c r="T216" s="151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2" t="s">
        <v>147</v>
      </c>
      <c r="AT216" s="152" t="s">
        <v>144</v>
      </c>
      <c r="AU216" s="152" t="s">
        <v>81</v>
      </c>
      <c r="AY216" s="17" t="s">
        <v>142</v>
      </c>
      <c r="BE216" s="153">
        <f>IF(N216="základní",J216,0)</f>
        <v>0</v>
      </c>
      <c r="BF216" s="153">
        <f>IF(N216="snížená",J216,0)</f>
        <v>0</v>
      </c>
      <c r="BG216" s="153">
        <f>IF(N216="zákl. přenesená",J216,0)</f>
        <v>0</v>
      </c>
      <c r="BH216" s="153">
        <f>IF(N216="sníž. přenesená",J216,0)</f>
        <v>0</v>
      </c>
      <c r="BI216" s="153">
        <f>IF(N216="nulová",J216,0)</f>
        <v>0</v>
      </c>
      <c r="BJ216" s="17" t="s">
        <v>77</v>
      </c>
      <c r="BK216" s="153">
        <f>ROUND(I216*H216,2)</f>
        <v>0</v>
      </c>
      <c r="BL216" s="17" t="s">
        <v>147</v>
      </c>
      <c r="BM216" s="152" t="s">
        <v>374</v>
      </c>
    </row>
    <row r="217" spans="1:65" s="2" customFormat="1" ht="10">
      <c r="A217" s="32"/>
      <c r="B217" s="33"/>
      <c r="C217" s="32"/>
      <c r="D217" s="154" t="s">
        <v>149</v>
      </c>
      <c r="E217" s="32"/>
      <c r="F217" s="155" t="s">
        <v>375</v>
      </c>
      <c r="G217" s="32"/>
      <c r="H217" s="32"/>
      <c r="I217" s="156"/>
      <c r="J217" s="32"/>
      <c r="K217" s="32"/>
      <c r="L217" s="33"/>
      <c r="M217" s="157"/>
      <c r="N217" s="158"/>
      <c r="O217" s="53"/>
      <c r="P217" s="53"/>
      <c r="Q217" s="53"/>
      <c r="R217" s="53"/>
      <c r="S217" s="53"/>
      <c r="T217" s="54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7" t="s">
        <v>149</v>
      </c>
      <c r="AU217" s="17" t="s">
        <v>81</v>
      </c>
    </row>
    <row r="218" spans="1:65" s="2" customFormat="1" ht="24.15" customHeight="1">
      <c r="A218" s="32"/>
      <c r="B218" s="139"/>
      <c r="C218" s="176" t="s">
        <v>376</v>
      </c>
      <c r="D218" s="176" t="s">
        <v>224</v>
      </c>
      <c r="E218" s="177" t="s">
        <v>377</v>
      </c>
      <c r="F218" s="178" t="s">
        <v>378</v>
      </c>
      <c r="G218" s="179" t="s">
        <v>348</v>
      </c>
      <c r="H218" s="180">
        <v>2</v>
      </c>
      <c r="I218" s="181"/>
      <c r="J218" s="182">
        <f>ROUND(I218*H218,2)</f>
        <v>0</v>
      </c>
      <c r="K218" s="183"/>
      <c r="L218" s="184"/>
      <c r="M218" s="185" t="s">
        <v>3</v>
      </c>
      <c r="N218" s="186" t="s">
        <v>43</v>
      </c>
      <c r="O218" s="53"/>
      <c r="P218" s="150">
        <f>O218*H218</f>
        <v>0</v>
      </c>
      <c r="Q218" s="150">
        <v>7.0000000000000007E-2</v>
      </c>
      <c r="R218" s="150">
        <f>Q218*H218</f>
        <v>0.14000000000000001</v>
      </c>
      <c r="S218" s="150">
        <v>0</v>
      </c>
      <c r="T218" s="151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2" t="s">
        <v>192</v>
      </c>
      <c r="AT218" s="152" t="s">
        <v>224</v>
      </c>
      <c r="AU218" s="152" t="s">
        <v>81</v>
      </c>
      <c r="AY218" s="17" t="s">
        <v>142</v>
      </c>
      <c r="BE218" s="153">
        <f>IF(N218="základní",J218,0)</f>
        <v>0</v>
      </c>
      <c r="BF218" s="153">
        <f>IF(N218="snížená",J218,0)</f>
        <v>0</v>
      </c>
      <c r="BG218" s="153">
        <f>IF(N218="zákl. přenesená",J218,0)</f>
        <v>0</v>
      </c>
      <c r="BH218" s="153">
        <f>IF(N218="sníž. přenesená",J218,0)</f>
        <v>0</v>
      </c>
      <c r="BI218" s="153">
        <f>IF(N218="nulová",J218,0)</f>
        <v>0</v>
      </c>
      <c r="BJ218" s="17" t="s">
        <v>77</v>
      </c>
      <c r="BK218" s="153">
        <f>ROUND(I218*H218,2)</f>
        <v>0</v>
      </c>
      <c r="BL218" s="17" t="s">
        <v>147</v>
      </c>
      <c r="BM218" s="152" t="s">
        <v>379</v>
      </c>
    </row>
    <row r="219" spans="1:65" s="2" customFormat="1" ht="24.15" customHeight="1">
      <c r="A219" s="32"/>
      <c r="B219" s="139"/>
      <c r="C219" s="140" t="s">
        <v>380</v>
      </c>
      <c r="D219" s="140" t="s">
        <v>144</v>
      </c>
      <c r="E219" s="141" t="s">
        <v>381</v>
      </c>
      <c r="F219" s="142" t="s">
        <v>382</v>
      </c>
      <c r="G219" s="143" t="s">
        <v>348</v>
      </c>
      <c r="H219" s="144">
        <v>3</v>
      </c>
      <c r="I219" s="145"/>
      <c r="J219" s="146">
        <f>ROUND(I219*H219,2)</f>
        <v>0</v>
      </c>
      <c r="K219" s="147"/>
      <c r="L219" s="33"/>
      <c r="M219" s="148" t="s">
        <v>3</v>
      </c>
      <c r="N219" s="149" t="s">
        <v>43</v>
      </c>
      <c r="O219" s="53"/>
      <c r="P219" s="150">
        <f>O219*H219</f>
        <v>0</v>
      </c>
      <c r="Q219" s="150">
        <v>3.0759999999999999E-2</v>
      </c>
      <c r="R219" s="150">
        <f>Q219*H219</f>
        <v>9.2280000000000001E-2</v>
      </c>
      <c r="S219" s="150">
        <v>0</v>
      </c>
      <c r="T219" s="151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2" t="s">
        <v>147</v>
      </c>
      <c r="AT219" s="152" t="s">
        <v>144</v>
      </c>
      <c r="AU219" s="152" t="s">
        <v>81</v>
      </c>
      <c r="AY219" s="17" t="s">
        <v>142</v>
      </c>
      <c r="BE219" s="153">
        <f>IF(N219="základní",J219,0)</f>
        <v>0</v>
      </c>
      <c r="BF219" s="153">
        <f>IF(N219="snížená",J219,0)</f>
        <v>0</v>
      </c>
      <c r="BG219" s="153">
        <f>IF(N219="zákl. přenesená",J219,0)</f>
        <v>0</v>
      </c>
      <c r="BH219" s="153">
        <f>IF(N219="sníž. přenesená",J219,0)</f>
        <v>0</v>
      </c>
      <c r="BI219" s="153">
        <f>IF(N219="nulová",J219,0)</f>
        <v>0</v>
      </c>
      <c r="BJ219" s="17" t="s">
        <v>77</v>
      </c>
      <c r="BK219" s="153">
        <f>ROUND(I219*H219,2)</f>
        <v>0</v>
      </c>
      <c r="BL219" s="17" t="s">
        <v>147</v>
      </c>
      <c r="BM219" s="152" t="s">
        <v>383</v>
      </c>
    </row>
    <row r="220" spans="1:65" s="2" customFormat="1" ht="10">
      <c r="A220" s="32"/>
      <c r="B220" s="33"/>
      <c r="C220" s="32"/>
      <c r="D220" s="154" t="s">
        <v>149</v>
      </c>
      <c r="E220" s="32"/>
      <c r="F220" s="155" t="s">
        <v>384</v>
      </c>
      <c r="G220" s="32"/>
      <c r="H220" s="32"/>
      <c r="I220" s="156"/>
      <c r="J220" s="32"/>
      <c r="K220" s="32"/>
      <c r="L220" s="33"/>
      <c r="M220" s="157"/>
      <c r="N220" s="158"/>
      <c r="O220" s="53"/>
      <c r="P220" s="53"/>
      <c r="Q220" s="53"/>
      <c r="R220" s="53"/>
      <c r="S220" s="53"/>
      <c r="T220" s="54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7" t="s">
        <v>149</v>
      </c>
      <c r="AU220" s="17" t="s">
        <v>81</v>
      </c>
    </row>
    <row r="221" spans="1:65" s="2" customFormat="1" ht="33" customHeight="1">
      <c r="A221" s="32"/>
      <c r="B221" s="139"/>
      <c r="C221" s="176" t="s">
        <v>385</v>
      </c>
      <c r="D221" s="176" t="s">
        <v>224</v>
      </c>
      <c r="E221" s="177" t="s">
        <v>386</v>
      </c>
      <c r="F221" s="178" t="s">
        <v>387</v>
      </c>
      <c r="G221" s="179" t="s">
        <v>348</v>
      </c>
      <c r="H221" s="180">
        <v>3</v>
      </c>
      <c r="I221" s="181"/>
      <c r="J221" s="182">
        <f>ROUND(I221*H221,2)</f>
        <v>0</v>
      </c>
      <c r="K221" s="183"/>
      <c r="L221" s="184"/>
      <c r="M221" s="185" t="s">
        <v>3</v>
      </c>
      <c r="N221" s="186" t="s">
        <v>43</v>
      </c>
      <c r="O221" s="53"/>
      <c r="P221" s="150">
        <f>O221*H221</f>
        <v>0</v>
      </c>
      <c r="Q221" s="150">
        <v>0.17</v>
      </c>
      <c r="R221" s="150">
        <f>Q221*H221</f>
        <v>0.51</v>
      </c>
      <c r="S221" s="150">
        <v>0</v>
      </c>
      <c r="T221" s="151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2" t="s">
        <v>192</v>
      </c>
      <c r="AT221" s="152" t="s">
        <v>224</v>
      </c>
      <c r="AU221" s="152" t="s">
        <v>81</v>
      </c>
      <c r="AY221" s="17" t="s">
        <v>142</v>
      </c>
      <c r="BE221" s="153">
        <f>IF(N221="základní",J221,0)</f>
        <v>0</v>
      </c>
      <c r="BF221" s="153">
        <f>IF(N221="snížená",J221,0)</f>
        <v>0</v>
      </c>
      <c r="BG221" s="153">
        <f>IF(N221="zákl. přenesená",J221,0)</f>
        <v>0</v>
      </c>
      <c r="BH221" s="153">
        <f>IF(N221="sníž. přenesená",J221,0)</f>
        <v>0</v>
      </c>
      <c r="BI221" s="153">
        <f>IF(N221="nulová",J221,0)</f>
        <v>0</v>
      </c>
      <c r="BJ221" s="17" t="s">
        <v>77</v>
      </c>
      <c r="BK221" s="153">
        <f>ROUND(I221*H221,2)</f>
        <v>0</v>
      </c>
      <c r="BL221" s="17" t="s">
        <v>147</v>
      </c>
      <c r="BM221" s="152" t="s">
        <v>388</v>
      </c>
    </row>
    <row r="222" spans="1:65" s="2" customFormat="1" ht="24.15" customHeight="1">
      <c r="A222" s="32"/>
      <c r="B222" s="139"/>
      <c r="C222" s="140" t="s">
        <v>389</v>
      </c>
      <c r="D222" s="140" t="s">
        <v>144</v>
      </c>
      <c r="E222" s="141" t="s">
        <v>390</v>
      </c>
      <c r="F222" s="142" t="s">
        <v>391</v>
      </c>
      <c r="G222" s="143" t="s">
        <v>348</v>
      </c>
      <c r="H222" s="144">
        <v>1</v>
      </c>
      <c r="I222" s="145"/>
      <c r="J222" s="146">
        <f>ROUND(I222*H222,2)</f>
        <v>0</v>
      </c>
      <c r="K222" s="147"/>
      <c r="L222" s="33"/>
      <c r="M222" s="148" t="s">
        <v>3</v>
      </c>
      <c r="N222" s="149" t="s">
        <v>43</v>
      </c>
      <c r="O222" s="53"/>
      <c r="P222" s="150">
        <f>O222*H222</f>
        <v>0</v>
      </c>
      <c r="Q222" s="150">
        <v>0.21734000000000001</v>
      </c>
      <c r="R222" s="150">
        <f>Q222*H222</f>
        <v>0.21734000000000001</v>
      </c>
      <c r="S222" s="150">
        <v>0</v>
      </c>
      <c r="T222" s="151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2" t="s">
        <v>147</v>
      </c>
      <c r="AT222" s="152" t="s">
        <v>144</v>
      </c>
      <c r="AU222" s="152" t="s">
        <v>81</v>
      </c>
      <c r="AY222" s="17" t="s">
        <v>142</v>
      </c>
      <c r="BE222" s="153">
        <f>IF(N222="základní",J222,0)</f>
        <v>0</v>
      </c>
      <c r="BF222" s="153">
        <f>IF(N222="snížená",J222,0)</f>
        <v>0</v>
      </c>
      <c r="BG222" s="153">
        <f>IF(N222="zákl. přenesená",J222,0)</f>
        <v>0</v>
      </c>
      <c r="BH222" s="153">
        <f>IF(N222="sníž. přenesená",J222,0)</f>
        <v>0</v>
      </c>
      <c r="BI222" s="153">
        <f>IF(N222="nulová",J222,0)</f>
        <v>0</v>
      </c>
      <c r="BJ222" s="17" t="s">
        <v>77</v>
      </c>
      <c r="BK222" s="153">
        <f>ROUND(I222*H222,2)</f>
        <v>0</v>
      </c>
      <c r="BL222" s="17" t="s">
        <v>147</v>
      </c>
      <c r="BM222" s="152" t="s">
        <v>392</v>
      </c>
    </row>
    <row r="223" spans="1:65" s="2" customFormat="1" ht="10">
      <c r="A223" s="32"/>
      <c r="B223" s="33"/>
      <c r="C223" s="32"/>
      <c r="D223" s="154" t="s">
        <v>149</v>
      </c>
      <c r="E223" s="32"/>
      <c r="F223" s="155" t="s">
        <v>393</v>
      </c>
      <c r="G223" s="32"/>
      <c r="H223" s="32"/>
      <c r="I223" s="156"/>
      <c r="J223" s="32"/>
      <c r="K223" s="32"/>
      <c r="L223" s="33"/>
      <c r="M223" s="157"/>
      <c r="N223" s="158"/>
      <c r="O223" s="53"/>
      <c r="P223" s="53"/>
      <c r="Q223" s="53"/>
      <c r="R223" s="53"/>
      <c r="S223" s="53"/>
      <c r="T223" s="54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7" t="s">
        <v>149</v>
      </c>
      <c r="AU223" s="17" t="s">
        <v>81</v>
      </c>
    </row>
    <row r="224" spans="1:65" s="2" customFormat="1" ht="24.15" customHeight="1">
      <c r="A224" s="32"/>
      <c r="B224" s="139"/>
      <c r="C224" s="176" t="s">
        <v>394</v>
      </c>
      <c r="D224" s="176" t="s">
        <v>224</v>
      </c>
      <c r="E224" s="177" t="s">
        <v>395</v>
      </c>
      <c r="F224" s="178" t="s">
        <v>396</v>
      </c>
      <c r="G224" s="179" t="s">
        <v>348</v>
      </c>
      <c r="H224" s="180">
        <v>1</v>
      </c>
      <c r="I224" s="181"/>
      <c r="J224" s="182">
        <f>ROUND(I224*H224,2)</f>
        <v>0</v>
      </c>
      <c r="K224" s="183"/>
      <c r="L224" s="184"/>
      <c r="M224" s="185" t="s">
        <v>3</v>
      </c>
      <c r="N224" s="186" t="s">
        <v>43</v>
      </c>
      <c r="O224" s="53"/>
      <c r="P224" s="150">
        <f>O224*H224</f>
        <v>0</v>
      </c>
      <c r="Q224" s="150">
        <v>9.9000000000000005E-2</v>
      </c>
      <c r="R224" s="150">
        <f>Q224*H224</f>
        <v>9.9000000000000005E-2</v>
      </c>
      <c r="S224" s="150">
        <v>0</v>
      </c>
      <c r="T224" s="151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2" t="s">
        <v>192</v>
      </c>
      <c r="AT224" s="152" t="s">
        <v>224</v>
      </c>
      <c r="AU224" s="152" t="s">
        <v>81</v>
      </c>
      <c r="AY224" s="17" t="s">
        <v>142</v>
      </c>
      <c r="BE224" s="153">
        <f>IF(N224="základní",J224,0)</f>
        <v>0</v>
      </c>
      <c r="BF224" s="153">
        <f>IF(N224="snížená",J224,0)</f>
        <v>0</v>
      </c>
      <c r="BG224" s="153">
        <f>IF(N224="zákl. přenesená",J224,0)</f>
        <v>0</v>
      </c>
      <c r="BH224" s="153">
        <f>IF(N224="sníž. přenesená",J224,0)</f>
        <v>0</v>
      </c>
      <c r="BI224" s="153">
        <f>IF(N224="nulová",J224,0)</f>
        <v>0</v>
      </c>
      <c r="BJ224" s="17" t="s">
        <v>77</v>
      </c>
      <c r="BK224" s="153">
        <f>ROUND(I224*H224,2)</f>
        <v>0</v>
      </c>
      <c r="BL224" s="17" t="s">
        <v>147</v>
      </c>
      <c r="BM224" s="152" t="s">
        <v>397</v>
      </c>
    </row>
    <row r="225" spans="1:65" s="2" customFormat="1" ht="24.15" customHeight="1">
      <c r="A225" s="32"/>
      <c r="B225" s="139"/>
      <c r="C225" s="140" t="s">
        <v>398</v>
      </c>
      <c r="D225" s="140" t="s">
        <v>144</v>
      </c>
      <c r="E225" s="141" t="s">
        <v>399</v>
      </c>
      <c r="F225" s="142" t="s">
        <v>400</v>
      </c>
      <c r="G225" s="143" t="s">
        <v>348</v>
      </c>
      <c r="H225" s="144">
        <v>3</v>
      </c>
      <c r="I225" s="145"/>
      <c r="J225" s="146">
        <f>ROUND(I225*H225,2)</f>
        <v>0</v>
      </c>
      <c r="K225" s="147"/>
      <c r="L225" s="33"/>
      <c r="M225" s="148" t="s">
        <v>3</v>
      </c>
      <c r="N225" s="149" t="s">
        <v>43</v>
      </c>
      <c r="O225" s="53"/>
      <c r="P225" s="150">
        <f>O225*H225</f>
        <v>0</v>
      </c>
      <c r="Q225" s="150">
        <v>0.21734000000000001</v>
      </c>
      <c r="R225" s="150">
        <f>Q225*H225</f>
        <v>0.65202000000000004</v>
      </c>
      <c r="S225" s="150">
        <v>0</v>
      </c>
      <c r="T225" s="151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52" t="s">
        <v>147</v>
      </c>
      <c r="AT225" s="152" t="s">
        <v>144</v>
      </c>
      <c r="AU225" s="152" t="s">
        <v>81</v>
      </c>
      <c r="AY225" s="17" t="s">
        <v>142</v>
      </c>
      <c r="BE225" s="153">
        <f>IF(N225="základní",J225,0)</f>
        <v>0</v>
      </c>
      <c r="BF225" s="153">
        <f>IF(N225="snížená",J225,0)</f>
        <v>0</v>
      </c>
      <c r="BG225" s="153">
        <f>IF(N225="zákl. přenesená",J225,0)</f>
        <v>0</v>
      </c>
      <c r="BH225" s="153">
        <f>IF(N225="sníž. přenesená",J225,0)</f>
        <v>0</v>
      </c>
      <c r="BI225" s="153">
        <f>IF(N225="nulová",J225,0)</f>
        <v>0</v>
      </c>
      <c r="BJ225" s="17" t="s">
        <v>77</v>
      </c>
      <c r="BK225" s="153">
        <f>ROUND(I225*H225,2)</f>
        <v>0</v>
      </c>
      <c r="BL225" s="17" t="s">
        <v>147</v>
      </c>
      <c r="BM225" s="152" t="s">
        <v>401</v>
      </c>
    </row>
    <row r="226" spans="1:65" s="2" customFormat="1" ht="10">
      <c r="A226" s="32"/>
      <c r="B226" s="33"/>
      <c r="C226" s="32"/>
      <c r="D226" s="154" t="s">
        <v>149</v>
      </c>
      <c r="E226" s="32"/>
      <c r="F226" s="155" t="s">
        <v>402</v>
      </c>
      <c r="G226" s="32"/>
      <c r="H226" s="32"/>
      <c r="I226" s="156"/>
      <c r="J226" s="32"/>
      <c r="K226" s="32"/>
      <c r="L226" s="33"/>
      <c r="M226" s="157"/>
      <c r="N226" s="158"/>
      <c r="O226" s="53"/>
      <c r="P226" s="53"/>
      <c r="Q226" s="53"/>
      <c r="R226" s="53"/>
      <c r="S226" s="53"/>
      <c r="T226" s="54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T226" s="17" t="s">
        <v>149</v>
      </c>
      <c r="AU226" s="17" t="s">
        <v>81</v>
      </c>
    </row>
    <row r="227" spans="1:65" s="2" customFormat="1" ht="24.15" customHeight="1">
      <c r="A227" s="32"/>
      <c r="B227" s="139"/>
      <c r="C227" s="176" t="s">
        <v>403</v>
      </c>
      <c r="D227" s="176" t="s">
        <v>224</v>
      </c>
      <c r="E227" s="177" t="s">
        <v>404</v>
      </c>
      <c r="F227" s="178" t="s">
        <v>405</v>
      </c>
      <c r="G227" s="179" t="s">
        <v>348</v>
      </c>
      <c r="H227" s="180">
        <v>3</v>
      </c>
      <c r="I227" s="181"/>
      <c r="J227" s="182">
        <f>ROUND(I227*H227,2)</f>
        <v>0</v>
      </c>
      <c r="K227" s="183"/>
      <c r="L227" s="184"/>
      <c r="M227" s="185" t="s">
        <v>3</v>
      </c>
      <c r="N227" s="186" t="s">
        <v>43</v>
      </c>
      <c r="O227" s="53"/>
      <c r="P227" s="150">
        <f>O227*H227</f>
        <v>0</v>
      </c>
      <c r="Q227" s="150">
        <v>9.2999999999999999E-2</v>
      </c>
      <c r="R227" s="150">
        <f>Q227*H227</f>
        <v>0.27900000000000003</v>
      </c>
      <c r="S227" s="150">
        <v>0</v>
      </c>
      <c r="T227" s="151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52" t="s">
        <v>192</v>
      </c>
      <c r="AT227" s="152" t="s">
        <v>224</v>
      </c>
      <c r="AU227" s="152" t="s">
        <v>81</v>
      </c>
      <c r="AY227" s="17" t="s">
        <v>142</v>
      </c>
      <c r="BE227" s="153">
        <f>IF(N227="základní",J227,0)</f>
        <v>0</v>
      </c>
      <c r="BF227" s="153">
        <f>IF(N227="snížená",J227,0)</f>
        <v>0</v>
      </c>
      <c r="BG227" s="153">
        <f>IF(N227="zákl. přenesená",J227,0)</f>
        <v>0</v>
      </c>
      <c r="BH227" s="153">
        <f>IF(N227="sníž. přenesená",J227,0)</f>
        <v>0</v>
      </c>
      <c r="BI227" s="153">
        <f>IF(N227="nulová",J227,0)</f>
        <v>0</v>
      </c>
      <c r="BJ227" s="17" t="s">
        <v>77</v>
      </c>
      <c r="BK227" s="153">
        <f>ROUND(I227*H227,2)</f>
        <v>0</v>
      </c>
      <c r="BL227" s="17" t="s">
        <v>147</v>
      </c>
      <c r="BM227" s="152" t="s">
        <v>406</v>
      </c>
    </row>
    <row r="228" spans="1:65" s="2" customFormat="1" ht="24.15" customHeight="1">
      <c r="A228" s="32"/>
      <c r="B228" s="139"/>
      <c r="C228" s="140" t="s">
        <v>407</v>
      </c>
      <c r="D228" s="140" t="s">
        <v>144</v>
      </c>
      <c r="E228" s="141" t="s">
        <v>408</v>
      </c>
      <c r="F228" s="142" t="s">
        <v>409</v>
      </c>
      <c r="G228" s="143" t="s">
        <v>348</v>
      </c>
      <c r="H228" s="144">
        <v>1</v>
      </c>
      <c r="I228" s="145"/>
      <c r="J228" s="146">
        <f>ROUND(I228*H228,2)</f>
        <v>0</v>
      </c>
      <c r="K228" s="147"/>
      <c r="L228" s="33"/>
      <c r="M228" s="148" t="s">
        <v>3</v>
      </c>
      <c r="N228" s="149" t="s">
        <v>43</v>
      </c>
      <c r="O228" s="53"/>
      <c r="P228" s="150">
        <f>O228*H228</f>
        <v>0</v>
      </c>
      <c r="Q228" s="150">
        <v>0.42080000000000001</v>
      </c>
      <c r="R228" s="150">
        <f>Q228*H228</f>
        <v>0.42080000000000001</v>
      </c>
      <c r="S228" s="150">
        <v>0</v>
      </c>
      <c r="T228" s="151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2" t="s">
        <v>147</v>
      </c>
      <c r="AT228" s="152" t="s">
        <v>144</v>
      </c>
      <c r="AU228" s="152" t="s">
        <v>81</v>
      </c>
      <c r="AY228" s="17" t="s">
        <v>142</v>
      </c>
      <c r="BE228" s="153">
        <f>IF(N228="základní",J228,0)</f>
        <v>0</v>
      </c>
      <c r="BF228" s="153">
        <f>IF(N228="snížená",J228,0)</f>
        <v>0</v>
      </c>
      <c r="BG228" s="153">
        <f>IF(N228="zákl. přenesená",J228,0)</f>
        <v>0</v>
      </c>
      <c r="BH228" s="153">
        <f>IF(N228="sníž. přenesená",J228,0)</f>
        <v>0</v>
      </c>
      <c r="BI228" s="153">
        <f>IF(N228="nulová",J228,0)</f>
        <v>0</v>
      </c>
      <c r="BJ228" s="17" t="s">
        <v>77</v>
      </c>
      <c r="BK228" s="153">
        <f>ROUND(I228*H228,2)</f>
        <v>0</v>
      </c>
      <c r="BL228" s="17" t="s">
        <v>147</v>
      </c>
      <c r="BM228" s="152" t="s">
        <v>410</v>
      </c>
    </row>
    <row r="229" spans="1:65" s="2" customFormat="1" ht="10">
      <c r="A229" s="32"/>
      <c r="B229" s="33"/>
      <c r="C229" s="32"/>
      <c r="D229" s="154" t="s">
        <v>149</v>
      </c>
      <c r="E229" s="32"/>
      <c r="F229" s="155" t="s">
        <v>411</v>
      </c>
      <c r="G229" s="32"/>
      <c r="H229" s="32"/>
      <c r="I229" s="156"/>
      <c r="J229" s="32"/>
      <c r="K229" s="32"/>
      <c r="L229" s="33"/>
      <c r="M229" s="157"/>
      <c r="N229" s="158"/>
      <c r="O229" s="53"/>
      <c r="P229" s="53"/>
      <c r="Q229" s="53"/>
      <c r="R229" s="53"/>
      <c r="S229" s="53"/>
      <c r="T229" s="54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7" t="s">
        <v>149</v>
      </c>
      <c r="AU229" s="17" t="s">
        <v>81</v>
      </c>
    </row>
    <row r="230" spans="1:65" s="2" customFormat="1" ht="37.75" customHeight="1">
      <c r="A230" s="32"/>
      <c r="B230" s="139"/>
      <c r="C230" s="140" t="s">
        <v>412</v>
      </c>
      <c r="D230" s="140" t="s">
        <v>144</v>
      </c>
      <c r="E230" s="141" t="s">
        <v>413</v>
      </c>
      <c r="F230" s="142" t="s">
        <v>414</v>
      </c>
      <c r="G230" s="143" t="s">
        <v>348</v>
      </c>
      <c r="H230" s="144">
        <v>1</v>
      </c>
      <c r="I230" s="145"/>
      <c r="J230" s="146">
        <f>ROUND(I230*H230,2)</f>
        <v>0</v>
      </c>
      <c r="K230" s="147"/>
      <c r="L230" s="33"/>
      <c r="M230" s="148" t="s">
        <v>3</v>
      </c>
      <c r="N230" s="149" t="s">
        <v>43</v>
      </c>
      <c r="O230" s="53"/>
      <c r="P230" s="150">
        <f>O230*H230</f>
        <v>0</v>
      </c>
      <c r="Q230" s="150">
        <v>0.31108000000000002</v>
      </c>
      <c r="R230" s="150">
        <f>Q230*H230</f>
        <v>0.31108000000000002</v>
      </c>
      <c r="S230" s="150">
        <v>0</v>
      </c>
      <c r="T230" s="151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2" t="s">
        <v>147</v>
      </c>
      <c r="AT230" s="152" t="s">
        <v>144</v>
      </c>
      <c r="AU230" s="152" t="s">
        <v>81</v>
      </c>
      <c r="AY230" s="17" t="s">
        <v>142</v>
      </c>
      <c r="BE230" s="153">
        <f>IF(N230="základní",J230,0)</f>
        <v>0</v>
      </c>
      <c r="BF230" s="153">
        <f>IF(N230="snížená",J230,0)</f>
        <v>0</v>
      </c>
      <c r="BG230" s="153">
        <f>IF(N230="zákl. přenesená",J230,0)</f>
        <v>0</v>
      </c>
      <c r="BH230" s="153">
        <f>IF(N230="sníž. přenesená",J230,0)</f>
        <v>0</v>
      </c>
      <c r="BI230" s="153">
        <f>IF(N230="nulová",J230,0)</f>
        <v>0</v>
      </c>
      <c r="BJ230" s="17" t="s">
        <v>77</v>
      </c>
      <c r="BK230" s="153">
        <f>ROUND(I230*H230,2)</f>
        <v>0</v>
      </c>
      <c r="BL230" s="17" t="s">
        <v>147</v>
      </c>
      <c r="BM230" s="152" t="s">
        <v>415</v>
      </c>
    </row>
    <row r="231" spans="1:65" s="2" customFormat="1" ht="10">
      <c r="A231" s="32"/>
      <c r="B231" s="33"/>
      <c r="C231" s="32"/>
      <c r="D231" s="154" t="s">
        <v>149</v>
      </c>
      <c r="E231" s="32"/>
      <c r="F231" s="155" t="s">
        <v>416</v>
      </c>
      <c r="G231" s="32"/>
      <c r="H231" s="32"/>
      <c r="I231" s="156"/>
      <c r="J231" s="32"/>
      <c r="K231" s="32"/>
      <c r="L231" s="33"/>
      <c r="M231" s="157"/>
      <c r="N231" s="158"/>
      <c r="O231" s="53"/>
      <c r="P231" s="53"/>
      <c r="Q231" s="53"/>
      <c r="R231" s="53"/>
      <c r="S231" s="53"/>
      <c r="T231" s="54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7" t="s">
        <v>149</v>
      </c>
      <c r="AU231" s="17" t="s">
        <v>81</v>
      </c>
    </row>
    <row r="232" spans="1:65" s="2" customFormat="1" ht="21.75" customHeight="1">
      <c r="A232" s="32"/>
      <c r="B232" s="139"/>
      <c r="C232" s="140" t="s">
        <v>417</v>
      </c>
      <c r="D232" s="140" t="s">
        <v>144</v>
      </c>
      <c r="E232" s="141" t="s">
        <v>418</v>
      </c>
      <c r="F232" s="142" t="s">
        <v>419</v>
      </c>
      <c r="G232" s="143" t="s">
        <v>348</v>
      </c>
      <c r="H232" s="144">
        <v>1</v>
      </c>
      <c r="I232" s="145"/>
      <c r="J232" s="146">
        <f>ROUND(I232*H232,2)</f>
        <v>0</v>
      </c>
      <c r="K232" s="147"/>
      <c r="L232" s="33"/>
      <c r="M232" s="148" t="s">
        <v>3</v>
      </c>
      <c r="N232" s="149" t="s">
        <v>43</v>
      </c>
      <c r="O232" s="53"/>
      <c r="P232" s="150">
        <f>O232*H232</f>
        <v>0</v>
      </c>
      <c r="Q232" s="150">
        <v>0</v>
      </c>
      <c r="R232" s="150">
        <f>Q232*H232</f>
        <v>0</v>
      </c>
      <c r="S232" s="150">
        <v>0</v>
      </c>
      <c r="T232" s="151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2" t="s">
        <v>147</v>
      </c>
      <c r="AT232" s="152" t="s">
        <v>144</v>
      </c>
      <c r="AU232" s="152" t="s">
        <v>81</v>
      </c>
      <c r="AY232" s="17" t="s">
        <v>142</v>
      </c>
      <c r="BE232" s="153">
        <f>IF(N232="základní",J232,0)</f>
        <v>0</v>
      </c>
      <c r="BF232" s="153">
        <f>IF(N232="snížená",J232,0)</f>
        <v>0</v>
      </c>
      <c r="BG232" s="153">
        <f>IF(N232="zákl. přenesená",J232,0)</f>
        <v>0</v>
      </c>
      <c r="BH232" s="153">
        <f>IF(N232="sníž. přenesená",J232,0)</f>
        <v>0</v>
      </c>
      <c r="BI232" s="153">
        <f>IF(N232="nulová",J232,0)</f>
        <v>0</v>
      </c>
      <c r="BJ232" s="17" t="s">
        <v>77</v>
      </c>
      <c r="BK232" s="153">
        <f>ROUND(I232*H232,2)</f>
        <v>0</v>
      </c>
      <c r="BL232" s="17" t="s">
        <v>147</v>
      </c>
      <c r="BM232" s="152" t="s">
        <v>420</v>
      </c>
    </row>
    <row r="233" spans="1:65" s="12" customFormat="1" ht="22.75" customHeight="1">
      <c r="B233" s="126"/>
      <c r="D233" s="127" t="s">
        <v>71</v>
      </c>
      <c r="E233" s="137" t="s">
        <v>200</v>
      </c>
      <c r="F233" s="137" t="s">
        <v>421</v>
      </c>
      <c r="I233" s="129"/>
      <c r="J233" s="138">
        <f>BK233</f>
        <v>0</v>
      </c>
      <c r="L233" s="126"/>
      <c r="M233" s="131"/>
      <c r="N233" s="132"/>
      <c r="O233" s="132"/>
      <c r="P233" s="133">
        <f>P234+SUM(P235:P281)</f>
        <v>0</v>
      </c>
      <c r="Q233" s="132"/>
      <c r="R233" s="133">
        <f>R234+SUM(R235:R281)</f>
        <v>95.319367900000003</v>
      </c>
      <c r="S233" s="132"/>
      <c r="T233" s="134">
        <f>T234+SUM(T235:T281)</f>
        <v>4.8340000000000005</v>
      </c>
      <c r="AR233" s="127" t="s">
        <v>77</v>
      </c>
      <c r="AT233" s="135" t="s">
        <v>71</v>
      </c>
      <c r="AU233" s="135" t="s">
        <v>77</v>
      </c>
      <c r="AY233" s="127" t="s">
        <v>142</v>
      </c>
      <c r="BK233" s="136">
        <f>BK234+SUM(BK235:BK281)</f>
        <v>0</v>
      </c>
    </row>
    <row r="234" spans="1:65" s="2" customFormat="1" ht="37.75" customHeight="1">
      <c r="A234" s="32"/>
      <c r="B234" s="139"/>
      <c r="C234" s="140" t="s">
        <v>422</v>
      </c>
      <c r="D234" s="140" t="s">
        <v>144</v>
      </c>
      <c r="E234" s="141" t="s">
        <v>423</v>
      </c>
      <c r="F234" s="142" t="s">
        <v>424</v>
      </c>
      <c r="G234" s="143" t="s">
        <v>103</v>
      </c>
      <c r="H234" s="144">
        <v>9.1999999999999993</v>
      </c>
      <c r="I234" s="145"/>
      <c r="J234" s="146">
        <f>ROUND(I234*H234,2)</f>
        <v>0</v>
      </c>
      <c r="K234" s="147"/>
      <c r="L234" s="33"/>
      <c r="M234" s="148" t="s">
        <v>3</v>
      </c>
      <c r="N234" s="149" t="s">
        <v>43</v>
      </c>
      <c r="O234" s="53"/>
      <c r="P234" s="150">
        <f>O234*H234</f>
        <v>0</v>
      </c>
      <c r="Q234" s="150">
        <v>2.2399999999999998E-3</v>
      </c>
      <c r="R234" s="150">
        <f>Q234*H234</f>
        <v>2.0607999999999998E-2</v>
      </c>
      <c r="S234" s="150">
        <v>0</v>
      </c>
      <c r="T234" s="151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2" t="s">
        <v>147</v>
      </c>
      <c r="AT234" s="152" t="s">
        <v>144</v>
      </c>
      <c r="AU234" s="152" t="s">
        <v>81</v>
      </c>
      <c r="AY234" s="17" t="s">
        <v>142</v>
      </c>
      <c r="BE234" s="153">
        <f>IF(N234="základní",J234,0)</f>
        <v>0</v>
      </c>
      <c r="BF234" s="153">
        <f>IF(N234="snížená",J234,0)</f>
        <v>0</v>
      </c>
      <c r="BG234" s="153">
        <f>IF(N234="zákl. přenesená",J234,0)</f>
        <v>0</v>
      </c>
      <c r="BH234" s="153">
        <f>IF(N234="sníž. přenesená",J234,0)</f>
        <v>0</v>
      </c>
      <c r="BI234" s="153">
        <f>IF(N234="nulová",J234,0)</f>
        <v>0</v>
      </c>
      <c r="BJ234" s="17" t="s">
        <v>77</v>
      </c>
      <c r="BK234" s="153">
        <f>ROUND(I234*H234,2)</f>
        <v>0</v>
      </c>
      <c r="BL234" s="17" t="s">
        <v>147</v>
      </c>
      <c r="BM234" s="152" t="s">
        <v>425</v>
      </c>
    </row>
    <row r="235" spans="1:65" s="2" customFormat="1" ht="10">
      <c r="A235" s="32"/>
      <c r="B235" s="33"/>
      <c r="C235" s="32"/>
      <c r="D235" s="154" t="s">
        <v>149</v>
      </c>
      <c r="E235" s="32"/>
      <c r="F235" s="155" t="s">
        <v>426</v>
      </c>
      <c r="G235" s="32"/>
      <c r="H235" s="32"/>
      <c r="I235" s="156"/>
      <c r="J235" s="32"/>
      <c r="K235" s="32"/>
      <c r="L235" s="33"/>
      <c r="M235" s="157"/>
      <c r="N235" s="158"/>
      <c r="O235" s="53"/>
      <c r="P235" s="53"/>
      <c r="Q235" s="53"/>
      <c r="R235" s="53"/>
      <c r="S235" s="53"/>
      <c r="T235" s="54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7" t="s">
        <v>149</v>
      </c>
      <c r="AU235" s="17" t="s">
        <v>81</v>
      </c>
    </row>
    <row r="236" spans="1:65" s="14" customFormat="1" ht="10">
      <c r="B236" s="168"/>
      <c r="D236" s="160" t="s">
        <v>151</v>
      </c>
      <c r="E236" s="169" t="s">
        <v>3</v>
      </c>
      <c r="F236" s="170" t="s">
        <v>199</v>
      </c>
      <c r="H236" s="171">
        <v>9.1999999999999993</v>
      </c>
      <c r="I236" s="172"/>
      <c r="L236" s="168"/>
      <c r="M236" s="173"/>
      <c r="N236" s="174"/>
      <c r="O236" s="174"/>
      <c r="P236" s="174"/>
      <c r="Q236" s="174"/>
      <c r="R236" s="174"/>
      <c r="S236" s="174"/>
      <c r="T236" s="175"/>
      <c r="AT236" s="169" t="s">
        <v>151</v>
      </c>
      <c r="AU236" s="169" t="s">
        <v>81</v>
      </c>
      <c r="AV236" s="14" t="s">
        <v>147</v>
      </c>
      <c r="AW236" s="14" t="s">
        <v>33</v>
      </c>
      <c r="AX236" s="14" t="s">
        <v>72</v>
      </c>
      <c r="AY236" s="169" t="s">
        <v>142</v>
      </c>
    </row>
    <row r="237" spans="1:65" s="2" customFormat="1" ht="24.15" customHeight="1">
      <c r="A237" s="32"/>
      <c r="B237" s="139"/>
      <c r="C237" s="140" t="s">
        <v>427</v>
      </c>
      <c r="D237" s="140" t="s">
        <v>144</v>
      </c>
      <c r="E237" s="141" t="s">
        <v>428</v>
      </c>
      <c r="F237" s="142" t="s">
        <v>429</v>
      </c>
      <c r="G237" s="143" t="s">
        <v>348</v>
      </c>
      <c r="H237" s="144">
        <v>2</v>
      </c>
      <c r="I237" s="145"/>
      <c r="J237" s="146">
        <f>ROUND(I237*H237,2)</f>
        <v>0</v>
      </c>
      <c r="K237" s="147"/>
      <c r="L237" s="33"/>
      <c r="M237" s="148" t="s">
        <v>3</v>
      </c>
      <c r="N237" s="149" t="s">
        <v>43</v>
      </c>
      <c r="O237" s="53"/>
      <c r="P237" s="150">
        <f>O237*H237</f>
        <v>0</v>
      </c>
      <c r="Q237" s="150">
        <v>6.9999999999999999E-4</v>
      </c>
      <c r="R237" s="150">
        <f>Q237*H237</f>
        <v>1.4E-3</v>
      </c>
      <c r="S237" s="150">
        <v>0</v>
      </c>
      <c r="T237" s="151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2" t="s">
        <v>147</v>
      </c>
      <c r="AT237" s="152" t="s">
        <v>144</v>
      </c>
      <c r="AU237" s="152" t="s">
        <v>81</v>
      </c>
      <c r="AY237" s="17" t="s">
        <v>142</v>
      </c>
      <c r="BE237" s="153">
        <f>IF(N237="základní",J237,0)</f>
        <v>0</v>
      </c>
      <c r="BF237" s="153">
        <f>IF(N237="snížená",J237,0)</f>
        <v>0</v>
      </c>
      <c r="BG237" s="153">
        <f>IF(N237="zákl. přenesená",J237,0)</f>
        <v>0</v>
      </c>
      <c r="BH237" s="153">
        <f>IF(N237="sníž. přenesená",J237,0)</f>
        <v>0</v>
      </c>
      <c r="BI237" s="153">
        <f>IF(N237="nulová",J237,0)</f>
        <v>0</v>
      </c>
      <c r="BJ237" s="17" t="s">
        <v>77</v>
      </c>
      <c r="BK237" s="153">
        <f>ROUND(I237*H237,2)</f>
        <v>0</v>
      </c>
      <c r="BL237" s="17" t="s">
        <v>147</v>
      </c>
      <c r="BM237" s="152" t="s">
        <v>430</v>
      </c>
    </row>
    <row r="238" spans="1:65" s="2" customFormat="1" ht="10">
      <c r="A238" s="32"/>
      <c r="B238" s="33"/>
      <c r="C238" s="32"/>
      <c r="D238" s="154" t="s">
        <v>149</v>
      </c>
      <c r="E238" s="32"/>
      <c r="F238" s="155" t="s">
        <v>431</v>
      </c>
      <c r="G238" s="32"/>
      <c r="H238" s="32"/>
      <c r="I238" s="156"/>
      <c r="J238" s="32"/>
      <c r="K238" s="32"/>
      <c r="L238" s="33"/>
      <c r="M238" s="157"/>
      <c r="N238" s="158"/>
      <c r="O238" s="53"/>
      <c r="P238" s="53"/>
      <c r="Q238" s="53"/>
      <c r="R238" s="53"/>
      <c r="S238" s="53"/>
      <c r="T238" s="54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T238" s="17" t="s">
        <v>149</v>
      </c>
      <c r="AU238" s="17" t="s">
        <v>81</v>
      </c>
    </row>
    <row r="239" spans="1:65" s="2" customFormat="1" ht="24.15" customHeight="1">
      <c r="A239" s="32"/>
      <c r="B239" s="139"/>
      <c r="C239" s="176" t="s">
        <v>432</v>
      </c>
      <c r="D239" s="176" t="s">
        <v>224</v>
      </c>
      <c r="E239" s="177" t="s">
        <v>433</v>
      </c>
      <c r="F239" s="178" t="s">
        <v>434</v>
      </c>
      <c r="G239" s="179" t="s">
        <v>348</v>
      </c>
      <c r="H239" s="180">
        <v>1</v>
      </c>
      <c r="I239" s="181"/>
      <c r="J239" s="182">
        <f>ROUND(I239*H239,2)</f>
        <v>0</v>
      </c>
      <c r="K239" s="183"/>
      <c r="L239" s="184"/>
      <c r="M239" s="185" t="s">
        <v>3</v>
      </c>
      <c r="N239" s="186" t="s">
        <v>43</v>
      </c>
      <c r="O239" s="53"/>
      <c r="P239" s="150">
        <f>O239*H239</f>
        <v>0</v>
      </c>
      <c r="Q239" s="150">
        <v>4.0000000000000001E-3</v>
      </c>
      <c r="R239" s="150">
        <f>Q239*H239</f>
        <v>4.0000000000000001E-3</v>
      </c>
      <c r="S239" s="150">
        <v>0</v>
      </c>
      <c r="T239" s="151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52" t="s">
        <v>192</v>
      </c>
      <c r="AT239" s="152" t="s">
        <v>224</v>
      </c>
      <c r="AU239" s="152" t="s">
        <v>81</v>
      </c>
      <c r="AY239" s="17" t="s">
        <v>142</v>
      </c>
      <c r="BE239" s="153">
        <f>IF(N239="základní",J239,0)</f>
        <v>0</v>
      </c>
      <c r="BF239" s="153">
        <f>IF(N239="snížená",J239,0)</f>
        <v>0</v>
      </c>
      <c r="BG239" s="153">
        <f>IF(N239="zákl. přenesená",J239,0)</f>
        <v>0</v>
      </c>
      <c r="BH239" s="153">
        <f>IF(N239="sníž. přenesená",J239,0)</f>
        <v>0</v>
      </c>
      <c r="BI239" s="153">
        <f>IF(N239="nulová",J239,0)</f>
        <v>0</v>
      </c>
      <c r="BJ239" s="17" t="s">
        <v>77</v>
      </c>
      <c r="BK239" s="153">
        <f>ROUND(I239*H239,2)</f>
        <v>0</v>
      </c>
      <c r="BL239" s="17" t="s">
        <v>147</v>
      </c>
      <c r="BM239" s="152" t="s">
        <v>435</v>
      </c>
    </row>
    <row r="240" spans="1:65" s="2" customFormat="1" ht="16.5" customHeight="1">
      <c r="A240" s="32"/>
      <c r="B240" s="139"/>
      <c r="C240" s="176" t="s">
        <v>436</v>
      </c>
      <c r="D240" s="176" t="s">
        <v>224</v>
      </c>
      <c r="E240" s="177" t="s">
        <v>437</v>
      </c>
      <c r="F240" s="178" t="s">
        <v>438</v>
      </c>
      <c r="G240" s="179" t="s">
        <v>348</v>
      </c>
      <c r="H240" s="180">
        <v>2</v>
      </c>
      <c r="I240" s="181"/>
      <c r="J240" s="182">
        <f>ROUND(I240*H240,2)</f>
        <v>0</v>
      </c>
      <c r="K240" s="183"/>
      <c r="L240" s="184"/>
      <c r="M240" s="185" t="s">
        <v>3</v>
      </c>
      <c r="N240" s="186" t="s">
        <v>43</v>
      </c>
      <c r="O240" s="53"/>
      <c r="P240" s="150">
        <f>O240*H240</f>
        <v>0</v>
      </c>
      <c r="Q240" s="150">
        <v>3.5E-4</v>
      </c>
      <c r="R240" s="150">
        <f>Q240*H240</f>
        <v>6.9999999999999999E-4</v>
      </c>
      <c r="S240" s="150">
        <v>0</v>
      </c>
      <c r="T240" s="151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2" t="s">
        <v>192</v>
      </c>
      <c r="AT240" s="152" t="s">
        <v>224</v>
      </c>
      <c r="AU240" s="152" t="s">
        <v>81</v>
      </c>
      <c r="AY240" s="17" t="s">
        <v>142</v>
      </c>
      <c r="BE240" s="153">
        <f>IF(N240="základní",J240,0)</f>
        <v>0</v>
      </c>
      <c r="BF240" s="153">
        <f>IF(N240="snížená",J240,0)</f>
        <v>0</v>
      </c>
      <c r="BG240" s="153">
        <f>IF(N240="zákl. přenesená",J240,0)</f>
        <v>0</v>
      </c>
      <c r="BH240" s="153">
        <f>IF(N240="sníž. přenesená",J240,0)</f>
        <v>0</v>
      </c>
      <c r="BI240" s="153">
        <f>IF(N240="nulová",J240,0)</f>
        <v>0</v>
      </c>
      <c r="BJ240" s="17" t="s">
        <v>77</v>
      </c>
      <c r="BK240" s="153">
        <f>ROUND(I240*H240,2)</f>
        <v>0</v>
      </c>
      <c r="BL240" s="17" t="s">
        <v>147</v>
      </c>
      <c r="BM240" s="152" t="s">
        <v>439</v>
      </c>
    </row>
    <row r="241" spans="1:65" s="2" customFormat="1" ht="16.5" customHeight="1">
      <c r="A241" s="32"/>
      <c r="B241" s="139"/>
      <c r="C241" s="176" t="s">
        <v>440</v>
      </c>
      <c r="D241" s="176" t="s">
        <v>224</v>
      </c>
      <c r="E241" s="177" t="s">
        <v>441</v>
      </c>
      <c r="F241" s="178" t="s">
        <v>442</v>
      </c>
      <c r="G241" s="179" t="s">
        <v>348</v>
      </c>
      <c r="H241" s="180">
        <v>1</v>
      </c>
      <c r="I241" s="181"/>
      <c r="J241" s="182">
        <f>ROUND(I241*H241,2)</f>
        <v>0</v>
      </c>
      <c r="K241" s="183"/>
      <c r="L241" s="184"/>
      <c r="M241" s="185" t="s">
        <v>3</v>
      </c>
      <c r="N241" s="186" t="s">
        <v>43</v>
      </c>
      <c r="O241" s="53"/>
      <c r="P241" s="150">
        <f>O241*H241</f>
        <v>0</v>
      </c>
      <c r="Q241" s="150">
        <v>1E-4</v>
      </c>
      <c r="R241" s="150">
        <f>Q241*H241</f>
        <v>1E-4</v>
      </c>
      <c r="S241" s="150">
        <v>0</v>
      </c>
      <c r="T241" s="151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52" t="s">
        <v>192</v>
      </c>
      <c r="AT241" s="152" t="s">
        <v>224</v>
      </c>
      <c r="AU241" s="152" t="s">
        <v>81</v>
      </c>
      <c r="AY241" s="17" t="s">
        <v>142</v>
      </c>
      <c r="BE241" s="153">
        <f>IF(N241="základní",J241,0)</f>
        <v>0</v>
      </c>
      <c r="BF241" s="153">
        <f>IF(N241="snížená",J241,0)</f>
        <v>0</v>
      </c>
      <c r="BG241" s="153">
        <f>IF(N241="zákl. přenesená",J241,0)</f>
        <v>0</v>
      </c>
      <c r="BH241" s="153">
        <f>IF(N241="sníž. přenesená",J241,0)</f>
        <v>0</v>
      </c>
      <c r="BI241" s="153">
        <f>IF(N241="nulová",J241,0)</f>
        <v>0</v>
      </c>
      <c r="BJ241" s="17" t="s">
        <v>77</v>
      </c>
      <c r="BK241" s="153">
        <f>ROUND(I241*H241,2)</f>
        <v>0</v>
      </c>
      <c r="BL241" s="17" t="s">
        <v>147</v>
      </c>
      <c r="BM241" s="152" t="s">
        <v>443</v>
      </c>
    </row>
    <row r="242" spans="1:65" s="2" customFormat="1" ht="24.15" customHeight="1">
      <c r="A242" s="32"/>
      <c r="B242" s="139"/>
      <c r="C242" s="140" t="s">
        <v>444</v>
      </c>
      <c r="D242" s="140" t="s">
        <v>144</v>
      </c>
      <c r="E242" s="141" t="s">
        <v>445</v>
      </c>
      <c r="F242" s="142" t="s">
        <v>446</v>
      </c>
      <c r="G242" s="143" t="s">
        <v>348</v>
      </c>
      <c r="H242" s="144">
        <v>1</v>
      </c>
      <c r="I242" s="145"/>
      <c r="J242" s="146">
        <f>ROUND(I242*H242,2)</f>
        <v>0</v>
      </c>
      <c r="K242" s="147"/>
      <c r="L242" s="33"/>
      <c r="M242" s="148" t="s">
        <v>3</v>
      </c>
      <c r="N242" s="149" t="s">
        <v>43</v>
      </c>
      <c r="O242" s="53"/>
      <c r="P242" s="150">
        <f>O242*H242</f>
        <v>0</v>
      </c>
      <c r="Q242" s="150">
        <v>0.10940999999999999</v>
      </c>
      <c r="R242" s="150">
        <f>Q242*H242</f>
        <v>0.10940999999999999</v>
      </c>
      <c r="S242" s="150">
        <v>0</v>
      </c>
      <c r="T242" s="151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52" t="s">
        <v>147</v>
      </c>
      <c r="AT242" s="152" t="s">
        <v>144</v>
      </c>
      <c r="AU242" s="152" t="s">
        <v>81</v>
      </c>
      <c r="AY242" s="17" t="s">
        <v>142</v>
      </c>
      <c r="BE242" s="153">
        <f>IF(N242="základní",J242,0)</f>
        <v>0</v>
      </c>
      <c r="BF242" s="153">
        <f>IF(N242="snížená",J242,0)</f>
        <v>0</v>
      </c>
      <c r="BG242" s="153">
        <f>IF(N242="zákl. přenesená",J242,0)</f>
        <v>0</v>
      </c>
      <c r="BH242" s="153">
        <f>IF(N242="sníž. přenesená",J242,0)</f>
        <v>0</v>
      </c>
      <c r="BI242" s="153">
        <f>IF(N242="nulová",J242,0)</f>
        <v>0</v>
      </c>
      <c r="BJ242" s="17" t="s">
        <v>77</v>
      </c>
      <c r="BK242" s="153">
        <f>ROUND(I242*H242,2)</f>
        <v>0</v>
      </c>
      <c r="BL242" s="17" t="s">
        <v>147</v>
      </c>
      <c r="BM242" s="152" t="s">
        <v>447</v>
      </c>
    </row>
    <row r="243" spans="1:65" s="2" customFormat="1" ht="10">
      <c r="A243" s="32"/>
      <c r="B243" s="33"/>
      <c r="C243" s="32"/>
      <c r="D243" s="154" t="s">
        <v>149</v>
      </c>
      <c r="E243" s="32"/>
      <c r="F243" s="155" t="s">
        <v>448</v>
      </c>
      <c r="G243" s="32"/>
      <c r="H243" s="32"/>
      <c r="I243" s="156"/>
      <c r="J243" s="32"/>
      <c r="K243" s="32"/>
      <c r="L243" s="33"/>
      <c r="M243" s="157"/>
      <c r="N243" s="158"/>
      <c r="O243" s="53"/>
      <c r="P243" s="53"/>
      <c r="Q243" s="53"/>
      <c r="R243" s="53"/>
      <c r="S243" s="53"/>
      <c r="T243" s="54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7" t="s">
        <v>149</v>
      </c>
      <c r="AU243" s="17" t="s">
        <v>81</v>
      </c>
    </row>
    <row r="244" spans="1:65" s="2" customFormat="1" ht="21.75" customHeight="1">
      <c r="A244" s="32"/>
      <c r="B244" s="139"/>
      <c r="C244" s="176" t="s">
        <v>449</v>
      </c>
      <c r="D244" s="176" t="s">
        <v>224</v>
      </c>
      <c r="E244" s="177" t="s">
        <v>450</v>
      </c>
      <c r="F244" s="178" t="s">
        <v>451</v>
      </c>
      <c r="G244" s="179" t="s">
        <v>348</v>
      </c>
      <c r="H244" s="180">
        <v>1</v>
      </c>
      <c r="I244" s="181"/>
      <c r="J244" s="182">
        <f>ROUND(I244*H244,2)</f>
        <v>0</v>
      </c>
      <c r="K244" s="183"/>
      <c r="L244" s="184"/>
      <c r="M244" s="185" t="s">
        <v>3</v>
      </c>
      <c r="N244" s="186" t="s">
        <v>43</v>
      </c>
      <c r="O244" s="53"/>
      <c r="P244" s="150">
        <f>O244*H244</f>
        <v>0</v>
      </c>
      <c r="Q244" s="150">
        <v>6.4999999999999997E-3</v>
      </c>
      <c r="R244" s="150">
        <f>Q244*H244</f>
        <v>6.4999999999999997E-3</v>
      </c>
      <c r="S244" s="150">
        <v>0</v>
      </c>
      <c r="T244" s="151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52" t="s">
        <v>192</v>
      </c>
      <c r="AT244" s="152" t="s">
        <v>224</v>
      </c>
      <c r="AU244" s="152" t="s">
        <v>81</v>
      </c>
      <c r="AY244" s="17" t="s">
        <v>142</v>
      </c>
      <c r="BE244" s="153">
        <f>IF(N244="základní",J244,0)</f>
        <v>0</v>
      </c>
      <c r="BF244" s="153">
        <f>IF(N244="snížená",J244,0)</f>
        <v>0</v>
      </c>
      <c r="BG244" s="153">
        <f>IF(N244="zákl. přenesená",J244,0)</f>
        <v>0</v>
      </c>
      <c r="BH244" s="153">
        <f>IF(N244="sníž. přenesená",J244,0)</f>
        <v>0</v>
      </c>
      <c r="BI244" s="153">
        <f>IF(N244="nulová",J244,0)</f>
        <v>0</v>
      </c>
      <c r="BJ244" s="17" t="s">
        <v>77</v>
      </c>
      <c r="BK244" s="153">
        <f>ROUND(I244*H244,2)</f>
        <v>0</v>
      </c>
      <c r="BL244" s="17" t="s">
        <v>147</v>
      </c>
      <c r="BM244" s="152" t="s">
        <v>452</v>
      </c>
    </row>
    <row r="245" spans="1:65" s="2" customFormat="1" ht="24.15" customHeight="1">
      <c r="A245" s="32"/>
      <c r="B245" s="139"/>
      <c r="C245" s="140" t="s">
        <v>453</v>
      </c>
      <c r="D245" s="140" t="s">
        <v>144</v>
      </c>
      <c r="E245" s="141" t="s">
        <v>454</v>
      </c>
      <c r="F245" s="142" t="s">
        <v>455</v>
      </c>
      <c r="G245" s="143" t="s">
        <v>103</v>
      </c>
      <c r="H245" s="144">
        <v>3</v>
      </c>
      <c r="I245" s="145"/>
      <c r="J245" s="146">
        <f>ROUND(I245*H245,2)</f>
        <v>0</v>
      </c>
      <c r="K245" s="147"/>
      <c r="L245" s="33"/>
      <c r="M245" s="148" t="s">
        <v>3</v>
      </c>
      <c r="N245" s="149" t="s">
        <v>43</v>
      </c>
      <c r="O245" s="53"/>
      <c r="P245" s="150">
        <f>O245*H245</f>
        <v>0</v>
      </c>
      <c r="Q245" s="150">
        <v>2.0000000000000001E-4</v>
      </c>
      <c r="R245" s="150">
        <f>Q245*H245</f>
        <v>6.0000000000000006E-4</v>
      </c>
      <c r="S245" s="150">
        <v>0</v>
      </c>
      <c r="T245" s="151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2" t="s">
        <v>147</v>
      </c>
      <c r="AT245" s="152" t="s">
        <v>144</v>
      </c>
      <c r="AU245" s="152" t="s">
        <v>81</v>
      </c>
      <c r="AY245" s="17" t="s">
        <v>142</v>
      </c>
      <c r="BE245" s="153">
        <f>IF(N245="základní",J245,0)</f>
        <v>0</v>
      </c>
      <c r="BF245" s="153">
        <f>IF(N245="snížená",J245,0)</f>
        <v>0</v>
      </c>
      <c r="BG245" s="153">
        <f>IF(N245="zákl. přenesená",J245,0)</f>
        <v>0</v>
      </c>
      <c r="BH245" s="153">
        <f>IF(N245="sníž. přenesená",J245,0)</f>
        <v>0</v>
      </c>
      <c r="BI245" s="153">
        <f>IF(N245="nulová",J245,0)</f>
        <v>0</v>
      </c>
      <c r="BJ245" s="17" t="s">
        <v>77</v>
      </c>
      <c r="BK245" s="153">
        <f>ROUND(I245*H245,2)</f>
        <v>0</v>
      </c>
      <c r="BL245" s="17" t="s">
        <v>147</v>
      </c>
      <c r="BM245" s="152" t="s">
        <v>456</v>
      </c>
    </row>
    <row r="246" spans="1:65" s="2" customFormat="1" ht="10">
      <c r="A246" s="32"/>
      <c r="B246" s="33"/>
      <c r="C246" s="32"/>
      <c r="D246" s="154" t="s">
        <v>149</v>
      </c>
      <c r="E246" s="32"/>
      <c r="F246" s="155" t="s">
        <v>457</v>
      </c>
      <c r="G246" s="32"/>
      <c r="H246" s="32"/>
      <c r="I246" s="156"/>
      <c r="J246" s="32"/>
      <c r="K246" s="32"/>
      <c r="L246" s="33"/>
      <c r="M246" s="157"/>
      <c r="N246" s="158"/>
      <c r="O246" s="53"/>
      <c r="P246" s="53"/>
      <c r="Q246" s="53"/>
      <c r="R246" s="53"/>
      <c r="S246" s="53"/>
      <c r="T246" s="54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7" t="s">
        <v>149</v>
      </c>
      <c r="AU246" s="17" t="s">
        <v>81</v>
      </c>
    </row>
    <row r="247" spans="1:65" s="2" customFormat="1" ht="37.75" customHeight="1">
      <c r="A247" s="32"/>
      <c r="B247" s="139"/>
      <c r="C247" s="140" t="s">
        <v>458</v>
      </c>
      <c r="D247" s="140" t="s">
        <v>144</v>
      </c>
      <c r="E247" s="141" t="s">
        <v>459</v>
      </c>
      <c r="F247" s="142" t="s">
        <v>460</v>
      </c>
      <c r="G247" s="143" t="s">
        <v>103</v>
      </c>
      <c r="H247" s="144">
        <v>3</v>
      </c>
      <c r="I247" s="145"/>
      <c r="J247" s="146">
        <f>ROUND(I247*H247,2)</f>
        <v>0</v>
      </c>
      <c r="K247" s="147"/>
      <c r="L247" s="33"/>
      <c r="M247" s="148" t="s">
        <v>3</v>
      </c>
      <c r="N247" s="149" t="s">
        <v>43</v>
      </c>
      <c r="O247" s="53"/>
      <c r="P247" s="150">
        <f>O247*H247</f>
        <v>0</v>
      </c>
      <c r="Q247" s="150">
        <v>0</v>
      </c>
      <c r="R247" s="150">
        <f>Q247*H247</f>
        <v>0</v>
      </c>
      <c r="S247" s="150">
        <v>0</v>
      </c>
      <c r="T247" s="151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2" t="s">
        <v>147</v>
      </c>
      <c r="AT247" s="152" t="s">
        <v>144</v>
      </c>
      <c r="AU247" s="152" t="s">
        <v>81</v>
      </c>
      <c r="AY247" s="17" t="s">
        <v>142</v>
      </c>
      <c r="BE247" s="153">
        <f>IF(N247="základní",J247,0)</f>
        <v>0</v>
      </c>
      <c r="BF247" s="153">
        <f>IF(N247="snížená",J247,0)</f>
        <v>0</v>
      </c>
      <c r="BG247" s="153">
        <f>IF(N247="zákl. přenesená",J247,0)</f>
        <v>0</v>
      </c>
      <c r="BH247" s="153">
        <f>IF(N247="sníž. přenesená",J247,0)</f>
        <v>0</v>
      </c>
      <c r="BI247" s="153">
        <f>IF(N247="nulová",J247,0)</f>
        <v>0</v>
      </c>
      <c r="BJ247" s="17" t="s">
        <v>77</v>
      </c>
      <c r="BK247" s="153">
        <f>ROUND(I247*H247,2)</f>
        <v>0</v>
      </c>
      <c r="BL247" s="17" t="s">
        <v>147</v>
      </c>
      <c r="BM247" s="152" t="s">
        <v>461</v>
      </c>
    </row>
    <row r="248" spans="1:65" s="2" customFormat="1" ht="10">
      <c r="A248" s="32"/>
      <c r="B248" s="33"/>
      <c r="C248" s="32"/>
      <c r="D248" s="154" t="s">
        <v>149</v>
      </c>
      <c r="E248" s="32"/>
      <c r="F248" s="155" t="s">
        <v>462</v>
      </c>
      <c r="G248" s="32"/>
      <c r="H248" s="32"/>
      <c r="I248" s="156"/>
      <c r="J248" s="32"/>
      <c r="K248" s="32"/>
      <c r="L248" s="33"/>
      <c r="M248" s="157"/>
      <c r="N248" s="158"/>
      <c r="O248" s="53"/>
      <c r="P248" s="53"/>
      <c r="Q248" s="53"/>
      <c r="R248" s="53"/>
      <c r="S248" s="53"/>
      <c r="T248" s="54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7" t="s">
        <v>149</v>
      </c>
      <c r="AU248" s="17" t="s">
        <v>81</v>
      </c>
    </row>
    <row r="249" spans="1:65" s="2" customFormat="1" ht="49" customHeight="1">
      <c r="A249" s="32"/>
      <c r="B249" s="139"/>
      <c r="C249" s="140" t="s">
        <v>463</v>
      </c>
      <c r="D249" s="140" t="s">
        <v>144</v>
      </c>
      <c r="E249" s="141" t="s">
        <v>464</v>
      </c>
      <c r="F249" s="142" t="s">
        <v>465</v>
      </c>
      <c r="G249" s="143" t="s">
        <v>103</v>
      </c>
      <c r="H249" s="144">
        <v>181.5</v>
      </c>
      <c r="I249" s="145"/>
      <c r="J249" s="146">
        <f>ROUND(I249*H249,2)</f>
        <v>0</v>
      </c>
      <c r="K249" s="147"/>
      <c r="L249" s="33"/>
      <c r="M249" s="148" t="s">
        <v>3</v>
      </c>
      <c r="N249" s="149" t="s">
        <v>43</v>
      </c>
      <c r="O249" s="53"/>
      <c r="P249" s="150">
        <f>O249*H249</f>
        <v>0</v>
      </c>
      <c r="Q249" s="150">
        <v>0.20219000000000001</v>
      </c>
      <c r="R249" s="150">
        <f>Q249*H249</f>
        <v>36.697485</v>
      </c>
      <c r="S249" s="150">
        <v>0</v>
      </c>
      <c r="T249" s="151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2" t="s">
        <v>147</v>
      </c>
      <c r="AT249" s="152" t="s">
        <v>144</v>
      </c>
      <c r="AU249" s="152" t="s">
        <v>81</v>
      </c>
      <c r="AY249" s="17" t="s">
        <v>142</v>
      </c>
      <c r="BE249" s="153">
        <f>IF(N249="základní",J249,0)</f>
        <v>0</v>
      </c>
      <c r="BF249" s="153">
        <f>IF(N249="snížená",J249,0)</f>
        <v>0</v>
      </c>
      <c r="BG249" s="153">
        <f>IF(N249="zákl. přenesená",J249,0)</f>
        <v>0</v>
      </c>
      <c r="BH249" s="153">
        <f>IF(N249="sníž. přenesená",J249,0)</f>
        <v>0</v>
      </c>
      <c r="BI249" s="153">
        <f>IF(N249="nulová",J249,0)</f>
        <v>0</v>
      </c>
      <c r="BJ249" s="17" t="s">
        <v>77</v>
      </c>
      <c r="BK249" s="153">
        <f>ROUND(I249*H249,2)</f>
        <v>0</v>
      </c>
      <c r="BL249" s="17" t="s">
        <v>147</v>
      </c>
      <c r="BM249" s="152" t="s">
        <v>466</v>
      </c>
    </row>
    <row r="250" spans="1:65" s="2" customFormat="1" ht="10">
      <c r="A250" s="32"/>
      <c r="B250" s="33"/>
      <c r="C250" s="32"/>
      <c r="D250" s="154" t="s">
        <v>149</v>
      </c>
      <c r="E250" s="32"/>
      <c r="F250" s="155" t="s">
        <v>467</v>
      </c>
      <c r="G250" s="32"/>
      <c r="H250" s="32"/>
      <c r="I250" s="156"/>
      <c r="J250" s="32"/>
      <c r="K250" s="32"/>
      <c r="L250" s="33"/>
      <c r="M250" s="157"/>
      <c r="N250" s="158"/>
      <c r="O250" s="53"/>
      <c r="P250" s="53"/>
      <c r="Q250" s="53"/>
      <c r="R250" s="53"/>
      <c r="S250" s="53"/>
      <c r="T250" s="54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T250" s="17" t="s">
        <v>149</v>
      </c>
      <c r="AU250" s="17" t="s">
        <v>81</v>
      </c>
    </row>
    <row r="251" spans="1:65" s="13" customFormat="1" ht="10">
      <c r="B251" s="159"/>
      <c r="D251" s="160" t="s">
        <v>151</v>
      </c>
      <c r="E251" s="161" t="s">
        <v>3</v>
      </c>
      <c r="F251" s="162" t="s">
        <v>468</v>
      </c>
      <c r="H251" s="163">
        <v>137</v>
      </c>
      <c r="I251" s="164"/>
      <c r="L251" s="159"/>
      <c r="M251" s="165"/>
      <c r="N251" s="166"/>
      <c r="O251" s="166"/>
      <c r="P251" s="166"/>
      <c r="Q251" s="166"/>
      <c r="R251" s="166"/>
      <c r="S251" s="166"/>
      <c r="T251" s="167"/>
      <c r="AT251" s="161" t="s">
        <v>151</v>
      </c>
      <c r="AU251" s="161" t="s">
        <v>81</v>
      </c>
      <c r="AV251" s="13" t="s">
        <v>81</v>
      </c>
      <c r="AW251" s="13" t="s">
        <v>33</v>
      </c>
      <c r="AX251" s="13" t="s">
        <v>72</v>
      </c>
      <c r="AY251" s="161" t="s">
        <v>142</v>
      </c>
    </row>
    <row r="252" spans="1:65" s="13" customFormat="1" ht="10">
      <c r="B252" s="159"/>
      <c r="D252" s="160" t="s">
        <v>151</v>
      </c>
      <c r="E252" s="161" t="s">
        <v>3</v>
      </c>
      <c r="F252" s="162" t="s">
        <v>469</v>
      </c>
      <c r="H252" s="163">
        <v>44.5</v>
      </c>
      <c r="I252" s="164"/>
      <c r="L252" s="159"/>
      <c r="M252" s="165"/>
      <c r="N252" s="166"/>
      <c r="O252" s="166"/>
      <c r="P252" s="166"/>
      <c r="Q252" s="166"/>
      <c r="R252" s="166"/>
      <c r="S252" s="166"/>
      <c r="T252" s="167"/>
      <c r="AT252" s="161" t="s">
        <v>151</v>
      </c>
      <c r="AU252" s="161" t="s">
        <v>81</v>
      </c>
      <c r="AV252" s="13" t="s">
        <v>81</v>
      </c>
      <c r="AW252" s="13" t="s">
        <v>33</v>
      </c>
      <c r="AX252" s="13" t="s">
        <v>72</v>
      </c>
      <c r="AY252" s="161" t="s">
        <v>142</v>
      </c>
    </row>
    <row r="253" spans="1:65" s="14" customFormat="1" ht="10">
      <c r="B253" s="168"/>
      <c r="D253" s="160" t="s">
        <v>151</v>
      </c>
      <c r="E253" s="169" t="s">
        <v>109</v>
      </c>
      <c r="F253" s="170" t="s">
        <v>199</v>
      </c>
      <c r="H253" s="171">
        <v>181.5</v>
      </c>
      <c r="I253" s="172"/>
      <c r="L253" s="168"/>
      <c r="M253" s="173"/>
      <c r="N253" s="174"/>
      <c r="O253" s="174"/>
      <c r="P253" s="174"/>
      <c r="Q253" s="174"/>
      <c r="R253" s="174"/>
      <c r="S253" s="174"/>
      <c r="T253" s="175"/>
      <c r="AT253" s="169" t="s">
        <v>151</v>
      </c>
      <c r="AU253" s="169" t="s">
        <v>81</v>
      </c>
      <c r="AV253" s="14" t="s">
        <v>147</v>
      </c>
      <c r="AW253" s="14" t="s">
        <v>33</v>
      </c>
      <c r="AX253" s="14" t="s">
        <v>77</v>
      </c>
      <c r="AY253" s="169" t="s">
        <v>142</v>
      </c>
    </row>
    <row r="254" spans="1:65" s="2" customFormat="1" ht="24.15" customHeight="1">
      <c r="A254" s="32"/>
      <c r="B254" s="139"/>
      <c r="C254" s="176" t="s">
        <v>470</v>
      </c>
      <c r="D254" s="176" t="s">
        <v>224</v>
      </c>
      <c r="E254" s="177" t="s">
        <v>471</v>
      </c>
      <c r="F254" s="178" t="s">
        <v>472</v>
      </c>
      <c r="G254" s="179" t="s">
        <v>103</v>
      </c>
      <c r="H254" s="180">
        <v>183.315</v>
      </c>
      <c r="I254" s="181"/>
      <c r="J254" s="182">
        <f>ROUND(I254*H254,2)</f>
        <v>0</v>
      </c>
      <c r="K254" s="183"/>
      <c r="L254" s="184"/>
      <c r="M254" s="185" t="s">
        <v>3</v>
      </c>
      <c r="N254" s="186" t="s">
        <v>43</v>
      </c>
      <c r="O254" s="53"/>
      <c r="P254" s="150">
        <f>O254*H254</f>
        <v>0</v>
      </c>
      <c r="Q254" s="150">
        <v>4.8300000000000003E-2</v>
      </c>
      <c r="R254" s="150">
        <f>Q254*H254</f>
        <v>8.8541144999999997</v>
      </c>
      <c r="S254" s="150">
        <v>0</v>
      </c>
      <c r="T254" s="151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2" t="s">
        <v>192</v>
      </c>
      <c r="AT254" s="152" t="s">
        <v>224</v>
      </c>
      <c r="AU254" s="152" t="s">
        <v>81</v>
      </c>
      <c r="AY254" s="17" t="s">
        <v>142</v>
      </c>
      <c r="BE254" s="153">
        <f>IF(N254="základní",J254,0)</f>
        <v>0</v>
      </c>
      <c r="BF254" s="153">
        <f>IF(N254="snížená",J254,0)</f>
        <v>0</v>
      </c>
      <c r="BG254" s="153">
        <f>IF(N254="zákl. přenesená",J254,0)</f>
        <v>0</v>
      </c>
      <c r="BH254" s="153">
        <f>IF(N254="sníž. přenesená",J254,0)</f>
        <v>0</v>
      </c>
      <c r="BI254" s="153">
        <f>IF(N254="nulová",J254,0)</f>
        <v>0</v>
      </c>
      <c r="BJ254" s="17" t="s">
        <v>77</v>
      </c>
      <c r="BK254" s="153">
        <f>ROUND(I254*H254,2)</f>
        <v>0</v>
      </c>
      <c r="BL254" s="17" t="s">
        <v>147</v>
      </c>
      <c r="BM254" s="152" t="s">
        <v>473</v>
      </c>
    </row>
    <row r="255" spans="1:65" s="13" customFormat="1" ht="10">
      <c r="B255" s="159"/>
      <c r="D255" s="160" t="s">
        <v>151</v>
      </c>
      <c r="E255" s="161" t="s">
        <v>3</v>
      </c>
      <c r="F255" s="162" t="s">
        <v>474</v>
      </c>
      <c r="H255" s="163">
        <v>183.315</v>
      </c>
      <c r="I255" s="164"/>
      <c r="L255" s="159"/>
      <c r="M255" s="165"/>
      <c r="N255" s="166"/>
      <c r="O255" s="166"/>
      <c r="P255" s="166"/>
      <c r="Q255" s="166"/>
      <c r="R255" s="166"/>
      <c r="S255" s="166"/>
      <c r="T255" s="167"/>
      <c r="AT255" s="161" t="s">
        <v>151</v>
      </c>
      <c r="AU255" s="161" t="s">
        <v>81</v>
      </c>
      <c r="AV255" s="13" t="s">
        <v>81</v>
      </c>
      <c r="AW255" s="13" t="s">
        <v>33</v>
      </c>
      <c r="AX255" s="13" t="s">
        <v>72</v>
      </c>
      <c r="AY255" s="161" t="s">
        <v>142</v>
      </c>
    </row>
    <row r="256" spans="1:65" s="2" customFormat="1" ht="49" customHeight="1">
      <c r="A256" s="32"/>
      <c r="B256" s="139"/>
      <c r="C256" s="140" t="s">
        <v>475</v>
      </c>
      <c r="D256" s="140" t="s">
        <v>144</v>
      </c>
      <c r="E256" s="141" t="s">
        <v>476</v>
      </c>
      <c r="F256" s="142" t="s">
        <v>477</v>
      </c>
      <c r="G256" s="143" t="s">
        <v>103</v>
      </c>
      <c r="H256" s="144">
        <v>113.9</v>
      </c>
      <c r="I256" s="145"/>
      <c r="J256" s="146">
        <f>ROUND(I256*H256,2)</f>
        <v>0</v>
      </c>
      <c r="K256" s="147"/>
      <c r="L256" s="33"/>
      <c r="M256" s="148" t="s">
        <v>3</v>
      </c>
      <c r="N256" s="149" t="s">
        <v>43</v>
      </c>
      <c r="O256" s="53"/>
      <c r="P256" s="150">
        <f>O256*H256</f>
        <v>0</v>
      </c>
      <c r="Q256" s="150">
        <v>0.15540000000000001</v>
      </c>
      <c r="R256" s="150">
        <f>Q256*H256</f>
        <v>17.700060000000001</v>
      </c>
      <c r="S256" s="150">
        <v>0</v>
      </c>
      <c r="T256" s="151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2" t="s">
        <v>147</v>
      </c>
      <c r="AT256" s="152" t="s">
        <v>144</v>
      </c>
      <c r="AU256" s="152" t="s">
        <v>81</v>
      </c>
      <c r="AY256" s="17" t="s">
        <v>142</v>
      </c>
      <c r="BE256" s="153">
        <f>IF(N256="základní",J256,0)</f>
        <v>0</v>
      </c>
      <c r="BF256" s="153">
        <f>IF(N256="snížená",J256,0)</f>
        <v>0</v>
      </c>
      <c r="BG256" s="153">
        <f>IF(N256="zákl. přenesená",J256,0)</f>
        <v>0</v>
      </c>
      <c r="BH256" s="153">
        <f>IF(N256="sníž. přenesená",J256,0)</f>
        <v>0</v>
      </c>
      <c r="BI256" s="153">
        <f>IF(N256="nulová",J256,0)</f>
        <v>0</v>
      </c>
      <c r="BJ256" s="17" t="s">
        <v>77</v>
      </c>
      <c r="BK256" s="153">
        <f>ROUND(I256*H256,2)</f>
        <v>0</v>
      </c>
      <c r="BL256" s="17" t="s">
        <v>147</v>
      </c>
      <c r="BM256" s="152" t="s">
        <v>478</v>
      </c>
    </row>
    <row r="257" spans="1:65" s="2" customFormat="1" ht="10">
      <c r="A257" s="32"/>
      <c r="B257" s="33"/>
      <c r="C257" s="32"/>
      <c r="D257" s="154" t="s">
        <v>149</v>
      </c>
      <c r="E257" s="32"/>
      <c r="F257" s="155" t="s">
        <v>479</v>
      </c>
      <c r="G257" s="32"/>
      <c r="H257" s="32"/>
      <c r="I257" s="156"/>
      <c r="J257" s="32"/>
      <c r="K257" s="32"/>
      <c r="L257" s="33"/>
      <c r="M257" s="157"/>
      <c r="N257" s="158"/>
      <c r="O257" s="53"/>
      <c r="P257" s="53"/>
      <c r="Q257" s="53"/>
      <c r="R257" s="53"/>
      <c r="S257" s="53"/>
      <c r="T257" s="54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7" t="s">
        <v>149</v>
      </c>
      <c r="AU257" s="17" t="s">
        <v>81</v>
      </c>
    </row>
    <row r="258" spans="1:65" s="14" customFormat="1" ht="10">
      <c r="B258" s="168"/>
      <c r="D258" s="160" t="s">
        <v>151</v>
      </c>
      <c r="E258" s="169" t="s">
        <v>3</v>
      </c>
      <c r="F258" s="170" t="s">
        <v>199</v>
      </c>
      <c r="H258" s="171">
        <v>113.9</v>
      </c>
      <c r="I258" s="172"/>
      <c r="L258" s="168"/>
      <c r="M258" s="173"/>
      <c r="N258" s="174"/>
      <c r="O258" s="174"/>
      <c r="P258" s="174"/>
      <c r="Q258" s="174"/>
      <c r="R258" s="174"/>
      <c r="S258" s="174"/>
      <c r="T258" s="175"/>
      <c r="AT258" s="169" t="s">
        <v>151</v>
      </c>
      <c r="AU258" s="169" t="s">
        <v>81</v>
      </c>
      <c r="AV258" s="14" t="s">
        <v>147</v>
      </c>
      <c r="AW258" s="14" t="s">
        <v>33</v>
      </c>
      <c r="AX258" s="14" t="s">
        <v>72</v>
      </c>
      <c r="AY258" s="169" t="s">
        <v>142</v>
      </c>
    </row>
    <row r="259" spans="1:65" s="2" customFormat="1" ht="16.5" customHeight="1">
      <c r="A259" s="32"/>
      <c r="B259" s="139"/>
      <c r="C259" s="176" t="s">
        <v>480</v>
      </c>
      <c r="D259" s="176" t="s">
        <v>224</v>
      </c>
      <c r="E259" s="177" t="s">
        <v>481</v>
      </c>
      <c r="F259" s="178" t="s">
        <v>482</v>
      </c>
      <c r="G259" s="179" t="s">
        <v>103</v>
      </c>
      <c r="H259" s="180">
        <v>102.919</v>
      </c>
      <c r="I259" s="181"/>
      <c r="J259" s="182">
        <f>ROUND(I259*H259,2)</f>
        <v>0</v>
      </c>
      <c r="K259" s="183"/>
      <c r="L259" s="184"/>
      <c r="M259" s="185" t="s">
        <v>3</v>
      </c>
      <c r="N259" s="186" t="s">
        <v>43</v>
      </c>
      <c r="O259" s="53"/>
      <c r="P259" s="150">
        <f>O259*H259</f>
        <v>0</v>
      </c>
      <c r="Q259" s="150">
        <v>0.08</v>
      </c>
      <c r="R259" s="150">
        <f>Q259*H259</f>
        <v>8.2335200000000004</v>
      </c>
      <c r="S259" s="150">
        <v>0</v>
      </c>
      <c r="T259" s="151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2" t="s">
        <v>192</v>
      </c>
      <c r="AT259" s="152" t="s">
        <v>224</v>
      </c>
      <c r="AU259" s="152" t="s">
        <v>81</v>
      </c>
      <c r="AY259" s="17" t="s">
        <v>142</v>
      </c>
      <c r="BE259" s="153">
        <f>IF(N259="základní",J259,0)</f>
        <v>0</v>
      </c>
      <c r="BF259" s="153">
        <f>IF(N259="snížená",J259,0)</f>
        <v>0</v>
      </c>
      <c r="BG259" s="153">
        <f>IF(N259="zákl. přenesená",J259,0)</f>
        <v>0</v>
      </c>
      <c r="BH259" s="153">
        <f>IF(N259="sníž. přenesená",J259,0)</f>
        <v>0</v>
      </c>
      <c r="BI259" s="153">
        <f>IF(N259="nulová",J259,0)</f>
        <v>0</v>
      </c>
      <c r="BJ259" s="17" t="s">
        <v>77</v>
      </c>
      <c r="BK259" s="153">
        <f>ROUND(I259*H259,2)</f>
        <v>0</v>
      </c>
      <c r="BL259" s="17" t="s">
        <v>147</v>
      </c>
      <c r="BM259" s="152" t="s">
        <v>483</v>
      </c>
    </row>
    <row r="260" spans="1:65" s="13" customFormat="1" ht="10">
      <c r="B260" s="159"/>
      <c r="D260" s="160" t="s">
        <v>151</v>
      </c>
      <c r="E260" s="161" t="s">
        <v>3</v>
      </c>
      <c r="F260" s="162" t="s">
        <v>484</v>
      </c>
      <c r="H260" s="163">
        <v>115.039</v>
      </c>
      <c r="I260" s="164"/>
      <c r="L260" s="159"/>
      <c r="M260" s="165"/>
      <c r="N260" s="166"/>
      <c r="O260" s="166"/>
      <c r="P260" s="166"/>
      <c r="Q260" s="166"/>
      <c r="R260" s="166"/>
      <c r="S260" s="166"/>
      <c r="T260" s="167"/>
      <c r="AT260" s="161" t="s">
        <v>151</v>
      </c>
      <c r="AU260" s="161" t="s">
        <v>81</v>
      </c>
      <c r="AV260" s="13" t="s">
        <v>81</v>
      </c>
      <c r="AW260" s="13" t="s">
        <v>33</v>
      </c>
      <c r="AX260" s="13" t="s">
        <v>72</v>
      </c>
      <c r="AY260" s="161" t="s">
        <v>142</v>
      </c>
    </row>
    <row r="261" spans="1:65" s="13" customFormat="1" ht="10">
      <c r="B261" s="159"/>
      <c r="D261" s="160" t="s">
        <v>151</v>
      </c>
      <c r="E261" s="161" t="s">
        <v>3</v>
      </c>
      <c r="F261" s="162" t="s">
        <v>485</v>
      </c>
      <c r="H261" s="163">
        <v>-12.12</v>
      </c>
      <c r="I261" s="164"/>
      <c r="L261" s="159"/>
      <c r="M261" s="165"/>
      <c r="N261" s="166"/>
      <c r="O261" s="166"/>
      <c r="P261" s="166"/>
      <c r="Q261" s="166"/>
      <c r="R261" s="166"/>
      <c r="S261" s="166"/>
      <c r="T261" s="167"/>
      <c r="AT261" s="161" t="s">
        <v>151</v>
      </c>
      <c r="AU261" s="161" t="s">
        <v>81</v>
      </c>
      <c r="AV261" s="13" t="s">
        <v>81</v>
      </c>
      <c r="AW261" s="13" t="s">
        <v>33</v>
      </c>
      <c r="AX261" s="13" t="s">
        <v>72</v>
      </c>
      <c r="AY261" s="161" t="s">
        <v>142</v>
      </c>
    </row>
    <row r="262" spans="1:65" s="2" customFormat="1" ht="24.15" customHeight="1">
      <c r="A262" s="32"/>
      <c r="B262" s="139"/>
      <c r="C262" s="176" t="s">
        <v>486</v>
      </c>
      <c r="D262" s="176" t="s">
        <v>224</v>
      </c>
      <c r="E262" s="177" t="s">
        <v>487</v>
      </c>
      <c r="F262" s="178" t="s">
        <v>488</v>
      </c>
      <c r="G262" s="179" t="s">
        <v>103</v>
      </c>
      <c r="H262" s="180">
        <v>12.12</v>
      </c>
      <c r="I262" s="181"/>
      <c r="J262" s="182">
        <f>ROUND(I262*H262,2)</f>
        <v>0</v>
      </c>
      <c r="K262" s="183"/>
      <c r="L262" s="184"/>
      <c r="M262" s="185" t="s">
        <v>3</v>
      </c>
      <c r="N262" s="186" t="s">
        <v>43</v>
      </c>
      <c r="O262" s="53"/>
      <c r="P262" s="150">
        <f>O262*H262</f>
        <v>0</v>
      </c>
      <c r="Q262" s="150">
        <v>6.5670000000000006E-2</v>
      </c>
      <c r="R262" s="150">
        <f>Q262*H262</f>
        <v>0.79592039999999997</v>
      </c>
      <c r="S262" s="150">
        <v>0</v>
      </c>
      <c r="T262" s="151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2" t="s">
        <v>192</v>
      </c>
      <c r="AT262" s="152" t="s">
        <v>224</v>
      </c>
      <c r="AU262" s="152" t="s">
        <v>81</v>
      </c>
      <c r="AY262" s="17" t="s">
        <v>142</v>
      </c>
      <c r="BE262" s="153">
        <f>IF(N262="základní",J262,0)</f>
        <v>0</v>
      </c>
      <c r="BF262" s="153">
        <f>IF(N262="snížená",J262,0)</f>
        <v>0</v>
      </c>
      <c r="BG262" s="153">
        <f>IF(N262="zákl. přenesená",J262,0)</f>
        <v>0</v>
      </c>
      <c r="BH262" s="153">
        <f>IF(N262="sníž. přenesená",J262,0)</f>
        <v>0</v>
      </c>
      <c r="BI262" s="153">
        <f>IF(N262="nulová",J262,0)</f>
        <v>0</v>
      </c>
      <c r="BJ262" s="17" t="s">
        <v>77</v>
      </c>
      <c r="BK262" s="153">
        <f>ROUND(I262*H262,2)</f>
        <v>0</v>
      </c>
      <c r="BL262" s="17" t="s">
        <v>147</v>
      </c>
      <c r="BM262" s="152" t="s">
        <v>489</v>
      </c>
    </row>
    <row r="263" spans="1:65" s="13" customFormat="1" ht="10">
      <c r="B263" s="159"/>
      <c r="D263" s="160" t="s">
        <v>151</v>
      </c>
      <c r="E263" s="161" t="s">
        <v>3</v>
      </c>
      <c r="F263" s="162" t="s">
        <v>490</v>
      </c>
      <c r="H263" s="163">
        <v>12.12</v>
      </c>
      <c r="I263" s="164"/>
      <c r="L263" s="159"/>
      <c r="M263" s="165"/>
      <c r="N263" s="166"/>
      <c r="O263" s="166"/>
      <c r="P263" s="166"/>
      <c r="Q263" s="166"/>
      <c r="R263" s="166"/>
      <c r="S263" s="166"/>
      <c r="T263" s="167"/>
      <c r="AT263" s="161" t="s">
        <v>151</v>
      </c>
      <c r="AU263" s="161" t="s">
        <v>81</v>
      </c>
      <c r="AV263" s="13" t="s">
        <v>81</v>
      </c>
      <c r="AW263" s="13" t="s">
        <v>33</v>
      </c>
      <c r="AX263" s="13" t="s">
        <v>72</v>
      </c>
      <c r="AY263" s="161" t="s">
        <v>142</v>
      </c>
    </row>
    <row r="264" spans="1:65" s="14" customFormat="1" ht="10">
      <c r="B264" s="168"/>
      <c r="D264" s="160" t="s">
        <v>151</v>
      </c>
      <c r="E264" s="169" t="s">
        <v>3</v>
      </c>
      <c r="F264" s="170" t="s">
        <v>199</v>
      </c>
      <c r="H264" s="171">
        <v>12.12</v>
      </c>
      <c r="I264" s="172"/>
      <c r="L264" s="168"/>
      <c r="M264" s="173"/>
      <c r="N264" s="174"/>
      <c r="O264" s="174"/>
      <c r="P264" s="174"/>
      <c r="Q264" s="174"/>
      <c r="R264" s="174"/>
      <c r="S264" s="174"/>
      <c r="T264" s="175"/>
      <c r="AT264" s="169" t="s">
        <v>151</v>
      </c>
      <c r="AU264" s="169" t="s">
        <v>81</v>
      </c>
      <c r="AV264" s="14" t="s">
        <v>147</v>
      </c>
      <c r="AW264" s="14" t="s">
        <v>33</v>
      </c>
      <c r="AX264" s="14" t="s">
        <v>77</v>
      </c>
      <c r="AY264" s="169" t="s">
        <v>142</v>
      </c>
    </row>
    <row r="265" spans="1:65" s="2" customFormat="1" ht="44.25" customHeight="1">
      <c r="A265" s="32"/>
      <c r="B265" s="139"/>
      <c r="C265" s="140" t="s">
        <v>491</v>
      </c>
      <c r="D265" s="140" t="s">
        <v>144</v>
      </c>
      <c r="E265" s="141" t="s">
        <v>492</v>
      </c>
      <c r="F265" s="142" t="s">
        <v>493</v>
      </c>
      <c r="G265" s="143" t="s">
        <v>103</v>
      </c>
      <c r="H265" s="144">
        <v>153.4</v>
      </c>
      <c r="I265" s="145"/>
      <c r="J265" s="146">
        <f>ROUND(I265*H265,2)</f>
        <v>0</v>
      </c>
      <c r="K265" s="147"/>
      <c r="L265" s="33"/>
      <c r="M265" s="148" t="s">
        <v>3</v>
      </c>
      <c r="N265" s="149" t="s">
        <v>43</v>
      </c>
      <c r="O265" s="53"/>
      <c r="P265" s="150">
        <f>O265*H265</f>
        <v>0</v>
      </c>
      <c r="Q265" s="150">
        <v>0.10095</v>
      </c>
      <c r="R265" s="150">
        <f>Q265*H265</f>
        <v>15.48573</v>
      </c>
      <c r="S265" s="150">
        <v>0</v>
      </c>
      <c r="T265" s="151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52" t="s">
        <v>147</v>
      </c>
      <c r="AT265" s="152" t="s">
        <v>144</v>
      </c>
      <c r="AU265" s="152" t="s">
        <v>81</v>
      </c>
      <c r="AY265" s="17" t="s">
        <v>142</v>
      </c>
      <c r="BE265" s="153">
        <f>IF(N265="základní",J265,0)</f>
        <v>0</v>
      </c>
      <c r="BF265" s="153">
        <f>IF(N265="snížená",J265,0)</f>
        <v>0</v>
      </c>
      <c r="BG265" s="153">
        <f>IF(N265="zákl. přenesená",J265,0)</f>
        <v>0</v>
      </c>
      <c r="BH265" s="153">
        <f>IF(N265="sníž. přenesená",J265,0)</f>
        <v>0</v>
      </c>
      <c r="BI265" s="153">
        <f>IF(N265="nulová",J265,0)</f>
        <v>0</v>
      </c>
      <c r="BJ265" s="17" t="s">
        <v>77</v>
      </c>
      <c r="BK265" s="153">
        <f>ROUND(I265*H265,2)</f>
        <v>0</v>
      </c>
      <c r="BL265" s="17" t="s">
        <v>147</v>
      </c>
      <c r="BM265" s="152" t="s">
        <v>494</v>
      </c>
    </row>
    <row r="266" spans="1:65" s="2" customFormat="1" ht="10">
      <c r="A266" s="32"/>
      <c r="B266" s="33"/>
      <c r="C266" s="32"/>
      <c r="D266" s="154" t="s">
        <v>149</v>
      </c>
      <c r="E266" s="32"/>
      <c r="F266" s="155" t="s">
        <v>495</v>
      </c>
      <c r="G266" s="32"/>
      <c r="H266" s="32"/>
      <c r="I266" s="156"/>
      <c r="J266" s="32"/>
      <c r="K266" s="32"/>
      <c r="L266" s="33"/>
      <c r="M266" s="157"/>
      <c r="N266" s="158"/>
      <c r="O266" s="53"/>
      <c r="P266" s="53"/>
      <c r="Q266" s="53"/>
      <c r="R266" s="53"/>
      <c r="S266" s="53"/>
      <c r="T266" s="54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7" t="s">
        <v>149</v>
      </c>
      <c r="AU266" s="17" t="s">
        <v>81</v>
      </c>
    </row>
    <row r="267" spans="1:65" s="13" customFormat="1" ht="30">
      <c r="B267" s="159"/>
      <c r="D267" s="160" t="s">
        <v>151</v>
      </c>
      <c r="E267" s="161" t="s">
        <v>3</v>
      </c>
      <c r="F267" s="162" t="s">
        <v>496</v>
      </c>
      <c r="H267" s="163">
        <v>144.4</v>
      </c>
      <c r="I267" s="164"/>
      <c r="L267" s="159"/>
      <c r="M267" s="165"/>
      <c r="N267" s="166"/>
      <c r="O267" s="166"/>
      <c r="P267" s="166"/>
      <c r="Q267" s="166"/>
      <c r="R267" s="166"/>
      <c r="S267" s="166"/>
      <c r="T267" s="167"/>
      <c r="AT267" s="161" t="s">
        <v>151</v>
      </c>
      <c r="AU267" s="161" t="s">
        <v>81</v>
      </c>
      <c r="AV267" s="13" t="s">
        <v>81</v>
      </c>
      <c r="AW267" s="13" t="s">
        <v>33</v>
      </c>
      <c r="AX267" s="13" t="s">
        <v>72</v>
      </c>
      <c r="AY267" s="161" t="s">
        <v>142</v>
      </c>
    </row>
    <row r="268" spans="1:65" s="13" customFormat="1" ht="10">
      <c r="B268" s="159"/>
      <c r="D268" s="160" t="s">
        <v>151</v>
      </c>
      <c r="E268" s="161" t="s">
        <v>3</v>
      </c>
      <c r="F268" s="162" t="s">
        <v>497</v>
      </c>
      <c r="H268" s="163">
        <v>9</v>
      </c>
      <c r="I268" s="164"/>
      <c r="L268" s="159"/>
      <c r="M268" s="165"/>
      <c r="N268" s="166"/>
      <c r="O268" s="166"/>
      <c r="P268" s="166"/>
      <c r="Q268" s="166"/>
      <c r="R268" s="166"/>
      <c r="S268" s="166"/>
      <c r="T268" s="167"/>
      <c r="AT268" s="161" t="s">
        <v>151</v>
      </c>
      <c r="AU268" s="161" t="s">
        <v>81</v>
      </c>
      <c r="AV268" s="13" t="s">
        <v>81</v>
      </c>
      <c r="AW268" s="13" t="s">
        <v>33</v>
      </c>
      <c r="AX268" s="13" t="s">
        <v>72</v>
      </c>
      <c r="AY268" s="161" t="s">
        <v>142</v>
      </c>
    </row>
    <row r="269" spans="1:65" s="2" customFormat="1" ht="16.5" customHeight="1">
      <c r="A269" s="32"/>
      <c r="B269" s="139"/>
      <c r="C269" s="176" t="s">
        <v>498</v>
      </c>
      <c r="D269" s="176" t="s">
        <v>224</v>
      </c>
      <c r="E269" s="177" t="s">
        <v>499</v>
      </c>
      <c r="F269" s="178" t="s">
        <v>500</v>
      </c>
      <c r="G269" s="179" t="s">
        <v>103</v>
      </c>
      <c r="H269" s="180">
        <v>161.07</v>
      </c>
      <c r="I269" s="181"/>
      <c r="J269" s="182">
        <f>ROUND(I269*H269,2)</f>
        <v>0</v>
      </c>
      <c r="K269" s="183"/>
      <c r="L269" s="184"/>
      <c r="M269" s="185" t="s">
        <v>3</v>
      </c>
      <c r="N269" s="186" t="s">
        <v>43</v>
      </c>
      <c r="O269" s="53"/>
      <c r="P269" s="150">
        <f>O269*H269</f>
        <v>0</v>
      </c>
      <c r="Q269" s="150">
        <v>4.5999999999999999E-2</v>
      </c>
      <c r="R269" s="150">
        <f>Q269*H269</f>
        <v>7.4092199999999995</v>
      </c>
      <c r="S269" s="150">
        <v>0</v>
      </c>
      <c r="T269" s="151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52" t="s">
        <v>192</v>
      </c>
      <c r="AT269" s="152" t="s">
        <v>224</v>
      </c>
      <c r="AU269" s="152" t="s">
        <v>81</v>
      </c>
      <c r="AY269" s="17" t="s">
        <v>142</v>
      </c>
      <c r="BE269" s="153">
        <f>IF(N269="základní",J269,0)</f>
        <v>0</v>
      </c>
      <c r="BF269" s="153">
        <f>IF(N269="snížená",J269,0)</f>
        <v>0</v>
      </c>
      <c r="BG269" s="153">
        <f>IF(N269="zákl. přenesená",J269,0)</f>
        <v>0</v>
      </c>
      <c r="BH269" s="153">
        <f>IF(N269="sníž. přenesená",J269,0)</f>
        <v>0</v>
      </c>
      <c r="BI269" s="153">
        <f>IF(N269="nulová",J269,0)</f>
        <v>0</v>
      </c>
      <c r="BJ269" s="17" t="s">
        <v>77</v>
      </c>
      <c r="BK269" s="153">
        <f>ROUND(I269*H269,2)</f>
        <v>0</v>
      </c>
      <c r="BL269" s="17" t="s">
        <v>147</v>
      </c>
      <c r="BM269" s="152" t="s">
        <v>501</v>
      </c>
    </row>
    <row r="270" spans="1:65" s="13" customFormat="1" ht="10">
      <c r="B270" s="159"/>
      <c r="D270" s="160" t="s">
        <v>151</v>
      </c>
      <c r="E270" s="161" t="s">
        <v>3</v>
      </c>
      <c r="F270" s="162" t="s">
        <v>502</v>
      </c>
      <c r="H270" s="163">
        <v>161.07</v>
      </c>
      <c r="I270" s="164"/>
      <c r="L270" s="159"/>
      <c r="M270" s="165"/>
      <c r="N270" s="166"/>
      <c r="O270" s="166"/>
      <c r="P270" s="166"/>
      <c r="Q270" s="166"/>
      <c r="R270" s="166"/>
      <c r="S270" s="166"/>
      <c r="T270" s="167"/>
      <c r="AT270" s="161" t="s">
        <v>151</v>
      </c>
      <c r="AU270" s="161" t="s">
        <v>81</v>
      </c>
      <c r="AV270" s="13" t="s">
        <v>81</v>
      </c>
      <c r="AW270" s="13" t="s">
        <v>33</v>
      </c>
      <c r="AX270" s="13" t="s">
        <v>72</v>
      </c>
      <c r="AY270" s="161" t="s">
        <v>142</v>
      </c>
    </row>
    <row r="271" spans="1:65" s="14" customFormat="1" ht="10">
      <c r="B271" s="168"/>
      <c r="D271" s="160" t="s">
        <v>151</v>
      </c>
      <c r="E271" s="169" t="s">
        <v>3</v>
      </c>
      <c r="F271" s="170" t="s">
        <v>199</v>
      </c>
      <c r="H271" s="171">
        <v>161.07</v>
      </c>
      <c r="I271" s="172"/>
      <c r="L271" s="168"/>
      <c r="M271" s="173"/>
      <c r="N271" s="174"/>
      <c r="O271" s="174"/>
      <c r="P271" s="174"/>
      <c r="Q271" s="174"/>
      <c r="R271" s="174"/>
      <c r="S271" s="174"/>
      <c r="T271" s="175"/>
      <c r="AT271" s="169" t="s">
        <v>151</v>
      </c>
      <c r="AU271" s="169" t="s">
        <v>81</v>
      </c>
      <c r="AV271" s="14" t="s">
        <v>147</v>
      </c>
      <c r="AW271" s="14" t="s">
        <v>33</v>
      </c>
      <c r="AX271" s="14" t="s">
        <v>77</v>
      </c>
      <c r="AY271" s="169" t="s">
        <v>142</v>
      </c>
    </row>
    <row r="272" spans="1:65" s="2" customFormat="1" ht="24.15" customHeight="1">
      <c r="A272" s="32"/>
      <c r="B272" s="139"/>
      <c r="C272" s="140" t="s">
        <v>503</v>
      </c>
      <c r="D272" s="140" t="s">
        <v>144</v>
      </c>
      <c r="E272" s="141" t="s">
        <v>504</v>
      </c>
      <c r="F272" s="142" t="s">
        <v>505</v>
      </c>
      <c r="G272" s="143" t="s">
        <v>103</v>
      </c>
      <c r="H272" s="144">
        <v>9.1999999999999993</v>
      </c>
      <c r="I272" s="145"/>
      <c r="J272" s="146">
        <f>ROUND(I272*H272,2)</f>
        <v>0</v>
      </c>
      <c r="K272" s="147"/>
      <c r="L272" s="33"/>
      <c r="M272" s="148" t="s">
        <v>3</v>
      </c>
      <c r="N272" s="149" t="s">
        <v>43</v>
      </c>
      <c r="O272" s="53"/>
      <c r="P272" s="150">
        <f>O272*H272</f>
        <v>0</v>
      </c>
      <c r="Q272" s="150">
        <v>0</v>
      </c>
      <c r="R272" s="150">
        <f>Q272*H272</f>
        <v>0</v>
      </c>
      <c r="S272" s="150">
        <v>0</v>
      </c>
      <c r="T272" s="151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2" t="s">
        <v>147</v>
      </c>
      <c r="AT272" s="152" t="s">
        <v>144</v>
      </c>
      <c r="AU272" s="152" t="s">
        <v>81</v>
      </c>
      <c r="AY272" s="17" t="s">
        <v>142</v>
      </c>
      <c r="BE272" s="153">
        <f>IF(N272="základní",J272,0)</f>
        <v>0</v>
      </c>
      <c r="BF272" s="153">
        <f>IF(N272="snížená",J272,0)</f>
        <v>0</v>
      </c>
      <c r="BG272" s="153">
        <f>IF(N272="zákl. přenesená",J272,0)</f>
        <v>0</v>
      </c>
      <c r="BH272" s="153">
        <f>IF(N272="sníž. přenesená",J272,0)</f>
        <v>0</v>
      </c>
      <c r="BI272" s="153">
        <f>IF(N272="nulová",J272,0)</f>
        <v>0</v>
      </c>
      <c r="BJ272" s="17" t="s">
        <v>77</v>
      </c>
      <c r="BK272" s="153">
        <f>ROUND(I272*H272,2)</f>
        <v>0</v>
      </c>
      <c r="BL272" s="17" t="s">
        <v>147</v>
      </c>
      <c r="BM272" s="152" t="s">
        <v>506</v>
      </c>
    </row>
    <row r="273" spans="1:65" s="2" customFormat="1" ht="10">
      <c r="A273" s="32"/>
      <c r="B273" s="33"/>
      <c r="C273" s="32"/>
      <c r="D273" s="154" t="s">
        <v>149</v>
      </c>
      <c r="E273" s="32"/>
      <c r="F273" s="155" t="s">
        <v>507</v>
      </c>
      <c r="G273" s="32"/>
      <c r="H273" s="32"/>
      <c r="I273" s="156"/>
      <c r="J273" s="32"/>
      <c r="K273" s="32"/>
      <c r="L273" s="33"/>
      <c r="M273" s="157"/>
      <c r="N273" s="158"/>
      <c r="O273" s="53"/>
      <c r="P273" s="53"/>
      <c r="Q273" s="53"/>
      <c r="R273" s="53"/>
      <c r="S273" s="53"/>
      <c r="T273" s="54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7" t="s">
        <v>149</v>
      </c>
      <c r="AU273" s="17" t="s">
        <v>81</v>
      </c>
    </row>
    <row r="274" spans="1:65" s="13" customFormat="1" ht="10">
      <c r="B274" s="159"/>
      <c r="D274" s="160" t="s">
        <v>151</v>
      </c>
      <c r="E274" s="161" t="s">
        <v>3</v>
      </c>
      <c r="F274" s="162" t="s">
        <v>508</v>
      </c>
      <c r="H274" s="163">
        <v>9.1999999999999993</v>
      </c>
      <c r="I274" s="164"/>
      <c r="L274" s="159"/>
      <c r="M274" s="165"/>
      <c r="N274" s="166"/>
      <c r="O274" s="166"/>
      <c r="P274" s="166"/>
      <c r="Q274" s="166"/>
      <c r="R274" s="166"/>
      <c r="S274" s="166"/>
      <c r="T274" s="167"/>
      <c r="AT274" s="161" t="s">
        <v>151</v>
      </c>
      <c r="AU274" s="161" t="s">
        <v>81</v>
      </c>
      <c r="AV274" s="13" t="s">
        <v>81</v>
      </c>
      <c r="AW274" s="13" t="s">
        <v>33</v>
      </c>
      <c r="AX274" s="13" t="s">
        <v>72</v>
      </c>
      <c r="AY274" s="161" t="s">
        <v>142</v>
      </c>
    </row>
    <row r="275" spans="1:65" s="14" customFormat="1" ht="10">
      <c r="B275" s="168"/>
      <c r="D275" s="160" t="s">
        <v>151</v>
      </c>
      <c r="E275" s="169" t="s">
        <v>3</v>
      </c>
      <c r="F275" s="170" t="s">
        <v>199</v>
      </c>
      <c r="H275" s="171">
        <v>9.1999999999999993</v>
      </c>
      <c r="I275" s="172"/>
      <c r="L275" s="168"/>
      <c r="M275" s="173"/>
      <c r="N275" s="174"/>
      <c r="O275" s="174"/>
      <c r="P275" s="174"/>
      <c r="Q275" s="174"/>
      <c r="R275" s="174"/>
      <c r="S275" s="174"/>
      <c r="T275" s="175"/>
      <c r="AT275" s="169" t="s">
        <v>151</v>
      </c>
      <c r="AU275" s="169" t="s">
        <v>81</v>
      </c>
      <c r="AV275" s="14" t="s">
        <v>147</v>
      </c>
      <c r="AW275" s="14" t="s">
        <v>33</v>
      </c>
      <c r="AX275" s="14" t="s">
        <v>77</v>
      </c>
      <c r="AY275" s="169" t="s">
        <v>142</v>
      </c>
    </row>
    <row r="276" spans="1:65" s="2" customFormat="1" ht="24.15" customHeight="1">
      <c r="A276" s="32"/>
      <c r="B276" s="139"/>
      <c r="C276" s="140" t="s">
        <v>509</v>
      </c>
      <c r="D276" s="140" t="s">
        <v>144</v>
      </c>
      <c r="E276" s="141" t="s">
        <v>510</v>
      </c>
      <c r="F276" s="142" t="s">
        <v>511</v>
      </c>
      <c r="G276" s="143" t="s">
        <v>182</v>
      </c>
      <c r="H276" s="144">
        <v>2.64</v>
      </c>
      <c r="I276" s="145"/>
      <c r="J276" s="146">
        <f>ROUND(I276*H276,2)</f>
        <v>0</v>
      </c>
      <c r="K276" s="147"/>
      <c r="L276" s="33"/>
      <c r="M276" s="148" t="s">
        <v>3</v>
      </c>
      <c r="N276" s="149" t="s">
        <v>43</v>
      </c>
      <c r="O276" s="53"/>
      <c r="P276" s="150">
        <f>O276*H276</f>
        <v>0</v>
      </c>
      <c r="Q276" s="150">
        <v>0</v>
      </c>
      <c r="R276" s="150">
        <f>Q276*H276</f>
        <v>0</v>
      </c>
      <c r="S276" s="150">
        <v>1.8</v>
      </c>
      <c r="T276" s="151">
        <f>S276*H276</f>
        <v>4.7520000000000007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52" t="s">
        <v>147</v>
      </c>
      <c r="AT276" s="152" t="s">
        <v>144</v>
      </c>
      <c r="AU276" s="152" t="s">
        <v>81</v>
      </c>
      <c r="AY276" s="17" t="s">
        <v>142</v>
      </c>
      <c r="BE276" s="153">
        <f>IF(N276="základní",J276,0)</f>
        <v>0</v>
      </c>
      <c r="BF276" s="153">
        <f>IF(N276="snížená",J276,0)</f>
        <v>0</v>
      </c>
      <c r="BG276" s="153">
        <f>IF(N276="zákl. přenesená",J276,0)</f>
        <v>0</v>
      </c>
      <c r="BH276" s="153">
        <f>IF(N276="sníž. přenesená",J276,0)</f>
        <v>0</v>
      </c>
      <c r="BI276" s="153">
        <f>IF(N276="nulová",J276,0)</f>
        <v>0</v>
      </c>
      <c r="BJ276" s="17" t="s">
        <v>77</v>
      </c>
      <c r="BK276" s="153">
        <f>ROUND(I276*H276,2)</f>
        <v>0</v>
      </c>
      <c r="BL276" s="17" t="s">
        <v>147</v>
      </c>
      <c r="BM276" s="152" t="s">
        <v>512</v>
      </c>
    </row>
    <row r="277" spans="1:65" s="2" customFormat="1" ht="10">
      <c r="A277" s="32"/>
      <c r="B277" s="33"/>
      <c r="C277" s="32"/>
      <c r="D277" s="154" t="s">
        <v>149</v>
      </c>
      <c r="E277" s="32"/>
      <c r="F277" s="155" t="s">
        <v>513</v>
      </c>
      <c r="G277" s="32"/>
      <c r="H277" s="32"/>
      <c r="I277" s="156"/>
      <c r="J277" s="32"/>
      <c r="K277" s="32"/>
      <c r="L277" s="33"/>
      <c r="M277" s="157"/>
      <c r="N277" s="158"/>
      <c r="O277" s="53"/>
      <c r="P277" s="53"/>
      <c r="Q277" s="53"/>
      <c r="R277" s="53"/>
      <c r="S277" s="53"/>
      <c r="T277" s="54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T277" s="17" t="s">
        <v>149</v>
      </c>
      <c r="AU277" s="17" t="s">
        <v>81</v>
      </c>
    </row>
    <row r="278" spans="1:65" s="13" customFormat="1" ht="10">
      <c r="B278" s="159"/>
      <c r="D278" s="160" t="s">
        <v>151</v>
      </c>
      <c r="E278" s="161" t="s">
        <v>3</v>
      </c>
      <c r="F278" s="162" t="s">
        <v>514</v>
      </c>
      <c r="H278" s="163">
        <v>2.64</v>
      </c>
      <c r="I278" s="164"/>
      <c r="L278" s="159"/>
      <c r="M278" s="165"/>
      <c r="N278" s="166"/>
      <c r="O278" s="166"/>
      <c r="P278" s="166"/>
      <c r="Q278" s="166"/>
      <c r="R278" s="166"/>
      <c r="S278" s="166"/>
      <c r="T278" s="167"/>
      <c r="AT278" s="161" t="s">
        <v>151</v>
      </c>
      <c r="AU278" s="161" t="s">
        <v>81</v>
      </c>
      <c r="AV278" s="13" t="s">
        <v>81</v>
      </c>
      <c r="AW278" s="13" t="s">
        <v>33</v>
      </c>
      <c r="AX278" s="13" t="s">
        <v>72</v>
      </c>
      <c r="AY278" s="161" t="s">
        <v>142</v>
      </c>
    </row>
    <row r="279" spans="1:65" s="2" customFormat="1" ht="55.5" customHeight="1">
      <c r="A279" s="32"/>
      <c r="B279" s="139"/>
      <c r="C279" s="140" t="s">
        <v>515</v>
      </c>
      <c r="D279" s="140" t="s">
        <v>144</v>
      </c>
      <c r="E279" s="141" t="s">
        <v>516</v>
      </c>
      <c r="F279" s="142" t="s">
        <v>517</v>
      </c>
      <c r="G279" s="143" t="s">
        <v>348</v>
      </c>
      <c r="H279" s="144">
        <v>1</v>
      </c>
      <c r="I279" s="145"/>
      <c r="J279" s="146">
        <f>ROUND(I279*H279,2)</f>
        <v>0</v>
      </c>
      <c r="K279" s="147"/>
      <c r="L279" s="33"/>
      <c r="M279" s="148" t="s">
        <v>3</v>
      </c>
      <c r="N279" s="149" t="s">
        <v>43</v>
      </c>
      <c r="O279" s="53"/>
      <c r="P279" s="150">
        <f>O279*H279</f>
        <v>0</v>
      </c>
      <c r="Q279" s="150">
        <v>0</v>
      </c>
      <c r="R279" s="150">
        <f>Q279*H279</f>
        <v>0</v>
      </c>
      <c r="S279" s="150">
        <v>8.2000000000000003E-2</v>
      </c>
      <c r="T279" s="151">
        <f>S279*H279</f>
        <v>8.2000000000000003E-2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52" t="s">
        <v>147</v>
      </c>
      <c r="AT279" s="152" t="s">
        <v>144</v>
      </c>
      <c r="AU279" s="152" t="s">
        <v>81</v>
      </c>
      <c r="AY279" s="17" t="s">
        <v>142</v>
      </c>
      <c r="BE279" s="153">
        <f>IF(N279="základní",J279,0)</f>
        <v>0</v>
      </c>
      <c r="BF279" s="153">
        <f>IF(N279="snížená",J279,0)</f>
        <v>0</v>
      </c>
      <c r="BG279" s="153">
        <f>IF(N279="zákl. přenesená",J279,0)</f>
        <v>0</v>
      </c>
      <c r="BH279" s="153">
        <f>IF(N279="sníž. přenesená",J279,0)</f>
        <v>0</v>
      </c>
      <c r="BI279" s="153">
        <f>IF(N279="nulová",J279,0)</f>
        <v>0</v>
      </c>
      <c r="BJ279" s="17" t="s">
        <v>77</v>
      </c>
      <c r="BK279" s="153">
        <f>ROUND(I279*H279,2)</f>
        <v>0</v>
      </c>
      <c r="BL279" s="17" t="s">
        <v>147</v>
      </c>
      <c r="BM279" s="152" t="s">
        <v>518</v>
      </c>
    </row>
    <row r="280" spans="1:65" s="2" customFormat="1" ht="10">
      <c r="A280" s="32"/>
      <c r="B280" s="33"/>
      <c r="C280" s="32"/>
      <c r="D280" s="154" t="s">
        <v>149</v>
      </c>
      <c r="E280" s="32"/>
      <c r="F280" s="155" t="s">
        <v>519</v>
      </c>
      <c r="G280" s="32"/>
      <c r="H280" s="32"/>
      <c r="I280" s="156"/>
      <c r="J280" s="32"/>
      <c r="K280" s="32"/>
      <c r="L280" s="33"/>
      <c r="M280" s="157"/>
      <c r="N280" s="158"/>
      <c r="O280" s="53"/>
      <c r="P280" s="53"/>
      <c r="Q280" s="53"/>
      <c r="R280" s="53"/>
      <c r="S280" s="53"/>
      <c r="T280" s="54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T280" s="17" t="s">
        <v>149</v>
      </c>
      <c r="AU280" s="17" t="s">
        <v>81</v>
      </c>
    </row>
    <row r="281" spans="1:65" s="12" customFormat="1" ht="20.9" customHeight="1">
      <c r="B281" s="126"/>
      <c r="D281" s="127" t="s">
        <v>71</v>
      </c>
      <c r="E281" s="137" t="s">
        <v>520</v>
      </c>
      <c r="F281" s="137" t="s">
        <v>521</v>
      </c>
      <c r="I281" s="129"/>
      <c r="J281" s="138">
        <f>BK281</f>
        <v>0</v>
      </c>
      <c r="L281" s="126"/>
      <c r="M281" s="131"/>
      <c r="N281" s="132"/>
      <c r="O281" s="132"/>
      <c r="P281" s="133">
        <f>SUM(P282:P283)</f>
        <v>0</v>
      </c>
      <c r="Q281" s="132"/>
      <c r="R281" s="133">
        <f>SUM(R282:R283)</f>
        <v>0</v>
      </c>
      <c r="S281" s="132"/>
      <c r="T281" s="134">
        <f>SUM(T282:T283)</f>
        <v>0</v>
      </c>
      <c r="AR281" s="127" t="s">
        <v>77</v>
      </c>
      <c r="AT281" s="135" t="s">
        <v>71</v>
      </c>
      <c r="AU281" s="135" t="s">
        <v>81</v>
      </c>
      <c r="AY281" s="127" t="s">
        <v>142</v>
      </c>
      <c r="BK281" s="136">
        <f>SUM(BK282:BK283)</f>
        <v>0</v>
      </c>
    </row>
    <row r="282" spans="1:65" s="2" customFormat="1" ht="44.25" customHeight="1">
      <c r="A282" s="32"/>
      <c r="B282" s="139"/>
      <c r="C282" s="140" t="s">
        <v>522</v>
      </c>
      <c r="D282" s="140" t="s">
        <v>144</v>
      </c>
      <c r="E282" s="141" t="s">
        <v>523</v>
      </c>
      <c r="F282" s="142" t="s">
        <v>524</v>
      </c>
      <c r="G282" s="143" t="s">
        <v>208</v>
      </c>
      <c r="H282" s="144">
        <v>196.49199999999999</v>
      </c>
      <c r="I282" s="145"/>
      <c r="J282" s="146">
        <f>ROUND(I282*H282,2)</f>
        <v>0</v>
      </c>
      <c r="K282" s="147"/>
      <c r="L282" s="33"/>
      <c r="M282" s="148" t="s">
        <v>3</v>
      </c>
      <c r="N282" s="149" t="s">
        <v>43</v>
      </c>
      <c r="O282" s="53"/>
      <c r="P282" s="150">
        <f>O282*H282</f>
        <v>0</v>
      </c>
      <c r="Q282" s="150">
        <v>0</v>
      </c>
      <c r="R282" s="150">
        <f>Q282*H282</f>
        <v>0</v>
      </c>
      <c r="S282" s="150">
        <v>0</v>
      </c>
      <c r="T282" s="151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52" t="s">
        <v>147</v>
      </c>
      <c r="AT282" s="152" t="s">
        <v>144</v>
      </c>
      <c r="AU282" s="152" t="s">
        <v>84</v>
      </c>
      <c r="AY282" s="17" t="s">
        <v>142</v>
      </c>
      <c r="BE282" s="153">
        <f>IF(N282="základní",J282,0)</f>
        <v>0</v>
      </c>
      <c r="BF282" s="153">
        <f>IF(N282="snížená",J282,0)</f>
        <v>0</v>
      </c>
      <c r="BG282" s="153">
        <f>IF(N282="zákl. přenesená",J282,0)</f>
        <v>0</v>
      </c>
      <c r="BH282" s="153">
        <f>IF(N282="sníž. přenesená",J282,0)</f>
        <v>0</v>
      </c>
      <c r="BI282" s="153">
        <f>IF(N282="nulová",J282,0)</f>
        <v>0</v>
      </c>
      <c r="BJ282" s="17" t="s">
        <v>77</v>
      </c>
      <c r="BK282" s="153">
        <f>ROUND(I282*H282,2)</f>
        <v>0</v>
      </c>
      <c r="BL282" s="17" t="s">
        <v>147</v>
      </c>
      <c r="BM282" s="152" t="s">
        <v>525</v>
      </c>
    </row>
    <row r="283" spans="1:65" s="2" customFormat="1" ht="10">
      <c r="A283" s="32"/>
      <c r="B283" s="33"/>
      <c r="C283" s="32"/>
      <c r="D283" s="154" t="s">
        <v>149</v>
      </c>
      <c r="E283" s="32"/>
      <c r="F283" s="155" t="s">
        <v>526</v>
      </c>
      <c r="G283" s="32"/>
      <c r="H283" s="32"/>
      <c r="I283" s="156"/>
      <c r="J283" s="32"/>
      <c r="K283" s="32"/>
      <c r="L283" s="33"/>
      <c r="M283" s="157"/>
      <c r="N283" s="158"/>
      <c r="O283" s="53"/>
      <c r="P283" s="53"/>
      <c r="Q283" s="53"/>
      <c r="R283" s="53"/>
      <c r="S283" s="53"/>
      <c r="T283" s="54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T283" s="17" t="s">
        <v>149</v>
      </c>
      <c r="AU283" s="17" t="s">
        <v>84</v>
      </c>
    </row>
    <row r="284" spans="1:65" s="12" customFormat="1" ht="22.75" customHeight="1">
      <c r="B284" s="126"/>
      <c r="D284" s="127" t="s">
        <v>71</v>
      </c>
      <c r="E284" s="137" t="s">
        <v>527</v>
      </c>
      <c r="F284" s="137" t="s">
        <v>528</v>
      </c>
      <c r="I284" s="129"/>
      <c r="J284" s="138">
        <f>BK284</f>
        <v>0</v>
      </c>
      <c r="L284" s="126"/>
      <c r="M284" s="131"/>
      <c r="N284" s="132"/>
      <c r="O284" s="132"/>
      <c r="P284" s="133">
        <f>SUM(P285:P297)</f>
        <v>0</v>
      </c>
      <c r="Q284" s="132"/>
      <c r="R284" s="133">
        <f>SUM(R285:R297)</f>
        <v>0</v>
      </c>
      <c r="S284" s="132"/>
      <c r="T284" s="134">
        <f>SUM(T285:T297)</f>
        <v>0</v>
      </c>
      <c r="AR284" s="127" t="s">
        <v>77</v>
      </c>
      <c r="AT284" s="135" t="s">
        <v>71</v>
      </c>
      <c r="AU284" s="135" t="s">
        <v>77</v>
      </c>
      <c r="AY284" s="127" t="s">
        <v>142</v>
      </c>
      <c r="BK284" s="136">
        <f>SUM(BK285:BK297)</f>
        <v>0</v>
      </c>
    </row>
    <row r="285" spans="1:65" s="2" customFormat="1" ht="33" customHeight="1">
      <c r="A285" s="32"/>
      <c r="B285" s="139"/>
      <c r="C285" s="140" t="s">
        <v>529</v>
      </c>
      <c r="D285" s="140" t="s">
        <v>144</v>
      </c>
      <c r="E285" s="141" t="s">
        <v>530</v>
      </c>
      <c r="F285" s="142" t="s">
        <v>531</v>
      </c>
      <c r="G285" s="143" t="s">
        <v>208</v>
      </c>
      <c r="H285" s="144">
        <v>253.17400000000001</v>
      </c>
      <c r="I285" s="145"/>
      <c r="J285" s="146">
        <f>ROUND(I285*H285,2)</f>
        <v>0</v>
      </c>
      <c r="K285" s="147"/>
      <c r="L285" s="33"/>
      <c r="M285" s="148" t="s">
        <v>3</v>
      </c>
      <c r="N285" s="149" t="s">
        <v>43</v>
      </c>
      <c r="O285" s="53"/>
      <c r="P285" s="150">
        <f>O285*H285</f>
        <v>0</v>
      </c>
      <c r="Q285" s="150">
        <v>0</v>
      </c>
      <c r="R285" s="150">
        <f>Q285*H285</f>
        <v>0</v>
      </c>
      <c r="S285" s="150">
        <v>0</v>
      </c>
      <c r="T285" s="151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52" t="s">
        <v>147</v>
      </c>
      <c r="AT285" s="152" t="s">
        <v>144</v>
      </c>
      <c r="AU285" s="152" t="s">
        <v>81</v>
      </c>
      <c r="AY285" s="17" t="s">
        <v>142</v>
      </c>
      <c r="BE285" s="153">
        <f>IF(N285="základní",J285,0)</f>
        <v>0</v>
      </c>
      <c r="BF285" s="153">
        <f>IF(N285="snížená",J285,0)</f>
        <v>0</v>
      </c>
      <c r="BG285" s="153">
        <f>IF(N285="zákl. přenesená",J285,0)</f>
        <v>0</v>
      </c>
      <c r="BH285" s="153">
        <f>IF(N285="sníž. přenesená",J285,0)</f>
        <v>0</v>
      </c>
      <c r="BI285" s="153">
        <f>IF(N285="nulová",J285,0)</f>
        <v>0</v>
      </c>
      <c r="BJ285" s="17" t="s">
        <v>77</v>
      </c>
      <c r="BK285" s="153">
        <f>ROUND(I285*H285,2)</f>
        <v>0</v>
      </c>
      <c r="BL285" s="17" t="s">
        <v>147</v>
      </c>
      <c r="BM285" s="152" t="s">
        <v>532</v>
      </c>
    </row>
    <row r="286" spans="1:65" s="2" customFormat="1" ht="10">
      <c r="A286" s="32"/>
      <c r="B286" s="33"/>
      <c r="C286" s="32"/>
      <c r="D286" s="154" t="s">
        <v>149</v>
      </c>
      <c r="E286" s="32"/>
      <c r="F286" s="155" t="s">
        <v>533</v>
      </c>
      <c r="G286" s="32"/>
      <c r="H286" s="32"/>
      <c r="I286" s="156"/>
      <c r="J286" s="32"/>
      <c r="K286" s="32"/>
      <c r="L286" s="33"/>
      <c r="M286" s="157"/>
      <c r="N286" s="158"/>
      <c r="O286" s="53"/>
      <c r="P286" s="53"/>
      <c r="Q286" s="53"/>
      <c r="R286" s="53"/>
      <c r="S286" s="53"/>
      <c r="T286" s="54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T286" s="17" t="s">
        <v>149</v>
      </c>
      <c r="AU286" s="17" t="s">
        <v>81</v>
      </c>
    </row>
    <row r="287" spans="1:65" s="2" customFormat="1" ht="24.15" customHeight="1">
      <c r="A287" s="32"/>
      <c r="B287" s="139"/>
      <c r="C287" s="140" t="s">
        <v>534</v>
      </c>
      <c r="D287" s="140" t="s">
        <v>144</v>
      </c>
      <c r="E287" s="141" t="s">
        <v>535</v>
      </c>
      <c r="F287" s="142" t="s">
        <v>536</v>
      </c>
      <c r="G287" s="143" t="s">
        <v>208</v>
      </c>
      <c r="H287" s="144">
        <v>759.52800000000002</v>
      </c>
      <c r="I287" s="145"/>
      <c r="J287" s="146">
        <f>ROUND(I287*H287,2)</f>
        <v>0</v>
      </c>
      <c r="K287" s="147"/>
      <c r="L287" s="33"/>
      <c r="M287" s="148" t="s">
        <v>3</v>
      </c>
      <c r="N287" s="149" t="s">
        <v>43</v>
      </c>
      <c r="O287" s="53"/>
      <c r="P287" s="150">
        <f>O287*H287</f>
        <v>0</v>
      </c>
      <c r="Q287" s="150">
        <v>0</v>
      </c>
      <c r="R287" s="150">
        <f>Q287*H287</f>
        <v>0</v>
      </c>
      <c r="S287" s="150">
        <v>0</v>
      </c>
      <c r="T287" s="151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2" t="s">
        <v>147</v>
      </c>
      <c r="AT287" s="152" t="s">
        <v>144</v>
      </c>
      <c r="AU287" s="152" t="s">
        <v>81</v>
      </c>
      <c r="AY287" s="17" t="s">
        <v>142</v>
      </c>
      <c r="BE287" s="153">
        <f>IF(N287="základní",J287,0)</f>
        <v>0</v>
      </c>
      <c r="BF287" s="153">
        <f>IF(N287="snížená",J287,0)</f>
        <v>0</v>
      </c>
      <c r="BG287" s="153">
        <f>IF(N287="zákl. přenesená",J287,0)</f>
        <v>0</v>
      </c>
      <c r="BH287" s="153">
        <f>IF(N287="sníž. přenesená",J287,0)</f>
        <v>0</v>
      </c>
      <c r="BI287" s="153">
        <f>IF(N287="nulová",J287,0)</f>
        <v>0</v>
      </c>
      <c r="BJ287" s="17" t="s">
        <v>77</v>
      </c>
      <c r="BK287" s="153">
        <f>ROUND(I287*H287,2)</f>
        <v>0</v>
      </c>
      <c r="BL287" s="17" t="s">
        <v>147</v>
      </c>
      <c r="BM287" s="152" t="s">
        <v>537</v>
      </c>
    </row>
    <row r="288" spans="1:65" s="2" customFormat="1" ht="10">
      <c r="A288" s="32"/>
      <c r="B288" s="33"/>
      <c r="C288" s="32"/>
      <c r="D288" s="154" t="s">
        <v>149</v>
      </c>
      <c r="E288" s="32"/>
      <c r="F288" s="155" t="s">
        <v>538</v>
      </c>
      <c r="G288" s="32"/>
      <c r="H288" s="32"/>
      <c r="I288" s="156"/>
      <c r="J288" s="32"/>
      <c r="K288" s="32"/>
      <c r="L288" s="33"/>
      <c r="M288" s="157"/>
      <c r="N288" s="158"/>
      <c r="O288" s="53"/>
      <c r="P288" s="53"/>
      <c r="Q288" s="53"/>
      <c r="R288" s="53"/>
      <c r="S288" s="53"/>
      <c r="T288" s="54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T288" s="17" t="s">
        <v>149</v>
      </c>
      <c r="AU288" s="17" t="s">
        <v>81</v>
      </c>
    </row>
    <row r="289" spans="1:65" s="13" customFormat="1" ht="10">
      <c r="B289" s="159"/>
      <c r="D289" s="160" t="s">
        <v>151</v>
      </c>
      <c r="E289" s="161" t="s">
        <v>3</v>
      </c>
      <c r="F289" s="162" t="s">
        <v>539</v>
      </c>
      <c r="H289" s="163">
        <v>759.52800000000002</v>
      </c>
      <c r="I289" s="164"/>
      <c r="L289" s="159"/>
      <c r="M289" s="165"/>
      <c r="N289" s="166"/>
      <c r="O289" s="166"/>
      <c r="P289" s="166"/>
      <c r="Q289" s="166"/>
      <c r="R289" s="166"/>
      <c r="S289" s="166"/>
      <c r="T289" s="167"/>
      <c r="AT289" s="161" t="s">
        <v>151</v>
      </c>
      <c r="AU289" s="161" t="s">
        <v>81</v>
      </c>
      <c r="AV289" s="13" t="s">
        <v>81</v>
      </c>
      <c r="AW289" s="13" t="s">
        <v>33</v>
      </c>
      <c r="AX289" s="13" t="s">
        <v>72</v>
      </c>
      <c r="AY289" s="161" t="s">
        <v>142</v>
      </c>
    </row>
    <row r="290" spans="1:65" s="2" customFormat="1" ht="24.15" customHeight="1">
      <c r="A290" s="32"/>
      <c r="B290" s="139"/>
      <c r="C290" s="140" t="s">
        <v>540</v>
      </c>
      <c r="D290" s="140" t="s">
        <v>144</v>
      </c>
      <c r="E290" s="141" t="s">
        <v>541</v>
      </c>
      <c r="F290" s="142" t="s">
        <v>542</v>
      </c>
      <c r="G290" s="143" t="s">
        <v>208</v>
      </c>
      <c r="H290" s="144">
        <v>80.835999999999999</v>
      </c>
      <c r="I290" s="145"/>
      <c r="J290" s="146">
        <f>ROUND(I290*H290,2)</f>
        <v>0</v>
      </c>
      <c r="K290" s="147"/>
      <c r="L290" s="33"/>
      <c r="M290" s="148" t="s">
        <v>3</v>
      </c>
      <c r="N290" s="149" t="s">
        <v>43</v>
      </c>
      <c r="O290" s="53"/>
      <c r="P290" s="150">
        <f>O290*H290</f>
        <v>0</v>
      </c>
      <c r="Q290" s="150">
        <v>0</v>
      </c>
      <c r="R290" s="150">
        <f>Q290*H290</f>
        <v>0</v>
      </c>
      <c r="S290" s="150">
        <v>0</v>
      </c>
      <c r="T290" s="151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52" t="s">
        <v>147</v>
      </c>
      <c r="AT290" s="152" t="s">
        <v>144</v>
      </c>
      <c r="AU290" s="152" t="s">
        <v>81</v>
      </c>
      <c r="AY290" s="17" t="s">
        <v>142</v>
      </c>
      <c r="BE290" s="153">
        <f>IF(N290="základní",J290,0)</f>
        <v>0</v>
      </c>
      <c r="BF290" s="153">
        <f>IF(N290="snížená",J290,0)</f>
        <v>0</v>
      </c>
      <c r="BG290" s="153">
        <f>IF(N290="zákl. přenesená",J290,0)</f>
        <v>0</v>
      </c>
      <c r="BH290" s="153">
        <f>IF(N290="sníž. přenesená",J290,0)</f>
        <v>0</v>
      </c>
      <c r="BI290" s="153">
        <f>IF(N290="nulová",J290,0)</f>
        <v>0</v>
      </c>
      <c r="BJ290" s="17" t="s">
        <v>77</v>
      </c>
      <c r="BK290" s="153">
        <f>ROUND(I290*H290,2)</f>
        <v>0</v>
      </c>
      <c r="BL290" s="17" t="s">
        <v>147</v>
      </c>
      <c r="BM290" s="152" t="s">
        <v>543</v>
      </c>
    </row>
    <row r="291" spans="1:65" s="13" customFormat="1" ht="10">
      <c r="B291" s="159"/>
      <c r="D291" s="160" t="s">
        <v>151</v>
      </c>
      <c r="E291" s="161" t="s">
        <v>3</v>
      </c>
      <c r="F291" s="162" t="s">
        <v>544</v>
      </c>
      <c r="H291" s="163">
        <v>253.17400000000001</v>
      </c>
      <c r="I291" s="164"/>
      <c r="L291" s="159"/>
      <c r="M291" s="165"/>
      <c r="N291" s="166"/>
      <c r="O291" s="166"/>
      <c r="P291" s="166"/>
      <c r="Q291" s="166"/>
      <c r="R291" s="166"/>
      <c r="S291" s="166"/>
      <c r="T291" s="167"/>
      <c r="AT291" s="161" t="s">
        <v>151</v>
      </c>
      <c r="AU291" s="161" t="s">
        <v>81</v>
      </c>
      <c r="AV291" s="13" t="s">
        <v>81</v>
      </c>
      <c r="AW291" s="13" t="s">
        <v>33</v>
      </c>
      <c r="AX291" s="13" t="s">
        <v>72</v>
      </c>
      <c r="AY291" s="161" t="s">
        <v>142</v>
      </c>
    </row>
    <row r="292" spans="1:65" s="13" customFormat="1" ht="10">
      <c r="B292" s="159"/>
      <c r="D292" s="160" t="s">
        <v>151</v>
      </c>
      <c r="E292" s="161" t="s">
        <v>3</v>
      </c>
      <c r="F292" s="162" t="s">
        <v>545</v>
      </c>
      <c r="H292" s="163">
        <v>-87.584000000000003</v>
      </c>
      <c r="I292" s="164"/>
      <c r="L292" s="159"/>
      <c r="M292" s="165"/>
      <c r="N292" s="166"/>
      <c r="O292" s="166"/>
      <c r="P292" s="166"/>
      <c r="Q292" s="166"/>
      <c r="R292" s="166"/>
      <c r="S292" s="166"/>
      <c r="T292" s="167"/>
      <c r="AT292" s="161" t="s">
        <v>151</v>
      </c>
      <c r="AU292" s="161" t="s">
        <v>81</v>
      </c>
      <c r="AV292" s="13" t="s">
        <v>81</v>
      </c>
      <c r="AW292" s="13" t="s">
        <v>33</v>
      </c>
      <c r="AX292" s="13" t="s">
        <v>72</v>
      </c>
      <c r="AY292" s="161" t="s">
        <v>142</v>
      </c>
    </row>
    <row r="293" spans="1:65" s="13" customFormat="1" ht="20">
      <c r="B293" s="159"/>
      <c r="D293" s="160" t="s">
        <v>151</v>
      </c>
      <c r="E293" s="161" t="s">
        <v>3</v>
      </c>
      <c r="F293" s="162" t="s">
        <v>546</v>
      </c>
      <c r="H293" s="163">
        <v>-84.754000000000005</v>
      </c>
      <c r="I293" s="164"/>
      <c r="L293" s="159"/>
      <c r="M293" s="165"/>
      <c r="N293" s="166"/>
      <c r="O293" s="166"/>
      <c r="P293" s="166"/>
      <c r="Q293" s="166"/>
      <c r="R293" s="166"/>
      <c r="S293" s="166"/>
      <c r="T293" s="167"/>
      <c r="AT293" s="161" t="s">
        <v>151</v>
      </c>
      <c r="AU293" s="161" t="s">
        <v>81</v>
      </c>
      <c r="AV293" s="13" t="s">
        <v>81</v>
      </c>
      <c r="AW293" s="13" t="s">
        <v>33</v>
      </c>
      <c r="AX293" s="13" t="s">
        <v>72</v>
      </c>
      <c r="AY293" s="161" t="s">
        <v>142</v>
      </c>
    </row>
    <row r="294" spans="1:65" s="14" customFormat="1" ht="10">
      <c r="B294" s="168"/>
      <c r="D294" s="160" t="s">
        <v>151</v>
      </c>
      <c r="E294" s="169" t="s">
        <v>3</v>
      </c>
      <c r="F294" s="170" t="s">
        <v>199</v>
      </c>
      <c r="H294" s="171">
        <v>80.835999999999999</v>
      </c>
      <c r="I294" s="172"/>
      <c r="L294" s="168"/>
      <c r="M294" s="173"/>
      <c r="N294" s="174"/>
      <c r="O294" s="174"/>
      <c r="P294" s="174"/>
      <c r="Q294" s="174"/>
      <c r="R294" s="174"/>
      <c r="S294" s="174"/>
      <c r="T294" s="175"/>
      <c r="AT294" s="169" t="s">
        <v>151</v>
      </c>
      <c r="AU294" s="169" t="s">
        <v>81</v>
      </c>
      <c r="AV294" s="14" t="s">
        <v>147</v>
      </c>
      <c r="AW294" s="14" t="s">
        <v>33</v>
      </c>
      <c r="AX294" s="14" t="s">
        <v>77</v>
      </c>
      <c r="AY294" s="169" t="s">
        <v>142</v>
      </c>
    </row>
    <row r="295" spans="1:65" s="2" customFormat="1" ht="44.25" customHeight="1">
      <c r="A295" s="32"/>
      <c r="B295" s="139"/>
      <c r="C295" s="140" t="s">
        <v>547</v>
      </c>
      <c r="D295" s="140" t="s">
        <v>144</v>
      </c>
      <c r="E295" s="141" t="s">
        <v>548</v>
      </c>
      <c r="F295" s="142" t="s">
        <v>549</v>
      </c>
      <c r="G295" s="143" t="s">
        <v>208</v>
      </c>
      <c r="H295" s="144">
        <v>87.584000000000003</v>
      </c>
      <c r="I295" s="145"/>
      <c r="J295" s="146">
        <f>ROUND(I295*H295,2)</f>
        <v>0</v>
      </c>
      <c r="K295" s="147"/>
      <c r="L295" s="33"/>
      <c r="M295" s="148" t="s">
        <v>3</v>
      </c>
      <c r="N295" s="149" t="s">
        <v>43</v>
      </c>
      <c r="O295" s="53"/>
      <c r="P295" s="150">
        <f>O295*H295</f>
        <v>0</v>
      </c>
      <c r="Q295" s="150">
        <v>0</v>
      </c>
      <c r="R295" s="150">
        <f>Q295*H295</f>
        <v>0</v>
      </c>
      <c r="S295" s="150">
        <v>0</v>
      </c>
      <c r="T295" s="151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52" t="s">
        <v>147</v>
      </c>
      <c r="AT295" s="152" t="s">
        <v>144</v>
      </c>
      <c r="AU295" s="152" t="s">
        <v>81</v>
      </c>
      <c r="AY295" s="17" t="s">
        <v>142</v>
      </c>
      <c r="BE295" s="153">
        <f>IF(N295="základní",J295,0)</f>
        <v>0</v>
      </c>
      <c r="BF295" s="153">
        <f>IF(N295="snížená",J295,0)</f>
        <v>0</v>
      </c>
      <c r="BG295" s="153">
        <f>IF(N295="zákl. přenesená",J295,0)</f>
        <v>0</v>
      </c>
      <c r="BH295" s="153">
        <f>IF(N295="sníž. přenesená",J295,0)</f>
        <v>0</v>
      </c>
      <c r="BI295" s="153">
        <f>IF(N295="nulová",J295,0)</f>
        <v>0</v>
      </c>
      <c r="BJ295" s="17" t="s">
        <v>77</v>
      </c>
      <c r="BK295" s="153">
        <f>ROUND(I295*H295,2)</f>
        <v>0</v>
      </c>
      <c r="BL295" s="17" t="s">
        <v>147</v>
      </c>
      <c r="BM295" s="152" t="s">
        <v>550</v>
      </c>
    </row>
    <row r="296" spans="1:65" s="2" customFormat="1" ht="10">
      <c r="A296" s="32"/>
      <c r="B296" s="33"/>
      <c r="C296" s="32"/>
      <c r="D296" s="154" t="s">
        <v>149</v>
      </c>
      <c r="E296" s="32"/>
      <c r="F296" s="155" t="s">
        <v>551</v>
      </c>
      <c r="G296" s="32"/>
      <c r="H296" s="32"/>
      <c r="I296" s="156"/>
      <c r="J296" s="32"/>
      <c r="K296" s="32"/>
      <c r="L296" s="33"/>
      <c r="M296" s="157"/>
      <c r="N296" s="158"/>
      <c r="O296" s="53"/>
      <c r="P296" s="53"/>
      <c r="Q296" s="53"/>
      <c r="R296" s="53"/>
      <c r="S296" s="53"/>
      <c r="T296" s="54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T296" s="17" t="s">
        <v>149</v>
      </c>
      <c r="AU296" s="17" t="s">
        <v>81</v>
      </c>
    </row>
    <row r="297" spans="1:65" s="13" customFormat="1" ht="10">
      <c r="B297" s="159"/>
      <c r="D297" s="160" t="s">
        <v>151</v>
      </c>
      <c r="E297" s="161" t="s">
        <v>3</v>
      </c>
      <c r="F297" s="162" t="s">
        <v>552</v>
      </c>
      <c r="H297" s="163">
        <v>87.584000000000003</v>
      </c>
      <c r="I297" s="164"/>
      <c r="L297" s="159"/>
      <c r="M297" s="165"/>
      <c r="N297" s="166"/>
      <c r="O297" s="166"/>
      <c r="P297" s="166"/>
      <c r="Q297" s="166"/>
      <c r="R297" s="166"/>
      <c r="S297" s="166"/>
      <c r="T297" s="167"/>
      <c r="AT297" s="161" t="s">
        <v>151</v>
      </c>
      <c r="AU297" s="161" t="s">
        <v>81</v>
      </c>
      <c r="AV297" s="13" t="s">
        <v>81</v>
      </c>
      <c r="AW297" s="13" t="s">
        <v>33</v>
      </c>
      <c r="AX297" s="13" t="s">
        <v>72</v>
      </c>
      <c r="AY297" s="161" t="s">
        <v>142</v>
      </c>
    </row>
    <row r="298" spans="1:65" s="12" customFormat="1" ht="25.9" customHeight="1">
      <c r="B298" s="126"/>
      <c r="D298" s="127" t="s">
        <v>71</v>
      </c>
      <c r="E298" s="128" t="s">
        <v>553</v>
      </c>
      <c r="F298" s="128" t="s">
        <v>554</v>
      </c>
      <c r="I298" s="129"/>
      <c r="J298" s="130">
        <f>BK298</f>
        <v>0</v>
      </c>
      <c r="L298" s="126"/>
      <c r="M298" s="131"/>
      <c r="N298" s="132"/>
      <c r="O298" s="132"/>
      <c r="P298" s="133">
        <f>P299</f>
        <v>0</v>
      </c>
      <c r="Q298" s="132"/>
      <c r="R298" s="133">
        <f>R299</f>
        <v>0</v>
      </c>
      <c r="S298" s="132"/>
      <c r="T298" s="134">
        <f>T299</f>
        <v>7.0000000000000007E-2</v>
      </c>
      <c r="AR298" s="127" t="s">
        <v>81</v>
      </c>
      <c r="AT298" s="135" t="s">
        <v>71</v>
      </c>
      <c r="AU298" s="135" t="s">
        <v>72</v>
      </c>
      <c r="AY298" s="127" t="s">
        <v>142</v>
      </c>
      <c r="BK298" s="136">
        <f>BK299</f>
        <v>0</v>
      </c>
    </row>
    <row r="299" spans="1:65" s="12" customFormat="1" ht="22.75" customHeight="1">
      <c r="B299" s="126"/>
      <c r="D299" s="127" t="s">
        <v>71</v>
      </c>
      <c r="E299" s="137" t="s">
        <v>555</v>
      </c>
      <c r="F299" s="137" t="s">
        <v>556</v>
      </c>
      <c r="I299" s="129"/>
      <c r="J299" s="138">
        <f>BK299</f>
        <v>0</v>
      </c>
      <c r="L299" s="126"/>
      <c r="M299" s="131"/>
      <c r="N299" s="132"/>
      <c r="O299" s="132"/>
      <c r="P299" s="133">
        <f>SUM(P300:P302)</f>
        <v>0</v>
      </c>
      <c r="Q299" s="132"/>
      <c r="R299" s="133">
        <f>SUM(R300:R302)</f>
        <v>0</v>
      </c>
      <c r="S299" s="132"/>
      <c r="T299" s="134">
        <f>SUM(T300:T302)</f>
        <v>7.0000000000000007E-2</v>
      </c>
      <c r="AR299" s="127" t="s">
        <v>81</v>
      </c>
      <c r="AT299" s="135" t="s">
        <v>71</v>
      </c>
      <c r="AU299" s="135" t="s">
        <v>77</v>
      </c>
      <c r="AY299" s="127" t="s">
        <v>142</v>
      </c>
      <c r="BK299" s="136">
        <f>SUM(BK300:BK302)</f>
        <v>0</v>
      </c>
    </row>
    <row r="300" spans="1:65" s="2" customFormat="1" ht="21.75" customHeight="1">
      <c r="A300" s="32"/>
      <c r="B300" s="139"/>
      <c r="C300" s="140" t="s">
        <v>557</v>
      </c>
      <c r="D300" s="140" t="s">
        <v>144</v>
      </c>
      <c r="E300" s="141" t="s">
        <v>558</v>
      </c>
      <c r="F300" s="142" t="s">
        <v>559</v>
      </c>
      <c r="G300" s="143" t="s">
        <v>89</v>
      </c>
      <c r="H300" s="144">
        <v>10</v>
      </c>
      <c r="I300" s="145"/>
      <c r="J300" s="146">
        <f>ROUND(I300*H300,2)</f>
        <v>0</v>
      </c>
      <c r="K300" s="147"/>
      <c r="L300" s="33"/>
      <c r="M300" s="148" t="s">
        <v>3</v>
      </c>
      <c r="N300" s="149" t="s">
        <v>43</v>
      </c>
      <c r="O300" s="53"/>
      <c r="P300" s="150">
        <f>O300*H300</f>
        <v>0</v>
      </c>
      <c r="Q300" s="150">
        <v>0</v>
      </c>
      <c r="R300" s="150">
        <f>Q300*H300</f>
        <v>0</v>
      </c>
      <c r="S300" s="150">
        <v>7.0000000000000001E-3</v>
      </c>
      <c r="T300" s="151">
        <f>S300*H300</f>
        <v>7.0000000000000007E-2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52" t="s">
        <v>238</v>
      </c>
      <c r="AT300" s="152" t="s">
        <v>144</v>
      </c>
      <c r="AU300" s="152" t="s">
        <v>81</v>
      </c>
      <c r="AY300" s="17" t="s">
        <v>142</v>
      </c>
      <c r="BE300" s="153">
        <f>IF(N300="základní",J300,0)</f>
        <v>0</v>
      </c>
      <c r="BF300" s="153">
        <f>IF(N300="snížená",J300,0)</f>
        <v>0</v>
      </c>
      <c r="BG300" s="153">
        <f>IF(N300="zákl. přenesená",J300,0)</f>
        <v>0</v>
      </c>
      <c r="BH300" s="153">
        <f>IF(N300="sníž. přenesená",J300,0)</f>
        <v>0</v>
      </c>
      <c r="BI300" s="153">
        <f>IF(N300="nulová",J300,0)</f>
        <v>0</v>
      </c>
      <c r="BJ300" s="17" t="s">
        <v>77</v>
      </c>
      <c r="BK300" s="153">
        <f>ROUND(I300*H300,2)</f>
        <v>0</v>
      </c>
      <c r="BL300" s="17" t="s">
        <v>238</v>
      </c>
      <c r="BM300" s="152" t="s">
        <v>560</v>
      </c>
    </row>
    <row r="301" spans="1:65" s="2" customFormat="1" ht="10">
      <c r="A301" s="32"/>
      <c r="B301" s="33"/>
      <c r="C301" s="32"/>
      <c r="D301" s="154" t="s">
        <v>149</v>
      </c>
      <c r="E301" s="32"/>
      <c r="F301" s="155" t="s">
        <v>561</v>
      </c>
      <c r="G301" s="32"/>
      <c r="H301" s="32"/>
      <c r="I301" s="156"/>
      <c r="J301" s="32"/>
      <c r="K301" s="32"/>
      <c r="L301" s="33"/>
      <c r="M301" s="157"/>
      <c r="N301" s="158"/>
      <c r="O301" s="53"/>
      <c r="P301" s="53"/>
      <c r="Q301" s="53"/>
      <c r="R301" s="53"/>
      <c r="S301" s="53"/>
      <c r="T301" s="54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T301" s="17" t="s">
        <v>149</v>
      </c>
      <c r="AU301" s="17" t="s">
        <v>81</v>
      </c>
    </row>
    <row r="302" spans="1:65" s="13" customFormat="1" ht="10">
      <c r="B302" s="159"/>
      <c r="D302" s="160" t="s">
        <v>151</v>
      </c>
      <c r="E302" s="161" t="s">
        <v>3</v>
      </c>
      <c r="F302" s="162" t="s">
        <v>562</v>
      </c>
      <c r="H302" s="163">
        <v>10</v>
      </c>
      <c r="I302" s="164"/>
      <c r="L302" s="159"/>
      <c r="M302" s="187"/>
      <c r="N302" s="188"/>
      <c r="O302" s="188"/>
      <c r="P302" s="188"/>
      <c r="Q302" s="188"/>
      <c r="R302" s="188"/>
      <c r="S302" s="188"/>
      <c r="T302" s="189"/>
      <c r="AT302" s="161" t="s">
        <v>151</v>
      </c>
      <c r="AU302" s="161" t="s">
        <v>81</v>
      </c>
      <c r="AV302" s="13" t="s">
        <v>81</v>
      </c>
      <c r="AW302" s="13" t="s">
        <v>33</v>
      </c>
      <c r="AX302" s="13" t="s">
        <v>72</v>
      </c>
      <c r="AY302" s="161" t="s">
        <v>142</v>
      </c>
    </row>
    <row r="303" spans="1:65" s="2" customFormat="1" ht="7" customHeight="1">
      <c r="A303" s="32"/>
      <c r="B303" s="42"/>
      <c r="C303" s="43"/>
      <c r="D303" s="43"/>
      <c r="E303" s="43"/>
      <c r="F303" s="43"/>
      <c r="G303" s="43"/>
      <c r="H303" s="43"/>
      <c r="I303" s="43"/>
      <c r="J303" s="43"/>
      <c r="K303" s="43"/>
      <c r="L303" s="33"/>
      <c r="M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</row>
  </sheetData>
  <autoFilter ref="C88:K302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3" r:id="rId1"/>
    <hyperlink ref="F97" r:id="rId2"/>
    <hyperlink ref="F104" r:id="rId3"/>
    <hyperlink ref="F110" r:id="rId4"/>
    <hyperlink ref="F113" r:id="rId5"/>
    <hyperlink ref="F117" r:id="rId6"/>
    <hyperlink ref="F120" r:id="rId7"/>
    <hyperlink ref="F123" r:id="rId8"/>
    <hyperlink ref="F128" r:id="rId9"/>
    <hyperlink ref="F132" r:id="rId10"/>
    <hyperlink ref="F136" r:id="rId11"/>
    <hyperlink ref="F145" r:id="rId12"/>
    <hyperlink ref="F149" r:id="rId13"/>
    <hyperlink ref="F158" r:id="rId14"/>
    <hyperlink ref="F163" r:id="rId15"/>
    <hyperlink ref="F168" r:id="rId16"/>
    <hyperlink ref="F171" r:id="rId17"/>
    <hyperlink ref="F174" r:id="rId18"/>
    <hyperlink ref="F177" r:id="rId19"/>
    <hyperlink ref="F180" r:id="rId20"/>
    <hyperlink ref="F185" r:id="rId21"/>
    <hyperlink ref="F190" r:id="rId22"/>
    <hyperlink ref="F195" r:id="rId23"/>
    <hyperlink ref="F202" r:id="rId24"/>
    <hyperlink ref="F207" r:id="rId25"/>
    <hyperlink ref="F210" r:id="rId26"/>
    <hyperlink ref="F217" r:id="rId27"/>
    <hyperlink ref="F220" r:id="rId28"/>
    <hyperlink ref="F223" r:id="rId29"/>
    <hyperlink ref="F226" r:id="rId30"/>
    <hyperlink ref="F229" r:id="rId31"/>
    <hyperlink ref="F231" r:id="rId32"/>
    <hyperlink ref="F235" r:id="rId33"/>
    <hyperlink ref="F238" r:id="rId34"/>
    <hyperlink ref="F243" r:id="rId35"/>
    <hyperlink ref="F246" r:id="rId36"/>
    <hyperlink ref="F248" r:id="rId37"/>
    <hyperlink ref="F250" r:id="rId38"/>
    <hyperlink ref="F257" r:id="rId39"/>
    <hyperlink ref="F266" r:id="rId40"/>
    <hyperlink ref="F273" r:id="rId41"/>
    <hyperlink ref="F277" r:id="rId42"/>
    <hyperlink ref="F280" r:id="rId43"/>
    <hyperlink ref="F283" r:id="rId44"/>
    <hyperlink ref="F286" r:id="rId45"/>
    <hyperlink ref="F288" r:id="rId46"/>
    <hyperlink ref="F296" r:id="rId47"/>
    <hyperlink ref="F301" r:id="rId4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24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83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5" customHeight="1">
      <c r="B4" s="20"/>
      <c r="D4" s="21" t="s">
        <v>94</v>
      </c>
      <c r="L4" s="20"/>
      <c r="M4" s="89" t="s">
        <v>11</v>
      </c>
      <c r="AT4" s="17" t="s">
        <v>4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325" t="str">
        <f>'Rekapitulace stavby'!K6</f>
        <v>Dobříš - oprava Šeříkové ul.</v>
      </c>
      <c r="F7" s="326"/>
      <c r="G7" s="326"/>
      <c r="H7" s="326"/>
      <c r="L7" s="20"/>
    </row>
    <row r="8" spans="1:46" s="2" customFormat="1" ht="12" customHeight="1">
      <c r="A8" s="32"/>
      <c r="B8" s="33"/>
      <c r="C8" s="32"/>
      <c r="D8" s="27" t="s">
        <v>108</v>
      </c>
      <c r="E8" s="32"/>
      <c r="F8" s="32"/>
      <c r="G8" s="32"/>
      <c r="H8" s="32"/>
      <c r="I8" s="32"/>
      <c r="J8" s="32"/>
      <c r="K8" s="32"/>
      <c r="L8" s="90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306" t="s">
        <v>563</v>
      </c>
      <c r="F9" s="327"/>
      <c r="G9" s="327"/>
      <c r="H9" s="327"/>
      <c r="I9" s="32"/>
      <c r="J9" s="32"/>
      <c r="K9" s="32"/>
      <c r="L9" s="90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90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3</v>
      </c>
      <c r="G11" s="32"/>
      <c r="H11" s="32"/>
      <c r="I11" s="27" t="s">
        <v>20</v>
      </c>
      <c r="J11" s="25" t="s">
        <v>3</v>
      </c>
      <c r="K11" s="32"/>
      <c r="L11" s="90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0" t="str">
        <f>'Rekapitulace stavby'!AN8</f>
        <v>13. 2. 2023</v>
      </c>
      <c r="K12" s="32"/>
      <c r="L12" s="90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75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90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3</v>
      </c>
      <c r="K14" s="32"/>
      <c r="L14" s="90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3</v>
      </c>
      <c r="K15" s="32"/>
      <c r="L15" s="90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90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90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328" t="str">
        <f>'Rekapitulace stavby'!E14</f>
        <v>Vyplň údaj</v>
      </c>
      <c r="F18" s="290"/>
      <c r="G18" s="290"/>
      <c r="H18" s="290"/>
      <c r="I18" s="27" t="s">
        <v>28</v>
      </c>
      <c r="J18" s="28" t="str">
        <f>'Rekapitulace stavby'!AN14</f>
        <v>Vyplň údaj</v>
      </c>
      <c r="K18" s="32"/>
      <c r="L18" s="90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90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3</v>
      </c>
      <c r="K20" s="32"/>
      <c r="L20" s="90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3</v>
      </c>
      <c r="K21" s="32"/>
      <c r="L21" s="90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90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">
        <v>3</v>
      </c>
      <c r="K23" s="32"/>
      <c r="L23" s="90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28</v>
      </c>
      <c r="J24" s="25" t="s">
        <v>3</v>
      </c>
      <c r="K24" s="32"/>
      <c r="L24" s="90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90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90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1"/>
      <c r="B27" s="92"/>
      <c r="C27" s="91"/>
      <c r="D27" s="91"/>
      <c r="E27" s="295" t="s">
        <v>3</v>
      </c>
      <c r="F27" s="295"/>
      <c r="G27" s="295"/>
      <c r="H27" s="29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7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90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90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4" customHeight="1">
      <c r="A30" s="32"/>
      <c r="B30" s="33"/>
      <c r="C30" s="32"/>
      <c r="D30" s="94" t="s">
        <v>38</v>
      </c>
      <c r="E30" s="32"/>
      <c r="F30" s="32"/>
      <c r="G30" s="32"/>
      <c r="H30" s="32"/>
      <c r="I30" s="32"/>
      <c r="J30" s="66">
        <f>ROUND(J84, 2)</f>
        <v>0</v>
      </c>
      <c r="K30" s="32"/>
      <c r="L30" s="90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0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40</v>
      </c>
      <c r="G32" s="32"/>
      <c r="H32" s="32"/>
      <c r="I32" s="36" t="s">
        <v>39</v>
      </c>
      <c r="J32" s="36" t="s">
        <v>41</v>
      </c>
      <c r="K32" s="32"/>
      <c r="L32" s="90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5" t="s">
        <v>42</v>
      </c>
      <c r="E33" s="27" t="s">
        <v>43</v>
      </c>
      <c r="F33" s="96">
        <f>ROUND((SUM(BE84:BE124)),  2)</f>
        <v>0</v>
      </c>
      <c r="G33" s="32"/>
      <c r="H33" s="32"/>
      <c r="I33" s="97">
        <v>0.21</v>
      </c>
      <c r="J33" s="96">
        <f>ROUND(((SUM(BE84:BE124))*I33),  2)</f>
        <v>0</v>
      </c>
      <c r="K33" s="32"/>
      <c r="L33" s="90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44</v>
      </c>
      <c r="F34" s="96">
        <f>ROUND((SUM(BF84:BF124)),  2)</f>
        <v>0</v>
      </c>
      <c r="G34" s="32"/>
      <c r="H34" s="32"/>
      <c r="I34" s="97">
        <v>0.15</v>
      </c>
      <c r="J34" s="96">
        <f>ROUND(((SUM(BF84:BF124))*I34),  2)</f>
        <v>0</v>
      </c>
      <c r="K34" s="32"/>
      <c r="L34" s="90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45</v>
      </c>
      <c r="F35" s="96">
        <f>ROUND((SUM(BG84:BG124)),  2)</f>
        <v>0</v>
      </c>
      <c r="G35" s="32"/>
      <c r="H35" s="32"/>
      <c r="I35" s="97">
        <v>0.21</v>
      </c>
      <c r="J35" s="96">
        <f>0</f>
        <v>0</v>
      </c>
      <c r="K35" s="32"/>
      <c r="L35" s="90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46</v>
      </c>
      <c r="F36" s="96">
        <f>ROUND((SUM(BH84:BH124)),  2)</f>
        <v>0</v>
      </c>
      <c r="G36" s="32"/>
      <c r="H36" s="32"/>
      <c r="I36" s="97">
        <v>0.15</v>
      </c>
      <c r="J36" s="96">
        <f>0</f>
        <v>0</v>
      </c>
      <c r="K36" s="32"/>
      <c r="L36" s="90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47</v>
      </c>
      <c r="F37" s="96">
        <f>ROUND((SUM(BI84:BI124)),  2)</f>
        <v>0</v>
      </c>
      <c r="G37" s="32"/>
      <c r="H37" s="32"/>
      <c r="I37" s="97">
        <v>0</v>
      </c>
      <c r="J37" s="96">
        <f>0</f>
        <v>0</v>
      </c>
      <c r="K37" s="32"/>
      <c r="L37" s="90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90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4" customHeight="1">
      <c r="A39" s="32"/>
      <c r="B39" s="33"/>
      <c r="C39" s="98"/>
      <c r="D39" s="99" t="s">
        <v>48</v>
      </c>
      <c r="E39" s="55"/>
      <c r="F39" s="55"/>
      <c r="G39" s="100" t="s">
        <v>49</v>
      </c>
      <c r="H39" s="101" t="s">
        <v>50</v>
      </c>
      <c r="I39" s="55"/>
      <c r="J39" s="102">
        <f>SUM(J30:J37)</f>
        <v>0</v>
      </c>
      <c r="K39" s="103"/>
      <c r="L39" s="90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90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7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90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5" customHeight="1">
      <c r="A45" s="32"/>
      <c r="B45" s="33"/>
      <c r="C45" s="21" t="s">
        <v>113</v>
      </c>
      <c r="D45" s="32"/>
      <c r="E45" s="32"/>
      <c r="F45" s="32"/>
      <c r="G45" s="32"/>
      <c r="H45" s="32"/>
      <c r="I45" s="32"/>
      <c r="J45" s="32"/>
      <c r="K45" s="32"/>
      <c r="L45" s="90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7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90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90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325" t="str">
        <f>E7</f>
        <v>Dobříš - oprava Šeříkové ul.</v>
      </c>
      <c r="F48" s="326"/>
      <c r="G48" s="326"/>
      <c r="H48" s="326"/>
      <c r="I48" s="32"/>
      <c r="J48" s="32"/>
      <c r="K48" s="32"/>
      <c r="L48" s="90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108</v>
      </c>
      <c r="D49" s="32"/>
      <c r="E49" s="32"/>
      <c r="F49" s="32"/>
      <c r="G49" s="32"/>
      <c r="H49" s="32"/>
      <c r="I49" s="32"/>
      <c r="J49" s="32"/>
      <c r="K49" s="32"/>
      <c r="L49" s="90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306" t="str">
        <f>E9</f>
        <v>2 - veřejné osvětlení</v>
      </c>
      <c r="F50" s="327"/>
      <c r="G50" s="327"/>
      <c r="H50" s="327"/>
      <c r="I50" s="32"/>
      <c r="J50" s="32"/>
      <c r="K50" s="32"/>
      <c r="L50" s="90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7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90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2"/>
      <c r="E52" s="32"/>
      <c r="F52" s="25" t="str">
        <f>F12</f>
        <v>Dobříš</v>
      </c>
      <c r="G52" s="32"/>
      <c r="H52" s="32"/>
      <c r="I52" s="27" t="s">
        <v>23</v>
      </c>
      <c r="J52" s="50" t="str">
        <f>IF(J12="","",J12)</f>
        <v>13. 2. 2023</v>
      </c>
      <c r="K52" s="32"/>
      <c r="L52" s="90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7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90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15" customHeight="1">
      <c r="A54" s="32"/>
      <c r="B54" s="33"/>
      <c r="C54" s="27" t="s">
        <v>25</v>
      </c>
      <c r="D54" s="32"/>
      <c r="E54" s="32"/>
      <c r="F54" s="25" t="str">
        <f>E15</f>
        <v>Město Dobříš</v>
      </c>
      <c r="G54" s="32"/>
      <c r="H54" s="32"/>
      <c r="I54" s="27" t="s">
        <v>31</v>
      </c>
      <c r="J54" s="30" t="str">
        <f>E21</f>
        <v>Ing. Jan Dudík</v>
      </c>
      <c r="K54" s="32"/>
      <c r="L54" s="90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15" customHeight="1">
      <c r="A55" s="32"/>
      <c r="B55" s="33"/>
      <c r="C55" s="27" t="s">
        <v>29</v>
      </c>
      <c r="D55" s="32"/>
      <c r="E55" s="32"/>
      <c r="F55" s="25" t="str">
        <f>IF(E18="","",E18)</f>
        <v>Vyplň údaj</v>
      </c>
      <c r="G55" s="32"/>
      <c r="H55" s="32"/>
      <c r="I55" s="27" t="s">
        <v>34</v>
      </c>
      <c r="J55" s="30" t="str">
        <f>E24</f>
        <v>Ing. Petr Dudík</v>
      </c>
      <c r="K55" s="32"/>
      <c r="L55" s="90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25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90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4" t="s">
        <v>114</v>
      </c>
      <c r="D57" s="98"/>
      <c r="E57" s="98"/>
      <c r="F57" s="98"/>
      <c r="G57" s="98"/>
      <c r="H57" s="98"/>
      <c r="I57" s="98"/>
      <c r="J57" s="105" t="s">
        <v>115</v>
      </c>
      <c r="K57" s="98"/>
      <c r="L57" s="90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25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90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75" customHeight="1">
      <c r="A59" s="32"/>
      <c r="B59" s="33"/>
      <c r="C59" s="106" t="s">
        <v>70</v>
      </c>
      <c r="D59" s="32"/>
      <c r="E59" s="32"/>
      <c r="F59" s="32"/>
      <c r="G59" s="32"/>
      <c r="H59" s="32"/>
      <c r="I59" s="32"/>
      <c r="J59" s="66">
        <f>J84</f>
        <v>0</v>
      </c>
      <c r="K59" s="32"/>
      <c r="L59" s="90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116</v>
      </c>
    </row>
    <row r="60" spans="1:47" s="9" customFormat="1" ht="25" customHeight="1">
      <c r="B60" s="107"/>
      <c r="D60" s="108" t="s">
        <v>564</v>
      </c>
      <c r="E60" s="109"/>
      <c r="F60" s="109"/>
      <c r="G60" s="109"/>
      <c r="H60" s="109"/>
      <c r="I60" s="109"/>
      <c r="J60" s="110">
        <f>J85</f>
        <v>0</v>
      </c>
      <c r="L60" s="107"/>
    </row>
    <row r="61" spans="1:47" s="10" customFormat="1" ht="19.899999999999999" customHeight="1">
      <c r="B61" s="111"/>
      <c r="D61" s="112" t="s">
        <v>565</v>
      </c>
      <c r="E61" s="113"/>
      <c r="F61" s="113"/>
      <c r="G61" s="113"/>
      <c r="H61" s="113"/>
      <c r="I61" s="113"/>
      <c r="J61" s="114">
        <f>J100</f>
        <v>0</v>
      </c>
      <c r="L61" s="111"/>
    </row>
    <row r="62" spans="1:47" s="10" customFormat="1" ht="19.899999999999999" customHeight="1">
      <c r="B62" s="111"/>
      <c r="D62" s="112" t="s">
        <v>566</v>
      </c>
      <c r="E62" s="113"/>
      <c r="F62" s="113"/>
      <c r="G62" s="113"/>
      <c r="H62" s="113"/>
      <c r="I62" s="113"/>
      <c r="J62" s="114">
        <f>J103</f>
        <v>0</v>
      </c>
      <c r="L62" s="111"/>
    </row>
    <row r="63" spans="1:47" s="9" customFormat="1" ht="25" customHeight="1">
      <c r="B63" s="107"/>
      <c r="D63" s="108" t="s">
        <v>567</v>
      </c>
      <c r="E63" s="109"/>
      <c r="F63" s="109"/>
      <c r="G63" s="109"/>
      <c r="H63" s="109"/>
      <c r="I63" s="109"/>
      <c r="J63" s="110">
        <f>J113</f>
        <v>0</v>
      </c>
      <c r="L63" s="107"/>
    </row>
    <row r="64" spans="1:47" s="10" customFormat="1" ht="19.899999999999999" customHeight="1">
      <c r="B64" s="111"/>
      <c r="D64" s="112" t="s">
        <v>568</v>
      </c>
      <c r="E64" s="113"/>
      <c r="F64" s="113"/>
      <c r="G64" s="113"/>
      <c r="H64" s="113"/>
      <c r="I64" s="113"/>
      <c r="J64" s="114">
        <f>J114</f>
        <v>0</v>
      </c>
      <c r="L64" s="111"/>
    </row>
    <row r="65" spans="1:31" s="2" customFormat="1" ht="21.75" customHeight="1">
      <c r="A65" s="32"/>
      <c r="B65" s="33"/>
      <c r="C65" s="32"/>
      <c r="D65" s="32"/>
      <c r="E65" s="32"/>
      <c r="F65" s="32"/>
      <c r="G65" s="32"/>
      <c r="H65" s="32"/>
      <c r="I65" s="32"/>
      <c r="J65" s="32"/>
      <c r="K65" s="32"/>
      <c r="L65" s="90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s="2" customFormat="1" ht="7" customHeight="1">
      <c r="A66" s="32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90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70" spans="1:31" s="2" customFormat="1" ht="7" customHeight="1">
      <c r="A70" s="32"/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90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25" customHeight="1">
      <c r="A71" s="32"/>
      <c r="B71" s="33"/>
      <c r="C71" s="21" t="s">
        <v>127</v>
      </c>
      <c r="D71" s="32"/>
      <c r="E71" s="32"/>
      <c r="F71" s="32"/>
      <c r="G71" s="32"/>
      <c r="H71" s="32"/>
      <c r="I71" s="32"/>
      <c r="J71" s="32"/>
      <c r="K71" s="32"/>
      <c r="L71" s="90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7" customHeight="1">
      <c r="A72" s="32"/>
      <c r="B72" s="33"/>
      <c r="C72" s="32"/>
      <c r="D72" s="32"/>
      <c r="E72" s="32"/>
      <c r="F72" s="32"/>
      <c r="G72" s="32"/>
      <c r="H72" s="32"/>
      <c r="I72" s="32"/>
      <c r="J72" s="32"/>
      <c r="K72" s="32"/>
      <c r="L72" s="90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17</v>
      </c>
      <c r="D73" s="32"/>
      <c r="E73" s="32"/>
      <c r="F73" s="32"/>
      <c r="G73" s="32"/>
      <c r="H73" s="32"/>
      <c r="I73" s="32"/>
      <c r="J73" s="32"/>
      <c r="K73" s="32"/>
      <c r="L73" s="90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>
      <c r="A74" s="32"/>
      <c r="B74" s="33"/>
      <c r="C74" s="32"/>
      <c r="D74" s="32"/>
      <c r="E74" s="325" t="str">
        <f>E7</f>
        <v>Dobříš - oprava Šeříkové ul.</v>
      </c>
      <c r="F74" s="326"/>
      <c r="G74" s="326"/>
      <c r="H74" s="326"/>
      <c r="I74" s="32"/>
      <c r="J74" s="32"/>
      <c r="K74" s="32"/>
      <c r="L74" s="90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108</v>
      </c>
      <c r="D75" s="32"/>
      <c r="E75" s="32"/>
      <c r="F75" s="32"/>
      <c r="G75" s="32"/>
      <c r="H75" s="32"/>
      <c r="I75" s="32"/>
      <c r="J75" s="32"/>
      <c r="K75" s="32"/>
      <c r="L75" s="90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6.5" customHeight="1">
      <c r="A76" s="32"/>
      <c r="B76" s="33"/>
      <c r="C76" s="32"/>
      <c r="D76" s="32"/>
      <c r="E76" s="306" t="str">
        <f>E9</f>
        <v>2 - veřejné osvětlení</v>
      </c>
      <c r="F76" s="327"/>
      <c r="G76" s="327"/>
      <c r="H76" s="327"/>
      <c r="I76" s="32"/>
      <c r="J76" s="32"/>
      <c r="K76" s="32"/>
      <c r="L76" s="90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7" customHeight="1">
      <c r="A77" s="32"/>
      <c r="B77" s="33"/>
      <c r="C77" s="32"/>
      <c r="D77" s="32"/>
      <c r="E77" s="32"/>
      <c r="F77" s="32"/>
      <c r="G77" s="32"/>
      <c r="H77" s="32"/>
      <c r="I77" s="32"/>
      <c r="J77" s="32"/>
      <c r="K77" s="32"/>
      <c r="L77" s="90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21</v>
      </c>
      <c r="D78" s="32"/>
      <c r="E78" s="32"/>
      <c r="F78" s="25" t="str">
        <f>F12</f>
        <v>Dobříš</v>
      </c>
      <c r="G78" s="32"/>
      <c r="H78" s="32"/>
      <c r="I78" s="27" t="s">
        <v>23</v>
      </c>
      <c r="J78" s="50" t="str">
        <f>IF(J12="","",J12)</f>
        <v>13. 2. 2023</v>
      </c>
      <c r="K78" s="32"/>
      <c r="L78" s="90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7" customHeight="1">
      <c r="A79" s="32"/>
      <c r="B79" s="33"/>
      <c r="C79" s="32"/>
      <c r="D79" s="32"/>
      <c r="E79" s="32"/>
      <c r="F79" s="32"/>
      <c r="G79" s="32"/>
      <c r="H79" s="32"/>
      <c r="I79" s="32"/>
      <c r="J79" s="32"/>
      <c r="K79" s="32"/>
      <c r="L79" s="90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5.15" customHeight="1">
      <c r="A80" s="32"/>
      <c r="B80" s="33"/>
      <c r="C80" s="27" t="s">
        <v>25</v>
      </c>
      <c r="D80" s="32"/>
      <c r="E80" s="32"/>
      <c r="F80" s="25" t="str">
        <f>E15</f>
        <v>Město Dobříš</v>
      </c>
      <c r="G80" s="32"/>
      <c r="H80" s="32"/>
      <c r="I80" s="27" t="s">
        <v>31</v>
      </c>
      <c r="J80" s="30" t="str">
        <f>E21</f>
        <v>Ing. Jan Dudík</v>
      </c>
      <c r="K80" s="32"/>
      <c r="L80" s="90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5.15" customHeight="1">
      <c r="A81" s="32"/>
      <c r="B81" s="33"/>
      <c r="C81" s="27" t="s">
        <v>29</v>
      </c>
      <c r="D81" s="32"/>
      <c r="E81" s="32"/>
      <c r="F81" s="25" t="str">
        <f>IF(E18="","",E18)</f>
        <v>Vyplň údaj</v>
      </c>
      <c r="G81" s="32"/>
      <c r="H81" s="32"/>
      <c r="I81" s="27" t="s">
        <v>34</v>
      </c>
      <c r="J81" s="30" t="str">
        <f>E24</f>
        <v>Ing. Petr Dudík</v>
      </c>
      <c r="K81" s="32"/>
      <c r="L81" s="90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0.25" customHeight="1">
      <c r="A82" s="32"/>
      <c r="B82" s="33"/>
      <c r="C82" s="32"/>
      <c r="D82" s="32"/>
      <c r="E82" s="32"/>
      <c r="F82" s="32"/>
      <c r="G82" s="32"/>
      <c r="H82" s="32"/>
      <c r="I82" s="32"/>
      <c r="J82" s="32"/>
      <c r="K82" s="32"/>
      <c r="L82" s="90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11" customFormat="1" ht="29.25" customHeight="1">
      <c r="A83" s="115"/>
      <c r="B83" s="116"/>
      <c r="C83" s="117" t="s">
        <v>128</v>
      </c>
      <c r="D83" s="118" t="s">
        <v>57</v>
      </c>
      <c r="E83" s="118" t="s">
        <v>53</v>
      </c>
      <c r="F83" s="118" t="s">
        <v>54</v>
      </c>
      <c r="G83" s="118" t="s">
        <v>129</v>
      </c>
      <c r="H83" s="118" t="s">
        <v>130</v>
      </c>
      <c r="I83" s="118" t="s">
        <v>131</v>
      </c>
      <c r="J83" s="119" t="s">
        <v>115</v>
      </c>
      <c r="K83" s="120" t="s">
        <v>132</v>
      </c>
      <c r="L83" s="121"/>
      <c r="M83" s="57" t="s">
        <v>3</v>
      </c>
      <c r="N83" s="58" t="s">
        <v>42</v>
      </c>
      <c r="O83" s="58" t="s">
        <v>133</v>
      </c>
      <c r="P83" s="58" t="s">
        <v>134</v>
      </c>
      <c r="Q83" s="58" t="s">
        <v>135</v>
      </c>
      <c r="R83" s="58" t="s">
        <v>136</v>
      </c>
      <c r="S83" s="58" t="s">
        <v>137</v>
      </c>
      <c r="T83" s="59" t="s">
        <v>138</v>
      </c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</row>
    <row r="84" spans="1:65" s="2" customFormat="1" ht="22.75" customHeight="1">
      <c r="A84" s="32"/>
      <c r="B84" s="33"/>
      <c r="C84" s="64" t="s">
        <v>139</v>
      </c>
      <c r="D84" s="32"/>
      <c r="E84" s="32"/>
      <c r="F84" s="32"/>
      <c r="G84" s="32"/>
      <c r="H84" s="32"/>
      <c r="I84" s="32"/>
      <c r="J84" s="122">
        <f>BK84</f>
        <v>0</v>
      </c>
      <c r="K84" s="32"/>
      <c r="L84" s="33"/>
      <c r="M84" s="60"/>
      <c r="N84" s="51"/>
      <c r="O84" s="61"/>
      <c r="P84" s="123">
        <f>P85+P113</f>
        <v>0</v>
      </c>
      <c r="Q84" s="61"/>
      <c r="R84" s="123">
        <f>R85+R113</f>
        <v>0.285968</v>
      </c>
      <c r="S84" s="61"/>
      <c r="T84" s="124">
        <f>T85+T113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T84" s="17" t="s">
        <v>71</v>
      </c>
      <c r="AU84" s="17" t="s">
        <v>116</v>
      </c>
      <c r="BK84" s="125">
        <f>BK85+BK113</f>
        <v>0</v>
      </c>
    </row>
    <row r="85" spans="1:65" s="12" customFormat="1" ht="25.9" customHeight="1">
      <c r="B85" s="126"/>
      <c r="D85" s="127" t="s">
        <v>71</v>
      </c>
      <c r="E85" s="128" t="s">
        <v>569</v>
      </c>
      <c r="F85" s="128" t="s">
        <v>570</v>
      </c>
      <c r="I85" s="129"/>
      <c r="J85" s="130">
        <f>BK85</f>
        <v>0</v>
      </c>
      <c r="L85" s="126"/>
      <c r="M85" s="131"/>
      <c r="N85" s="132"/>
      <c r="O85" s="132"/>
      <c r="P85" s="133">
        <f>P86+SUM(P87:P100)+P103</f>
        <v>0</v>
      </c>
      <c r="Q85" s="132"/>
      <c r="R85" s="133">
        <f>R86+SUM(R87:R100)+R103</f>
        <v>0.28499999999999998</v>
      </c>
      <c r="S85" s="132"/>
      <c r="T85" s="134">
        <f>T86+SUM(T87:T100)+T103</f>
        <v>0</v>
      </c>
      <c r="AR85" s="127" t="s">
        <v>77</v>
      </c>
      <c r="AT85" s="135" t="s">
        <v>71</v>
      </c>
      <c r="AU85" s="135" t="s">
        <v>72</v>
      </c>
      <c r="AY85" s="127" t="s">
        <v>142</v>
      </c>
      <c r="BK85" s="136">
        <f>BK86+SUM(BK87:BK100)+BK103</f>
        <v>0</v>
      </c>
    </row>
    <row r="86" spans="1:65" s="2" customFormat="1" ht="37.75" customHeight="1">
      <c r="A86" s="32"/>
      <c r="B86" s="139"/>
      <c r="C86" s="140" t="s">
        <v>77</v>
      </c>
      <c r="D86" s="140" t="s">
        <v>144</v>
      </c>
      <c r="E86" s="141" t="s">
        <v>571</v>
      </c>
      <c r="F86" s="142" t="s">
        <v>572</v>
      </c>
      <c r="G86" s="143" t="s">
        <v>348</v>
      </c>
      <c r="H86" s="144">
        <v>3</v>
      </c>
      <c r="I86" s="145"/>
      <c r="J86" s="146">
        <f>ROUND(I86*H86,2)</f>
        <v>0</v>
      </c>
      <c r="K86" s="147"/>
      <c r="L86" s="33"/>
      <c r="M86" s="148" t="s">
        <v>3</v>
      </c>
      <c r="N86" s="149" t="s">
        <v>43</v>
      </c>
      <c r="O86" s="53"/>
      <c r="P86" s="150">
        <f>O86*H86</f>
        <v>0</v>
      </c>
      <c r="Q86" s="150">
        <v>0</v>
      </c>
      <c r="R86" s="150">
        <f>Q86*H86</f>
        <v>0</v>
      </c>
      <c r="S86" s="150">
        <v>0</v>
      </c>
      <c r="T86" s="151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52" t="s">
        <v>147</v>
      </c>
      <c r="AT86" s="152" t="s">
        <v>144</v>
      </c>
      <c r="AU86" s="152" t="s">
        <v>77</v>
      </c>
      <c r="AY86" s="17" t="s">
        <v>142</v>
      </c>
      <c r="BE86" s="153">
        <f>IF(N86="základní",J86,0)</f>
        <v>0</v>
      </c>
      <c r="BF86" s="153">
        <f>IF(N86="snížená",J86,0)</f>
        <v>0</v>
      </c>
      <c r="BG86" s="153">
        <f>IF(N86="zákl. přenesená",J86,0)</f>
        <v>0</v>
      </c>
      <c r="BH86" s="153">
        <f>IF(N86="sníž. přenesená",J86,0)</f>
        <v>0</v>
      </c>
      <c r="BI86" s="153">
        <f>IF(N86="nulová",J86,0)</f>
        <v>0</v>
      </c>
      <c r="BJ86" s="17" t="s">
        <v>77</v>
      </c>
      <c r="BK86" s="153">
        <f>ROUND(I86*H86,2)</f>
        <v>0</v>
      </c>
      <c r="BL86" s="17" t="s">
        <v>147</v>
      </c>
      <c r="BM86" s="152" t="s">
        <v>573</v>
      </c>
    </row>
    <row r="87" spans="1:65" s="2" customFormat="1" ht="10">
      <c r="A87" s="32"/>
      <c r="B87" s="33"/>
      <c r="C87" s="32"/>
      <c r="D87" s="154" t="s">
        <v>149</v>
      </c>
      <c r="E87" s="32"/>
      <c r="F87" s="155" t="s">
        <v>574</v>
      </c>
      <c r="G87" s="32"/>
      <c r="H87" s="32"/>
      <c r="I87" s="156"/>
      <c r="J87" s="32"/>
      <c r="K87" s="32"/>
      <c r="L87" s="33"/>
      <c r="M87" s="157"/>
      <c r="N87" s="158"/>
      <c r="O87" s="53"/>
      <c r="P87" s="53"/>
      <c r="Q87" s="53"/>
      <c r="R87" s="53"/>
      <c r="S87" s="53"/>
      <c r="T87" s="54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149</v>
      </c>
      <c r="AU87" s="17" t="s">
        <v>77</v>
      </c>
    </row>
    <row r="88" spans="1:65" s="2" customFormat="1" ht="16.5" customHeight="1">
      <c r="A88" s="32"/>
      <c r="B88" s="139"/>
      <c r="C88" s="140" t="s">
        <v>81</v>
      </c>
      <c r="D88" s="140" t="s">
        <v>144</v>
      </c>
      <c r="E88" s="141" t="s">
        <v>575</v>
      </c>
      <c r="F88" s="142" t="s">
        <v>576</v>
      </c>
      <c r="G88" s="143" t="s">
        <v>348</v>
      </c>
      <c r="H88" s="144">
        <v>3</v>
      </c>
      <c r="I88" s="145"/>
      <c r="J88" s="146">
        <f>ROUND(I88*H88,2)</f>
        <v>0</v>
      </c>
      <c r="K88" s="147"/>
      <c r="L88" s="33"/>
      <c r="M88" s="148" t="s">
        <v>3</v>
      </c>
      <c r="N88" s="149" t="s">
        <v>43</v>
      </c>
      <c r="O88" s="53"/>
      <c r="P88" s="150">
        <f>O88*H88</f>
        <v>0</v>
      </c>
      <c r="Q88" s="150">
        <v>0</v>
      </c>
      <c r="R88" s="150">
        <f>Q88*H88</f>
        <v>0</v>
      </c>
      <c r="S88" s="150">
        <v>0</v>
      </c>
      <c r="T88" s="151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52" t="s">
        <v>486</v>
      </c>
      <c r="AT88" s="152" t="s">
        <v>144</v>
      </c>
      <c r="AU88" s="152" t="s">
        <v>77</v>
      </c>
      <c r="AY88" s="17" t="s">
        <v>142</v>
      </c>
      <c r="BE88" s="153">
        <f>IF(N88="základní",J88,0)</f>
        <v>0</v>
      </c>
      <c r="BF88" s="153">
        <f>IF(N88="snížená",J88,0)</f>
        <v>0</v>
      </c>
      <c r="BG88" s="153">
        <f>IF(N88="zákl. přenesená",J88,0)</f>
        <v>0</v>
      </c>
      <c r="BH88" s="153">
        <f>IF(N88="sníž. přenesená",J88,0)</f>
        <v>0</v>
      </c>
      <c r="BI88" s="153">
        <f>IF(N88="nulová",J88,0)</f>
        <v>0</v>
      </c>
      <c r="BJ88" s="17" t="s">
        <v>77</v>
      </c>
      <c r="BK88" s="153">
        <f>ROUND(I88*H88,2)</f>
        <v>0</v>
      </c>
      <c r="BL88" s="17" t="s">
        <v>486</v>
      </c>
      <c r="BM88" s="152" t="s">
        <v>577</v>
      </c>
    </row>
    <row r="89" spans="1:65" s="2" customFormat="1" ht="10">
      <c r="A89" s="32"/>
      <c r="B89" s="33"/>
      <c r="C89" s="32"/>
      <c r="D89" s="154" t="s">
        <v>149</v>
      </c>
      <c r="E89" s="32"/>
      <c r="F89" s="155" t="s">
        <v>578</v>
      </c>
      <c r="G89" s="32"/>
      <c r="H89" s="32"/>
      <c r="I89" s="156"/>
      <c r="J89" s="32"/>
      <c r="K89" s="32"/>
      <c r="L89" s="33"/>
      <c r="M89" s="157"/>
      <c r="N89" s="158"/>
      <c r="O89" s="53"/>
      <c r="P89" s="53"/>
      <c r="Q89" s="53"/>
      <c r="R89" s="53"/>
      <c r="S89" s="53"/>
      <c r="T89" s="54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7" t="s">
        <v>149</v>
      </c>
      <c r="AU89" s="17" t="s">
        <v>77</v>
      </c>
    </row>
    <row r="90" spans="1:65" s="2" customFormat="1" ht="16.5" customHeight="1">
      <c r="A90" s="32"/>
      <c r="B90" s="139"/>
      <c r="C90" s="140" t="s">
        <v>84</v>
      </c>
      <c r="D90" s="140" t="s">
        <v>144</v>
      </c>
      <c r="E90" s="141" t="s">
        <v>579</v>
      </c>
      <c r="F90" s="142" t="s">
        <v>580</v>
      </c>
      <c r="G90" s="143" t="s">
        <v>348</v>
      </c>
      <c r="H90" s="144">
        <v>3</v>
      </c>
      <c r="I90" s="145"/>
      <c r="J90" s="146">
        <f>ROUND(I90*H90,2)</f>
        <v>0</v>
      </c>
      <c r="K90" s="147"/>
      <c r="L90" s="33"/>
      <c r="M90" s="148" t="s">
        <v>3</v>
      </c>
      <c r="N90" s="149" t="s">
        <v>43</v>
      </c>
      <c r="O90" s="53"/>
      <c r="P90" s="150">
        <f>O90*H90</f>
        <v>0</v>
      </c>
      <c r="Q90" s="150">
        <v>0</v>
      </c>
      <c r="R90" s="150">
        <f>Q90*H90</f>
        <v>0</v>
      </c>
      <c r="S90" s="150">
        <v>0</v>
      </c>
      <c r="T90" s="151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52" t="s">
        <v>486</v>
      </c>
      <c r="AT90" s="152" t="s">
        <v>144</v>
      </c>
      <c r="AU90" s="152" t="s">
        <v>77</v>
      </c>
      <c r="AY90" s="17" t="s">
        <v>142</v>
      </c>
      <c r="BE90" s="153">
        <f>IF(N90="základní",J90,0)</f>
        <v>0</v>
      </c>
      <c r="BF90" s="153">
        <f>IF(N90="snížená",J90,0)</f>
        <v>0</v>
      </c>
      <c r="BG90" s="153">
        <f>IF(N90="zákl. přenesená",J90,0)</f>
        <v>0</v>
      </c>
      <c r="BH90" s="153">
        <f>IF(N90="sníž. přenesená",J90,0)</f>
        <v>0</v>
      </c>
      <c r="BI90" s="153">
        <f>IF(N90="nulová",J90,0)</f>
        <v>0</v>
      </c>
      <c r="BJ90" s="17" t="s">
        <v>77</v>
      </c>
      <c r="BK90" s="153">
        <f>ROUND(I90*H90,2)</f>
        <v>0</v>
      </c>
      <c r="BL90" s="17" t="s">
        <v>486</v>
      </c>
      <c r="BM90" s="152" t="s">
        <v>581</v>
      </c>
    </row>
    <row r="91" spans="1:65" s="2" customFormat="1" ht="10">
      <c r="A91" s="32"/>
      <c r="B91" s="33"/>
      <c r="C91" s="32"/>
      <c r="D91" s="154" t="s">
        <v>149</v>
      </c>
      <c r="E91" s="32"/>
      <c r="F91" s="155" t="s">
        <v>582</v>
      </c>
      <c r="G91" s="32"/>
      <c r="H91" s="32"/>
      <c r="I91" s="156"/>
      <c r="J91" s="32"/>
      <c r="K91" s="32"/>
      <c r="L91" s="33"/>
      <c r="M91" s="157"/>
      <c r="N91" s="158"/>
      <c r="O91" s="53"/>
      <c r="P91" s="53"/>
      <c r="Q91" s="53"/>
      <c r="R91" s="53"/>
      <c r="S91" s="53"/>
      <c r="T91" s="54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7" t="s">
        <v>149</v>
      </c>
      <c r="AU91" s="17" t="s">
        <v>77</v>
      </c>
    </row>
    <row r="92" spans="1:65" s="2" customFormat="1" ht="49" customHeight="1">
      <c r="A92" s="32"/>
      <c r="B92" s="139"/>
      <c r="C92" s="140" t="s">
        <v>147</v>
      </c>
      <c r="D92" s="140" t="s">
        <v>144</v>
      </c>
      <c r="E92" s="141" t="s">
        <v>583</v>
      </c>
      <c r="F92" s="142" t="s">
        <v>584</v>
      </c>
      <c r="G92" s="143" t="s">
        <v>103</v>
      </c>
      <c r="H92" s="144">
        <v>110</v>
      </c>
      <c r="I92" s="145"/>
      <c r="J92" s="146">
        <f>ROUND(I92*H92,2)</f>
        <v>0</v>
      </c>
      <c r="K92" s="147"/>
      <c r="L92" s="33"/>
      <c r="M92" s="148" t="s">
        <v>3</v>
      </c>
      <c r="N92" s="149" t="s">
        <v>43</v>
      </c>
      <c r="O92" s="53"/>
      <c r="P92" s="150">
        <f>O92*H92</f>
        <v>0</v>
      </c>
      <c r="Q92" s="150">
        <v>0</v>
      </c>
      <c r="R92" s="150">
        <f>Q92*H92</f>
        <v>0</v>
      </c>
      <c r="S92" s="150">
        <v>0</v>
      </c>
      <c r="T92" s="151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52" t="s">
        <v>147</v>
      </c>
      <c r="AT92" s="152" t="s">
        <v>144</v>
      </c>
      <c r="AU92" s="152" t="s">
        <v>77</v>
      </c>
      <c r="AY92" s="17" t="s">
        <v>142</v>
      </c>
      <c r="BE92" s="153">
        <f>IF(N92="základní",J92,0)</f>
        <v>0</v>
      </c>
      <c r="BF92" s="153">
        <f>IF(N92="snížená",J92,0)</f>
        <v>0</v>
      </c>
      <c r="BG92" s="153">
        <f>IF(N92="zákl. přenesená",J92,0)</f>
        <v>0</v>
      </c>
      <c r="BH92" s="153">
        <f>IF(N92="sníž. přenesená",J92,0)</f>
        <v>0</v>
      </c>
      <c r="BI92" s="153">
        <f>IF(N92="nulová",J92,0)</f>
        <v>0</v>
      </c>
      <c r="BJ92" s="17" t="s">
        <v>77</v>
      </c>
      <c r="BK92" s="153">
        <f>ROUND(I92*H92,2)</f>
        <v>0</v>
      </c>
      <c r="BL92" s="17" t="s">
        <v>147</v>
      </c>
      <c r="BM92" s="152" t="s">
        <v>585</v>
      </c>
    </row>
    <row r="93" spans="1:65" s="2" customFormat="1" ht="10">
      <c r="A93" s="32"/>
      <c r="B93" s="33"/>
      <c r="C93" s="32"/>
      <c r="D93" s="154" t="s">
        <v>149</v>
      </c>
      <c r="E93" s="32"/>
      <c r="F93" s="155" t="s">
        <v>586</v>
      </c>
      <c r="G93" s="32"/>
      <c r="H93" s="32"/>
      <c r="I93" s="156"/>
      <c r="J93" s="32"/>
      <c r="K93" s="32"/>
      <c r="L93" s="33"/>
      <c r="M93" s="157"/>
      <c r="N93" s="158"/>
      <c r="O93" s="53"/>
      <c r="P93" s="53"/>
      <c r="Q93" s="53"/>
      <c r="R93" s="53"/>
      <c r="S93" s="53"/>
      <c r="T93" s="54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7" t="s">
        <v>149</v>
      </c>
      <c r="AU93" s="17" t="s">
        <v>77</v>
      </c>
    </row>
    <row r="94" spans="1:65" s="2" customFormat="1" ht="16.5" customHeight="1">
      <c r="A94" s="32"/>
      <c r="B94" s="139"/>
      <c r="C94" s="140" t="s">
        <v>172</v>
      </c>
      <c r="D94" s="140" t="s">
        <v>144</v>
      </c>
      <c r="E94" s="141" t="s">
        <v>587</v>
      </c>
      <c r="F94" s="142" t="s">
        <v>588</v>
      </c>
      <c r="G94" s="143" t="s">
        <v>348</v>
      </c>
      <c r="H94" s="144">
        <v>3</v>
      </c>
      <c r="I94" s="145"/>
      <c r="J94" s="146">
        <f>ROUND(I94*H94,2)</f>
        <v>0</v>
      </c>
      <c r="K94" s="147"/>
      <c r="L94" s="33"/>
      <c r="M94" s="148" t="s">
        <v>3</v>
      </c>
      <c r="N94" s="149" t="s">
        <v>43</v>
      </c>
      <c r="O94" s="53"/>
      <c r="P94" s="150">
        <f>O94*H94</f>
        <v>0</v>
      </c>
      <c r="Q94" s="150">
        <v>0</v>
      </c>
      <c r="R94" s="150">
        <f>Q94*H94</f>
        <v>0</v>
      </c>
      <c r="S94" s="150">
        <v>0</v>
      </c>
      <c r="T94" s="151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52" t="s">
        <v>147</v>
      </c>
      <c r="AT94" s="152" t="s">
        <v>144</v>
      </c>
      <c r="AU94" s="152" t="s">
        <v>77</v>
      </c>
      <c r="AY94" s="17" t="s">
        <v>142</v>
      </c>
      <c r="BE94" s="153">
        <f>IF(N94="základní",J94,0)</f>
        <v>0</v>
      </c>
      <c r="BF94" s="153">
        <f>IF(N94="snížená",J94,0)</f>
        <v>0</v>
      </c>
      <c r="BG94" s="153">
        <f>IF(N94="zákl. přenesená",J94,0)</f>
        <v>0</v>
      </c>
      <c r="BH94" s="153">
        <f>IF(N94="sníž. přenesená",J94,0)</f>
        <v>0</v>
      </c>
      <c r="BI94" s="153">
        <f>IF(N94="nulová",J94,0)</f>
        <v>0</v>
      </c>
      <c r="BJ94" s="17" t="s">
        <v>77</v>
      </c>
      <c r="BK94" s="153">
        <f>ROUND(I94*H94,2)</f>
        <v>0</v>
      </c>
      <c r="BL94" s="17" t="s">
        <v>147</v>
      </c>
      <c r="BM94" s="152" t="s">
        <v>589</v>
      </c>
    </row>
    <row r="95" spans="1:65" s="2" customFormat="1" ht="10">
      <c r="A95" s="32"/>
      <c r="B95" s="33"/>
      <c r="C95" s="32"/>
      <c r="D95" s="154" t="s">
        <v>149</v>
      </c>
      <c r="E95" s="32"/>
      <c r="F95" s="155" t="s">
        <v>590</v>
      </c>
      <c r="G95" s="32"/>
      <c r="H95" s="32"/>
      <c r="I95" s="156"/>
      <c r="J95" s="32"/>
      <c r="K95" s="32"/>
      <c r="L95" s="33"/>
      <c r="M95" s="157"/>
      <c r="N95" s="158"/>
      <c r="O95" s="53"/>
      <c r="P95" s="53"/>
      <c r="Q95" s="53"/>
      <c r="R95" s="53"/>
      <c r="S95" s="53"/>
      <c r="T95" s="54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149</v>
      </c>
      <c r="AU95" s="17" t="s">
        <v>77</v>
      </c>
    </row>
    <row r="96" spans="1:65" s="2" customFormat="1" ht="16.5" customHeight="1">
      <c r="A96" s="32"/>
      <c r="B96" s="139"/>
      <c r="C96" s="140" t="s">
        <v>179</v>
      </c>
      <c r="D96" s="140" t="s">
        <v>144</v>
      </c>
      <c r="E96" s="141" t="s">
        <v>587</v>
      </c>
      <c r="F96" s="142" t="s">
        <v>588</v>
      </c>
      <c r="G96" s="143" t="s">
        <v>348</v>
      </c>
      <c r="H96" s="144">
        <v>3</v>
      </c>
      <c r="I96" s="145"/>
      <c r="J96" s="146">
        <f>ROUND(I96*H96,2)</f>
        <v>0</v>
      </c>
      <c r="K96" s="147"/>
      <c r="L96" s="33"/>
      <c r="M96" s="148" t="s">
        <v>3</v>
      </c>
      <c r="N96" s="149" t="s">
        <v>43</v>
      </c>
      <c r="O96" s="53"/>
      <c r="P96" s="150">
        <f>O96*H96</f>
        <v>0</v>
      </c>
      <c r="Q96" s="150">
        <v>0</v>
      </c>
      <c r="R96" s="150">
        <f>Q96*H96</f>
        <v>0</v>
      </c>
      <c r="S96" s="150">
        <v>0</v>
      </c>
      <c r="T96" s="151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52" t="s">
        <v>147</v>
      </c>
      <c r="AT96" s="152" t="s">
        <v>144</v>
      </c>
      <c r="AU96" s="152" t="s">
        <v>77</v>
      </c>
      <c r="AY96" s="17" t="s">
        <v>142</v>
      </c>
      <c r="BE96" s="153">
        <f>IF(N96="základní",J96,0)</f>
        <v>0</v>
      </c>
      <c r="BF96" s="153">
        <f>IF(N96="snížená",J96,0)</f>
        <v>0</v>
      </c>
      <c r="BG96" s="153">
        <f>IF(N96="zákl. přenesená",J96,0)</f>
        <v>0</v>
      </c>
      <c r="BH96" s="153">
        <f>IF(N96="sníž. přenesená",J96,0)</f>
        <v>0</v>
      </c>
      <c r="BI96" s="153">
        <f>IF(N96="nulová",J96,0)</f>
        <v>0</v>
      </c>
      <c r="BJ96" s="17" t="s">
        <v>77</v>
      </c>
      <c r="BK96" s="153">
        <f>ROUND(I96*H96,2)</f>
        <v>0</v>
      </c>
      <c r="BL96" s="17" t="s">
        <v>147</v>
      </c>
      <c r="BM96" s="152" t="s">
        <v>591</v>
      </c>
    </row>
    <row r="97" spans="1:65" s="2" customFormat="1" ht="10">
      <c r="A97" s="32"/>
      <c r="B97" s="33"/>
      <c r="C97" s="32"/>
      <c r="D97" s="154" t="s">
        <v>149</v>
      </c>
      <c r="E97" s="32"/>
      <c r="F97" s="155" t="s">
        <v>590</v>
      </c>
      <c r="G97" s="32"/>
      <c r="H97" s="32"/>
      <c r="I97" s="156"/>
      <c r="J97" s="32"/>
      <c r="K97" s="32"/>
      <c r="L97" s="33"/>
      <c r="M97" s="157"/>
      <c r="N97" s="158"/>
      <c r="O97" s="53"/>
      <c r="P97" s="53"/>
      <c r="Q97" s="53"/>
      <c r="R97" s="53"/>
      <c r="S97" s="53"/>
      <c r="T97" s="54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7" t="s">
        <v>149</v>
      </c>
      <c r="AU97" s="17" t="s">
        <v>77</v>
      </c>
    </row>
    <row r="98" spans="1:65" s="2" customFormat="1" ht="62.75" customHeight="1">
      <c r="A98" s="32"/>
      <c r="B98" s="139"/>
      <c r="C98" s="140" t="s">
        <v>186</v>
      </c>
      <c r="D98" s="140" t="s">
        <v>144</v>
      </c>
      <c r="E98" s="141" t="s">
        <v>592</v>
      </c>
      <c r="F98" s="142" t="s">
        <v>593</v>
      </c>
      <c r="G98" s="143" t="s">
        <v>103</v>
      </c>
      <c r="H98" s="144">
        <v>110</v>
      </c>
      <c r="I98" s="145"/>
      <c r="J98" s="146">
        <f>ROUND(I98*H98,2)</f>
        <v>0</v>
      </c>
      <c r="K98" s="147"/>
      <c r="L98" s="33"/>
      <c r="M98" s="148" t="s">
        <v>3</v>
      </c>
      <c r="N98" s="149" t="s">
        <v>43</v>
      </c>
      <c r="O98" s="53"/>
      <c r="P98" s="150">
        <f>O98*H98</f>
        <v>0</v>
      </c>
      <c r="Q98" s="150">
        <v>0</v>
      </c>
      <c r="R98" s="150">
        <f>Q98*H98</f>
        <v>0</v>
      </c>
      <c r="S98" s="150">
        <v>0</v>
      </c>
      <c r="T98" s="151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52" t="s">
        <v>238</v>
      </c>
      <c r="AT98" s="152" t="s">
        <v>144</v>
      </c>
      <c r="AU98" s="152" t="s">
        <v>77</v>
      </c>
      <c r="AY98" s="17" t="s">
        <v>142</v>
      </c>
      <c r="BE98" s="153">
        <f>IF(N98="základní",J98,0)</f>
        <v>0</v>
      </c>
      <c r="BF98" s="153">
        <f>IF(N98="snížená",J98,0)</f>
        <v>0</v>
      </c>
      <c r="BG98" s="153">
        <f>IF(N98="zákl. přenesená",J98,0)</f>
        <v>0</v>
      </c>
      <c r="BH98" s="153">
        <f>IF(N98="sníž. přenesená",J98,0)</f>
        <v>0</v>
      </c>
      <c r="BI98" s="153">
        <f>IF(N98="nulová",J98,0)</f>
        <v>0</v>
      </c>
      <c r="BJ98" s="17" t="s">
        <v>77</v>
      </c>
      <c r="BK98" s="153">
        <f>ROUND(I98*H98,2)</f>
        <v>0</v>
      </c>
      <c r="BL98" s="17" t="s">
        <v>238</v>
      </c>
      <c r="BM98" s="152" t="s">
        <v>594</v>
      </c>
    </row>
    <row r="99" spans="1:65" s="2" customFormat="1" ht="10">
      <c r="A99" s="32"/>
      <c r="B99" s="33"/>
      <c r="C99" s="32"/>
      <c r="D99" s="154" t="s">
        <v>149</v>
      </c>
      <c r="E99" s="32"/>
      <c r="F99" s="155" t="s">
        <v>595</v>
      </c>
      <c r="G99" s="32"/>
      <c r="H99" s="32"/>
      <c r="I99" s="156"/>
      <c r="J99" s="32"/>
      <c r="K99" s="32"/>
      <c r="L99" s="33"/>
      <c r="M99" s="157"/>
      <c r="N99" s="158"/>
      <c r="O99" s="53"/>
      <c r="P99" s="53"/>
      <c r="Q99" s="53"/>
      <c r="R99" s="53"/>
      <c r="S99" s="53"/>
      <c r="T99" s="54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7" t="s">
        <v>149</v>
      </c>
      <c r="AU99" s="17" t="s">
        <v>77</v>
      </c>
    </row>
    <row r="100" spans="1:65" s="12" customFormat="1" ht="22.75" customHeight="1">
      <c r="B100" s="126"/>
      <c r="D100" s="127" t="s">
        <v>71</v>
      </c>
      <c r="E100" s="137" t="s">
        <v>596</v>
      </c>
      <c r="F100" s="137" t="s">
        <v>597</v>
      </c>
      <c r="I100" s="129"/>
      <c r="J100" s="138">
        <f>BK100</f>
        <v>0</v>
      </c>
      <c r="L100" s="126"/>
      <c r="M100" s="131"/>
      <c r="N100" s="132"/>
      <c r="O100" s="132"/>
      <c r="P100" s="133">
        <f>SUM(P101:P102)</f>
        <v>0</v>
      </c>
      <c r="Q100" s="132"/>
      <c r="R100" s="133">
        <f>SUM(R101:R102)</f>
        <v>0</v>
      </c>
      <c r="S100" s="132"/>
      <c r="T100" s="134">
        <f>SUM(T101:T102)</f>
        <v>0</v>
      </c>
      <c r="AR100" s="127" t="s">
        <v>77</v>
      </c>
      <c r="AT100" s="135" t="s">
        <v>71</v>
      </c>
      <c r="AU100" s="135" t="s">
        <v>77</v>
      </c>
      <c r="AY100" s="127" t="s">
        <v>142</v>
      </c>
      <c r="BK100" s="136">
        <f>SUM(BK101:BK102)</f>
        <v>0</v>
      </c>
    </row>
    <row r="101" spans="1:65" s="2" customFormat="1" ht="16.5" customHeight="1">
      <c r="A101" s="32"/>
      <c r="B101" s="139"/>
      <c r="C101" s="140" t="s">
        <v>192</v>
      </c>
      <c r="D101" s="140" t="s">
        <v>144</v>
      </c>
      <c r="E101" s="141" t="s">
        <v>598</v>
      </c>
      <c r="F101" s="142" t="s">
        <v>599</v>
      </c>
      <c r="G101" s="143" t="s">
        <v>600</v>
      </c>
      <c r="H101" s="144">
        <v>1</v>
      </c>
      <c r="I101" s="145"/>
      <c r="J101" s="146">
        <f>ROUND(I101*H101,2)</f>
        <v>0</v>
      </c>
      <c r="K101" s="147"/>
      <c r="L101" s="33"/>
      <c r="M101" s="148" t="s">
        <v>3</v>
      </c>
      <c r="N101" s="149" t="s">
        <v>43</v>
      </c>
      <c r="O101" s="53"/>
      <c r="P101" s="150">
        <f>O101*H101</f>
        <v>0</v>
      </c>
      <c r="Q101" s="150">
        <v>0</v>
      </c>
      <c r="R101" s="150">
        <f>Q101*H101</f>
        <v>0</v>
      </c>
      <c r="S101" s="150">
        <v>0</v>
      </c>
      <c r="T101" s="151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52" t="s">
        <v>147</v>
      </c>
      <c r="AT101" s="152" t="s">
        <v>144</v>
      </c>
      <c r="AU101" s="152" t="s">
        <v>81</v>
      </c>
      <c r="AY101" s="17" t="s">
        <v>142</v>
      </c>
      <c r="BE101" s="153">
        <f>IF(N101="základní",J101,0)</f>
        <v>0</v>
      </c>
      <c r="BF101" s="153">
        <f>IF(N101="snížená",J101,0)</f>
        <v>0</v>
      </c>
      <c r="BG101" s="153">
        <f>IF(N101="zákl. přenesená",J101,0)</f>
        <v>0</v>
      </c>
      <c r="BH101" s="153">
        <f>IF(N101="sníž. přenesená",J101,0)</f>
        <v>0</v>
      </c>
      <c r="BI101" s="153">
        <f>IF(N101="nulová",J101,0)</f>
        <v>0</v>
      </c>
      <c r="BJ101" s="17" t="s">
        <v>77</v>
      </c>
      <c r="BK101" s="153">
        <f>ROUND(I101*H101,2)</f>
        <v>0</v>
      </c>
      <c r="BL101" s="17" t="s">
        <v>147</v>
      </c>
      <c r="BM101" s="152" t="s">
        <v>601</v>
      </c>
    </row>
    <row r="102" spans="1:65" s="2" customFormat="1" ht="24.15" customHeight="1">
      <c r="A102" s="32"/>
      <c r="B102" s="139"/>
      <c r="C102" s="140" t="s">
        <v>200</v>
      </c>
      <c r="D102" s="140" t="s">
        <v>144</v>
      </c>
      <c r="E102" s="141" t="s">
        <v>602</v>
      </c>
      <c r="F102" s="142" t="s">
        <v>603</v>
      </c>
      <c r="G102" s="143" t="s">
        <v>604</v>
      </c>
      <c r="H102" s="144">
        <v>5</v>
      </c>
      <c r="I102" s="145"/>
      <c r="J102" s="146">
        <f>ROUND(I102*H102,2)</f>
        <v>0</v>
      </c>
      <c r="K102" s="147"/>
      <c r="L102" s="33"/>
      <c r="M102" s="148" t="s">
        <v>3</v>
      </c>
      <c r="N102" s="149" t="s">
        <v>43</v>
      </c>
      <c r="O102" s="53"/>
      <c r="P102" s="150">
        <f>O102*H102</f>
        <v>0</v>
      </c>
      <c r="Q102" s="150">
        <v>0</v>
      </c>
      <c r="R102" s="150">
        <f>Q102*H102</f>
        <v>0</v>
      </c>
      <c r="S102" s="150">
        <v>0</v>
      </c>
      <c r="T102" s="151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52" t="s">
        <v>147</v>
      </c>
      <c r="AT102" s="152" t="s">
        <v>144</v>
      </c>
      <c r="AU102" s="152" t="s">
        <v>81</v>
      </c>
      <c r="AY102" s="17" t="s">
        <v>142</v>
      </c>
      <c r="BE102" s="153">
        <f>IF(N102="základní",J102,0)</f>
        <v>0</v>
      </c>
      <c r="BF102" s="153">
        <f>IF(N102="snížená",J102,0)</f>
        <v>0</v>
      </c>
      <c r="BG102" s="153">
        <f>IF(N102="zákl. přenesená",J102,0)</f>
        <v>0</v>
      </c>
      <c r="BH102" s="153">
        <f>IF(N102="sníž. přenesená",J102,0)</f>
        <v>0</v>
      </c>
      <c r="BI102" s="153">
        <f>IF(N102="nulová",J102,0)</f>
        <v>0</v>
      </c>
      <c r="BJ102" s="17" t="s">
        <v>77</v>
      </c>
      <c r="BK102" s="153">
        <f>ROUND(I102*H102,2)</f>
        <v>0</v>
      </c>
      <c r="BL102" s="17" t="s">
        <v>147</v>
      </c>
      <c r="BM102" s="152" t="s">
        <v>605</v>
      </c>
    </row>
    <row r="103" spans="1:65" s="12" customFormat="1" ht="22.75" customHeight="1">
      <c r="B103" s="126"/>
      <c r="D103" s="127" t="s">
        <v>71</v>
      </c>
      <c r="E103" s="137" t="s">
        <v>606</v>
      </c>
      <c r="F103" s="137" t="s">
        <v>607</v>
      </c>
      <c r="I103" s="129"/>
      <c r="J103" s="138">
        <f>BK103</f>
        <v>0</v>
      </c>
      <c r="L103" s="126"/>
      <c r="M103" s="131"/>
      <c r="N103" s="132"/>
      <c r="O103" s="132"/>
      <c r="P103" s="133">
        <f>SUM(P104:P112)</f>
        <v>0</v>
      </c>
      <c r="Q103" s="132"/>
      <c r="R103" s="133">
        <f>SUM(R104:R112)</f>
        <v>0.28499999999999998</v>
      </c>
      <c r="S103" s="132"/>
      <c r="T103" s="134">
        <f>SUM(T104:T112)</f>
        <v>0</v>
      </c>
      <c r="AR103" s="127" t="s">
        <v>81</v>
      </c>
      <c r="AT103" s="135" t="s">
        <v>71</v>
      </c>
      <c r="AU103" s="135" t="s">
        <v>77</v>
      </c>
      <c r="AY103" s="127" t="s">
        <v>142</v>
      </c>
      <c r="BK103" s="136">
        <f>SUM(BK104:BK112)</f>
        <v>0</v>
      </c>
    </row>
    <row r="104" spans="1:65" s="2" customFormat="1" ht="16.5" customHeight="1">
      <c r="A104" s="32"/>
      <c r="B104" s="139"/>
      <c r="C104" s="176" t="s">
        <v>205</v>
      </c>
      <c r="D104" s="176" t="s">
        <v>224</v>
      </c>
      <c r="E104" s="177" t="s">
        <v>608</v>
      </c>
      <c r="F104" s="178" t="s">
        <v>609</v>
      </c>
      <c r="G104" s="179" t="s">
        <v>348</v>
      </c>
      <c r="H104" s="180">
        <v>3</v>
      </c>
      <c r="I104" s="181"/>
      <c r="J104" s="182">
        <f t="shared" ref="J104:J112" si="0">ROUND(I104*H104,2)</f>
        <v>0</v>
      </c>
      <c r="K104" s="183"/>
      <c r="L104" s="184"/>
      <c r="M104" s="185" t="s">
        <v>3</v>
      </c>
      <c r="N104" s="186" t="s">
        <v>43</v>
      </c>
      <c r="O104" s="53"/>
      <c r="P104" s="150">
        <f t="shared" ref="P104:P112" si="1">O104*H104</f>
        <v>0</v>
      </c>
      <c r="Q104" s="150">
        <v>6.2E-2</v>
      </c>
      <c r="R104" s="150">
        <f t="shared" ref="R104:R112" si="2">Q104*H104</f>
        <v>0.186</v>
      </c>
      <c r="S104" s="150">
        <v>0</v>
      </c>
      <c r="T104" s="151">
        <f t="shared" ref="T104:T112" si="3"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52" t="s">
        <v>192</v>
      </c>
      <c r="AT104" s="152" t="s">
        <v>224</v>
      </c>
      <c r="AU104" s="152" t="s">
        <v>81</v>
      </c>
      <c r="AY104" s="17" t="s">
        <v>142</v>
      </c>
      <c r="BE104" s="153">
        <f t="shared" ref="BE104:BE112" si="4">IF(N104="základní",J104,0)</f>
        <v>0</v>
      </c>
      <c r="BF104" s="153">
        <f t="shared" ref="BF104:BF112" si="5">IF(N104="snížená",J104,0)</f>
        <v>0</v>
      </c>
      <c r="BG104" s="153">
        <f t="shared" ref="BG104:BG112" si="6">IF(N104="zákl. přenesená",J104,0)</f>
        <v>0</v>
      </c>
      <c r="BH104" s="153">
        <f t="shared" ref="BH104:BH112" si="7">IF(N104="sníž. přenesená",J104,0)</f>
        <v>0</v>
      </c>
      <c r="BI104" s="153">
        <f t="shared" ref="BI104:BI112" si="8">IF(N104="nulová",J104,0)</f>
        <v>0</v>
      </c>
      <c r="BJ104" s="17" t="s">
        <v>77</v>
      </c>
      <c r="BK104" s="153">
        <f t="shared" ref="BK104:BK112" si="9">ROUND(I104*H104,2)</f>
        <v>0</v>
      </c>
      <c r="BL104" s="17" t="s">
        <v>147</v>
      </c>
      <c r="BM104" s="152" t="s">
        <v>610</v>
      </c>
    </row>
    <row r="105" spans="1:65" s="2" customFormat="1" ht="16.5" customHeight="1">
      <c r="A105" s="32"/>
      <c r="B105" s="139"/>
      <c r="C105" s="176" t="s">
        <v>211</v>
      </c>
      <c r="D105" s="176" t="s">
        <v>224</v>
      </c>
      <c r="E105" s="177" t="s">
        <v>611</v>
      </c>
      <c r="F105" s="178" t="s">
        <v>612</v>
      </c>
      <c r="G105" s="179" t="s">
        <v>103</v>
      </c>
      <c r="H105" s="180">
        <v>110</v>
      </c>
      <c r="I105" s="181"/>
      <c r="J105" s="182">
        <f t="shared" si="0"/>
        <v>0</v>
      </c>
      <c r="K105" s="183"/>
      <c r="L105" s="184"/>
      <c r="M105" s="185" t="s">
        <v>3</v>
      </c>
      <c r="N105" s="186" t="s">
        <v>43</v>
      </c>
      <c r="O105" s="53"/>
      <c r="P105" s="150">
        <f t="shared" si="1"/>
        <v>0</v>
      </c>
      <c r="Q105" s="150">
        <v>0</v>
      </c>
      <c r="R105" s="150">
        <f t="shared" si="2"/>
        <v>0</v>
      </c>
      <c r="S105" s="150">
        <v>0</v>
      </c>
      <c r="T105" s="151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52" t="s">
        <v>192</v>
      </c>
      <c r="AT105" s="152" t="s">
        <v>224</v>
      </c>
      <c r="AU105" s="152" t="s">
        <v>81</v>
      </c>
      <c r="AY105" s="17" t="s">
        <v>142</v>
      </c>
      <c r="BE105" s="153">
        <f t="shared" si="4"/>
        <v>0</v>
      </c>
      <c r="BF105" s="153">
        <f t="shared" si="5"/>
        <v>0</v>
      </c>
      <c r="BG105" s="153">
        <f t="shared" si="6"/>
        <v>0</v>
      </c>
      <c r="BH105" s="153">
        <f t="shared" si="7"/>
        <v>0</v>
      </c>
      <c r="BI105" s="153">
        <f t="shared" si="8"/>
        <v>0</v>
      </c>
      <c r="BJ105" s="17" t="s">
        <v>77</v>
      </c>
      <c r="BK105" s="153">
        <f t="shared" si="9"/>
        <v>0</v>
      </c>
      <c r="BL105" s="17" t="s">
        <v>147</v>
      </c>
      <c r="BM105" s="152" t="s">
        <v>613</v>
      </c>
    </row>
    <row r="106" spans="1:65" s="2" customFormat="1" ht="16.5" customHeight="1">
      <c r="A106" s="32"/>
      <c r="B106" s="139"/>
      <c r="C106" s="176" t="s">
        <v>217</v>
      </c>
      <c r="D106" s="176" t="s">
        <v>224</v>
      </c>
      <c r="E106" s="177" t="s">
        <v>614</v>
      </c>
      <c r="F106" s="178" t="s">
        <v>615</v>
      </c>
      <c r="G106" s="179" t="s">
        <v>241</v>
      </c>
      <c r="H106" s="180">
        <v>110</v>
      </c>
      <c r="I106" s="181"/>
      <c r="J106" s="182">
        <f t="shared" si="0"/>
        <v>0</v>
      </c>
      <c r="K106" s="183"/>
      <c r="L106" s="184"/>
      <c r="M106" s="185" t="s">
        <v>3</v>
      </c>
      <c r="N106" s="186" t="s">
        <v>43</v>
      </c>
      <c r="O106" s="53"/>
      <c r="P106" s="150">
        <f t="shared" si="1"/>
        <v>0</v>
      </c>
      <c r="Q106" s="150">
        <v>0</v>
      </c>
      <c r="R106" s="150">
        <f t="shared" si="2"/>
        <v>0</v>
      </c>
      <c r="S106" s="150">
        <v>0</v>
      </c>
      <c r="T106" s="151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52" t="s">
        <v>192</v>
      </c>
      <c r="AT106" s="152" t="s">
        <v>224</v>
      </c>
      <c r="AU106" s="152" t="s">
        <v>81</v>
      </c>
      <c r="AY106" s="17" t="s">
        <v>142</v>
      </c>
      <c r="BE106" s="153">
        <f t="shared" si="4"/>
        <v>0</v>
      </c>
      <c r="BF106" s="153">
        <f t="shared" si="5"/>
        <v>0</v>
      </c>
      <c r="BG106" s="153">
        <f t="shared" si="6"/>
        <v>0</v>
      </c>
      <c r="BH106" s="153">
        <f t="shared" si="7"/>
        <v>0</v>
      </c>
      <c r="BI106" s="153">
        <f t="shared" si="8"/>
        <v>0</v>
      </c>
      <c r="BJ106" s="17" t="s">
        <v>77</v>
      </c>
      <c r="BK106" s="153">
        <f t="shared" si="9"/>
        <v>0</v>
      </c>
      <c r="BL106" s="17" t="s">
        <v>147</v>
      </c>
      <c r="BM106" s="152" t="s">
        <v>616</v>
      </c>
    </row>
    <row r="107" spans="1:65" s="2" customFormat="1" ht="16.5" customHeight="1">
      <c r="A107" s="32"/>
      <c r="B107" s="139"/>
      <c r="C107" s="176" t="s">
        <v>223</v>
      </c>
      <c r="D107" s="176" t="s">
        <v>224</v>
      </c>
      <c r="E107" s="177" t="s">
        <v>617</v>
      </c>
      <c r="F107" s="178" t="s">
        <v>618</v>
      </c>
      <c r="G107" s="179" t="s">
        <v>600</v>
      </c>
      <c r="H107" s="180">
        <v>3</v>
      </c>
      <c r="I107" s="181"/>
      <c r="J107" s="182">
        <f t="shared" si="0"/>
        <v>0</v>
      </c>
      <c r="K107" s="183"/>
      <c r="L107" s="184"/>
      <c r="M107" s="185" t="s">
        <v>3</v>
      </c>
      <c r="N107" s="186" t="s">
        <v>43</v>
      </c>
      <c r="O107" s="53"/>
      <c r="P107" s="150">
        <f t="shared" si="1"/>
        <v>0</v>
      </c>
      <c r="Q107" s="150">
        <v>0</v>
      </c>
      <c r="R107" s="150">
        <f t="shared" si="2"/>
        <v>0</v>
      </c>
      <c r="S107" s="150">
        <v>0</v>
      </c>
      <c r="T107" s="151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52" t="s">
        <v>192</v>
      </c>
      <c r="AT107" s="152" t="s">
        <v>224</v>
      </c>
      <c r="AU107" s="152" t="s">
        <v>81</v>
      </c>
      <c r="AY107" s="17" t="s">
        <v>142</v>
      </c>
      <c r="BE107" s="153">
        <f t="shared" si="4"/>
        <v>0</v>
      </c>
      <c r="BF107" s="153">
        <f t="shared" si="5"/>
        <v>0</v>
      </c>
      <c r="BG107" s="153">
        <f t="shared" si="6"/>
        <v>0</v>
      </c>
      <c r="BH107" s="153">
        <f t="shared" si="7"/>
        <v>0</v>
      </c>
      <c r="BI107" s="153">
        <f t="shared" si="8"/>
        <v>0</v>
      </c>
      <c r="BJ107" s="17" t="s">
        <v>77</v>
      </c>
      <c r="BK107" s="153">
        <f t="shared" si="9"/>
        <v>0</v>
      </c>
      <c r="BL107" s="17" t="s">
        <v>147</v>
      </c>
      <c r="BM107" s="152" t="s">
        <v>619</v>
      </c>
    </row>
    <row r="108" spans="1:65" s="2" customFormat="1" ht="16.5" customHeight="1">
      <c r="A108" s="32"/>
      <c r="B108" s="139"/>
      <c r="C108" s="176" t="s">
        <v>229</v>
      </c>
      <c r="D108" s="176" t="s">
        <v>224</v>
      </c>
      <c r="E108" s="177" t="s">
        <v>620</v>
      </c>
      <c r="F108" s="178" t="s">
        <v>621</v>
      </c>
      <c r="G108" s="179" t="s">
        <v>600</v>
      </c>
      <c r="H108" s="180">
        <v>3</v>
      </c>
      <c r="I108" s="181"/>
      <c r="J108" s="182">
        <f t="shared" si="0"/>
        <v>0</v>
      </c>
      <c r="K108" s="183"/>
      <c r="L108" s="184"/>
      <c r="M108" s="185" t="s">
        <v>3</v>
      </c>
      <c r="N108" s="186" t="s">
        <v>43</v>
      </c>
      <c r="O108" s="53"/>
      <c r="P108" s="150">
        <f t="shared" si="1"/>
        <v>0</v>
      </c>
      <c r="Q108" s="150">
        <v>0</v>
      </c>
      <c r="R108" s="150">
        <f t="shared" si="2"/>
        <v>0</v>
      </c>
      <c r="S108" s="150">
        <v>0</v>
      </c>
      <c r="T108" s="151">
        <f t="shared" si="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52" t="s">
        <v>192</v>
      </c>
      <c r="AT108" s="152" t="s">
        <v>224</v>
      </c>
      <c r="AU108" s="152" t="s">
        <v>81</v>
      </c>
      <c r="AY108" s="17" t="s">
        <v>142</v>
      </c>
      <c r="BE108" s="153">
        <f t="shared" si="4"/>
        <v>0</v>
      </c>
      <c r="BF108" s="153">
        <f t="shared" si="5"/>
        <v>0</v>
      </c>
      <c r="BG108" s="153">
        <f t="shared" si="6"/>
        <v>0</v>
      </c>
      <c r="BH108" s="153">
        <f t="shared" si="7"/>
        <v>0</v>
      </c>
      <c r="BI108" s="153">
        <f t="shared" si="8"/>
        <v>0</v>
      </c>
      <c r="BJ108" s="17" t="s">
        <v>77</v>
      </c>
      <c r="BK108" s="153">
        <f t="shared" si="9"/>
        <v>0</v>
      </c>
      <c r="BL108" s="17" t="s">
        <v>147</v>
      </c>
      <c r="BM108" s="152" t="s">
        <v>622</v>
      </c>
    </row>
    <row r="109" spans="1:65" s="2" customFormat="1" ht="16.5" customHeight="1">
      <c r="A109" s="32"/>
      <c r="B109" s="139"/>
      <c r="C109" s="176" t="s">
        <v>9</v>
      </c>
      <c r="D109" s="176" t="s">
        <v>224</v>
      </c>
      <c r="E109" s="177" t="s">
        <v>623</v>
      </c>
      <c r="F109" s="178" t="s">
        <v>624</v>
      </c>
      <c r="G109" s="179" t="s">
        <v>600</v>
      </c>
      <c r="H109" s="180">
        <v>3</v>
      </c>
      <c r="I109" s="181"/>
      <c r="J109" s="182">
        <f t="shared" si="0"/>
        <v>0</v>
      </c>
      <c r="K109" s="183"/>
      <c r="L109" s="184"/>
      <c r="M109" s="185" t="s">
        <v>3</v>
      </c>
      <c r="N109" s="186" t="s">
        <v>43</v>
      </c>
      <c r="O109" s="53"/>
      <c r="P109" s="150">
        <f t="shared" si="1"/>
        <v>0</v>
      </c>
      <c r="Q109" s="150">
        <v>0</v>
      </c>
      <c r="R109" s="150">
        <f t="shared" si="2"/>
        <v>0</v>
      </c>
      <c r="S109" s="150">
        <v>0</v>
      </c>
      <c r="T109" s="151">
        <f t="shared" si="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52" t="s">
        <v>192</v>
      </c>
      <c r="AT109" s="152" t="s">
        <v>224</v>
      </c>
      <c r="AU109" s="152" t="s">
        <v>81</v>
      </c>
      <c r="AY109" s="17" t="s">
        <v>142</v>
      </c>
      <c r="BE109" s="153">
        <f t="shared" si="4"/>
        <v>0</v>
      </c>
      <c r="BF109" s="153">
        <f t="shared" si="5"/>
        <v>0</v>
      </c>
      <c r="BG109" s="153">
        <f t="shared" si="6"/>
        <v>0</v>
      </c>
      <c r="BH109" s="153">
        <f t="shared" si="7"/>
        <v>0</v>
      </c>
      <c r="BI109" s="153">
        <f t="shared" si="8"/>
        <v>0</v>
      </c>
      <c r="BJ109" s="17" t="s">
        <v>77</v>
      </c>
      <c r="BK109" s="153">
        <f t="shared" si="9"/>
        <v>0</v>
      </c>
      <c r="BL109" s="17" t="s">
        <v>147</v>
      </c>
      <c r="BM109" s="152" t="s">
        <v>625</v>
      </c>
    </row>
    <row r="110" spans="1:65" s="2" customFormat="1" ht="16.5" customHeight="1">
      <c r="A110" s="32"/>
      <c r="B110" s="139"/>
      <c r="C110" s="176" t="s">
        <v>238</v>
      </c>
      <c r="D110" s="176" t="s">
        <v>224</v>
      </c>
      <c r="E110" s="177" t="s">
        <v>626</v>
      </c>
      <c r="F110" s="178" t="s">
        <v>627</v>
      </c>
      <c r="G110" s="179" t="s">
        <v>103</v>
      </c>
      <c r="H110" s="180">
        <v>110</v>
      </c>
      <c r="I110" s="181"/>
      <c r="J110" s="182">
        <f t="shared" si="0"/>
        <v>0</v>
      </c>
      <c r="K110" s="183"/>
      <c r="L110" s="184"/>
      <c r="M110" s="185" t="s">
        <v>3</v>
      </c>
      <c r="N110" s="186" t="s">
        <v>43</v>
      </c>
      <c r="O110" s="53"/>
      <c r="P110" s="150">
        <f t="shared" si="1"/>
        <v>0</v>
      </c>
      <c r="Q110" s="150">
        <v>8.9999999999999998E-4</v>
      </c>
      <c r="R110" s="150">
        <f t="shared" si="2"/>
        <v>9.8999999999999991E-2</v>
      </c>
      <c r="S110" s="150">
        <v>0</v>
      </c>
      <c r="T110" s="151">
        <f t="shared" si="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52" t="s">
        <v>192</v>
      </c>
      <c r="AT110" s="152" t="s">
        <v>224</v>
      </c>
      <c r="AU110" s="152" t="s">
        <v>81</v>
      </c>
      <c r="AY110" s="17" t="s">
        <v>142</v>
      </c>
      <c r="BE110" s="153">
        <f t="shared" si="4"/>
        <v>0</v>
      </c>
      <c r="BF110" s="153">
        <f t="shared" si="5"/>
        <v>0</v>
      </c>
      <c r="BG110" s="153">
        <f t="shared" si="6"/>
        <v>0</v>
      </c>
      <c r="BH110" s="153">
        <f t="shared" si="7"/>
        <v>0</v>
      </c>
      <c r="BI110" s="153">
        <f t="shared" si="8"/>
        <v>0</v>
      </c>
      <c r="BJ110" s="17" t="s">
        <v>77</v>
      </c>
      <c r="BK110" s="153">
        <f t="shared" si="9"/>
        <v>0</v>
      </c>
      <c r="BL110" s="17" t="s">
        <v>147</v>
      </c>
      <c r="BM110" s="152" t="s">
        <v>628</v>
      </c>
    </row>
    <row r="111" spans="1:65" s="2" customFormat="1" ht="16.5" customHeight="1">
      <c r="A111" s="32"/>
      <c r="B111" s="139"/>
      <c r="C111" s="140" t="s">
        <v>244</v>
      </c>
      <c r="D111" s="140" t="s">
        <v>144</v>
      </c>
      <c r="E111" s="141" t="s">
        <v>629</v>
      </c>
      <c r="F111" s="142" t="s">
        <v>630</v>
      </c>
      <c r="G111" s="143" t="s">
        <v>103</v>
      </c>
      <c r="H111" s="144">
        <v>3</v>
      </c>
      <c r="I111" s="145"/>
      <c r="J111" s="146">
        <f t="shared" si="0"/>
        <v>0</v>
      </c>
      <c r="K111" s="147"/>
      <c r="L111" s="33"/>
      <c r="M111" s="148" t="s">
        <v>3</v>
      </c>
      <c r="N111" s="149" t="s">
        <v>43</v>
      </c>
      <c r="O111" s="53"/>
      <c r="P111" s="150">
        <f t="shared" si="1"/>
        <v>0</v>
      </c>
      <c r="Q111" s="150">
        <v>0</v>
      </c>
      <c r="R111" s="150">
        <f t="shared" si="2"/>
        <v>0</v>
      </c>
      <c r="S111" s="150">
        <v>0</v>
      </c>
      <c r="T111" s="151">
        <f t="shared" si="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52" t="s">
        <v>147</v>
      </c>
      <c r="AT111" s="152" t="s">
        <v>144</v>
      </c>
      <c r="AU111" s="152" t="s">
        <v>81</v>
      </c>
      <c r="AY111" s="17" t="s">
        <v>142</v>
      </c>
      <c r="BE111" s="153">
        <f t="shared" si="4"/>
        <v>0</v>
      </c>
      <c r="BF111" s="153">
        <f t="shared" si="5"/>
        <v>0</v>
      </c>
      <c r="BG111" s="153">
        <f t="shared" si="6"/>
        <v>0</v>
      </c>
      <c r="BH111" s="153">
        <f t="shared" si="7"/>
        <v>0</v>
      </c>
      <c r="BI111" s="153">
        <f t="shared" si="8"/>
        <v>0</v>
      </c>
      <c r="BJ111" s="17" t="s">
        <v>77</v>
      </c>
      <c r="BK111" s="153">
        <f t="shared" si="9"/>
        <v>0</v>
      </c>
      <c r="BL111" s="17" t="s">
        <v>147</v>
      </c>
      <c r="BM111" s="152" t="s">
        <v>631</v>
      </c>
    </row>
    <row r="112" spans="1:65" s="2" customFormat="1" ht="16.5" customHeight="1">
      <c r="A112" s="32"/>
      <c r="B112" s="139"/>
      <c r="C112" s="140" t="s">
        <v>251</v>
      </c>
      <c r="D112" s="140" t="s">
        <v>144</v>
      </c>
      <c r="E112" s="141" t="s">
        <v>632</v>
      </c>
      <c r="F112" s="142" t="s">
        <v>633</v>
      </c>
      <c r="G112" s="143" t="s">
        <v>103</v>
      </c>
      <c r="H112" s="144">
        <v>3</v>
      </c>
      <c r="I112" s="145"/>
      <c r="J112" s="146">
        <f t="shared" si="0"/>
        <v>0</v>
      </c>
      <c r="K112" s="147"/>
      <c r="L112" s="33"/>
      <c r="M112" s="148" t="s">
        <v>3</v>
      </c>
      <c r="N112" s="149" t="s">
        <v>43</v>
      </c>
      <c r="O112" s="53"/>
      <c r="P112" s="150">
        <f t="shared" si="1"/>
        <v>0</v>
      </c>
      <c r="Q112" s="150">
        <v>0</v>
      </c>
      <c r="R112" s="150">
        <f t="shared" si="2"/>
        <v>0</v>
      </c>
      <c r="S112" s="150">
        <v>0</v>
      </c>
      <c r="T112" s="151">
        <f t="shared" si="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52" t="s">
        <v>147</v>
      </c>
      <c r="AT112" s="152" t="s">
        <v>144</v>
      </c>
      <c r="AU112" s="152" t="s">
        <v>81</v>
      </c>
      <c r="AY112" s="17" t="s">
        <v>142</v>
      </c>
      <c r="BE112" s="153">
        <f t="shared" si="4"/>
        <v>0</v>
      </c>
      <c r="BF112" s="153">
        <f t="shared" si="5"/>
        <v>0</v>
      </c>
      <c r="BG112" s="153">
        <f t="shared" si="6"/>
        <v>0</v>
      </c>
      <c r="BH112" s="153">
        <f t="shared" si="7"/>
        <v>0</v>
      </c>
      <c r="BI112" s="153">
        <f t="shared" si="8"/>
        <v>0</v>
      </c>
      <c r="BJ112" s="17" t="s">
        <v>77</v>
      </c>
      <c r="BK112" s="153">
        <f t="shared" si="9"/>
        <v>0</v>
      </c>
      <c r="BL112" s="17" t="s">
        <v>147</v>
      </c>
      <c r="BM112" s="152" t="s">
        <v>634</v>
      </c>
    </row>
    <row r="113" spans="1:65" s="12" customFormat="1" ht="25.9" customHeight="1">
      <c r="B113" s="126"/>
      <c r="D113" s="127" t="s">
        <v>71</v>
      </c>
      <c r="E113" s="128" t="s">
        <v>224</v>
      </c>
      <c r="F113" s="128" t="s">
        <v>635</v>
      </c>
      <c r="I113" s="129"/>
      <c r="J113" s="130">
        <f>BK113</f>
        <v>0</v>
      </c>
      <c r="L113" s="126"/>
      <c r="M113" s="131"/>
      <c r="N113" s="132"/>
      <c r="O113" s="132"/>
      <c r="P113" s="133">
        <f>P114</f>
        <v>0</v>
      </c>
      <c r="Q113" s="132"/>
      <c r="R113" s="133">
        <f>R114</f>
        <v>9.6800000000000011E-4</v>
      </c>
      <c r="S113" s="132"/>
      <c r="T113" s="134">
        <f>T114</f>
        <v>0</v>
      </c>
      <c r="AR113" s="127" t="s">
        <v>84</v>
      </c>
      <c r="AT113" s="135" t="s">
        <v>71</v>
      </c>
      <c r="AU113" s="135" t="s">
        <v>72</v>
      </c>
      <c r="AY113" s="127" t="s">
        <v>142</v>
      </c>
      <c r="BK113" s="136">
        <f>BK114</f>
        <v>0</v>
      </c>
    </row>
    <row r="114" spans="1:65" s="12" customFormat="1" ht="22.75" customHeight="1">
      <c r="B114" s="126"/>
      <c r="D114" s="127" t="s">
        <v>71</v>
      </c>
      <c r="E114" s="137" t="s">
        <v>636</v>
      </c>
      <c r="F114" s="137" t="s">
        <v>637</v>
      </c>
      <c r="I114" s="129"/>
      <c r="J114" s="138">
        <f>BK114</f>
        <v>0</v>
      </c>
      <c r="L114" s="126"/>
      <c r="M114" s="131"/>
      <c r="N114" s="132"/>
      <c r="O114" s="132"/>
      <c r="P114" s="133">
        <f>SUM(P115:P124)</f>
        <v>0</v>
      </c>
      <c r="Q114" s="132"/>
      <c r="R114" s="133">
        <f>SUM(R115:R124)</f>
        <v>9.6800000000000011E-4</v>
      </c>
      <c r="S114" s="132"/>
      <c r="T114" s="134">
        <f>SUM(T115:T124)</f>
        <v>0</v>
      </c>
      <c r="AR114" s="127" t="s">
        <v>84</v>
      </c>
      <c r="AT114" s="135" t="s">
        <v>71</v>
      </c>
      <c r="AU114" s="135" t="s">
        <v>77</v>
      </c>
      <c r="AY114" s="127" t="s">
        <v>142</v>
      </c>
      <c r="BK114" s="136">
        <f>SUM(BK115:BK124)</f>
        <v>0</v>
      </c>
    </row>
    <row r="115" spans="1:65" s="2" customFormat="1" ht="24.15" customHeight="1">
      <c r="A115" s="32"/>
      <c r="B115" s="139"/>
      <c r="C115" s="140" t="s">
        <v>258</v>
      </c>
      <c r="D115" s="140" t="s">
        <v>144</v>
      </c>
      <c r="E115" s="141" t="s">
        <v>638</v>
      </c>
      <c r="F115" s="142" t="s">
        <v>639</v>
      </c>
      <c r="G115" s="143" t="s">
        <v>640</v>
      </c>
      <c r="H115" s="144">
        <v>0.11</v>
      </c>
      <c r="I115" s="145"/>
      <c r="J115" s="146">
        <f>ROUND(I115*H115,2)</f>
        <v>0</v>
      </c>
      <c r="K115" s="147"/>
      <c r="L115" s="33"/>
      <c r="M115" s="148" t="s">
        <v>3</v>
      </c>
      <c r="N115" s="149" t="s">
        <v>43</v>
      </c>
      <c r="O115" s="53"/>
      <c r="P115" s="150">
        <f>O115*H115</f>
        <v>0</v>
      </c>
      <c r="Q115" s="150">
        <v>8.8000000000000005E-3</v>
      </c>
      <c r="R115" s="150">
        <f>Q115*H115</f>
        <v>9.6800000000000011E-4</v>
      </c>
      <c r="S115" s="150">
        <v>0</v>
      </c>
      <c r="T115" s="151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52" t="s">
        <v>147</v>
      </c>
      <c r="AT115" s="152" t="s">
        <v>144</v>
      </c>
      <c r="AU115" s="152" t="s">
        <v>81</v>
      </c>
      <c r="AY115" s="17" t="s">
        <v>142</v>
      </c>
      <c r="BE115" s="153">
        <f>IF(N115="základní",J115,0)</f>
        <v>0</v>
      </c>
      <c r="BF115" s="153">
        <f>IF(N115="snížená",J115,0)</f>
        <v>0</v>
      </c>
      <c r="BG115" s="153">
        <f>IF(N115="zákl. přenesená",J115,0)</f>
        <v>0</v>
      </c>
      <c r="BH115" s="153">
        <f>IF(N115="sníž. přenesená",J115,0)</f>
        <v>0</v>
      </c>
      <c r="BI115" s="153">
        <f>IF(N115="nulová",J115,0)</f>
        <v>0</v>
      </c>
      <c r="BJ115" s="17" t="s">
        <v>77</v>
      </c>
      <c r="BK115" s="153">
        <f>ROUND(I115*H115,2)</f>
        <v>0</v>
      </c>
      <c r="BL115" s="17" t="s">
        <v>147</v>
      </c>
      <c r="BM115" s="152" t="s">
        <v>641</v>
      </c>
    </row>
    <row r="116" spans="1:65" s="2" customFormat="1" ht="10">
      <c r="A116" s="32"/>
      <c r="B116" s="33"/>
      <c r="C116" s="32"/>
      <c r="D116" s="154" t="s">
        <v>149</v>
      </c>
      <c r="E116" s="32"/>
      <c r="F116" s="155" t="s">
        <v>642</v>
      </c>
      <c r="G116" s="32"/>
      <c r="H116" s="32"/>
      <c r="I116" s="156"/>
      <c r="J116" s="32"/>
      <c r="K116" s="32"/>
      <c r="L116" s="33"/>
      <c r="M116" s="157"/>
      <c r="N116" s="158"/>
      <c r="O116" s="53"/>
      <c r="P116" s="53"/>
      <c r="Q116" s="53"/>
      <c r="R116" s="53"/>
      <c r="S116" s="53"/>
      <c r="T116" s="54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7" t="s">
        <v>149</v>
      </c>
      <c r="AU116" s="17" t="s">
        <v>81</v>
      </c>
    </row>
    <row r="117" spans="1:65" s="2" customFormat="1" ht="66.75" customHeight="1">
      <c r="A117" s="32"/>
      <c r="B117" s="139"/>
      <c r="C117" s="140" t="s">
        <v>264</v>
      </c>
      <c r="D117" s="140" t="s">
        <v>144</v>
      </c>
      <c r="E117" s="141" t="s">
        <v>643</v>
      </c>
      <c r="F117" s="142" t="s">
        <v>644</v>
      </c>
      <c r="G117" s="143" t="s">
        <v>103</v>
      </c>
      <c r="H117" s="144">
        <v>110</v>
      </c>
      <c r="I117" s="145"/>
      <c r="J117" s="146">
        <f>ROUND(I117*H117,2)</f>
        <v>0</v>
      </c>
      <c r="K117" s="147"/>
      <c r="L117" s="33"/>
      <c r="M117" s="148" t="s">
        <v>3</v>
      </c>
      <c r="N117" s="149" t="s">
        <v>43</v>
      </c>
      <c r="O117" s="53"/>
      <c r="P117" s="150">
        <f>O117*H117</f>
        <v>0</v>
      </c>
      <c r="Q117" s="150">
        <v>0</v>
      </c>
      <c r="R117" s="150">
        <f>Q117*H117</f>
        <v>0</v>
      </c>
      <c r="S117" s="150">
        <v>0</v>
      </c>
      <c r="T117" s="151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52" t="s">
        <v>147</v>
      </c>
      <c r="AT117" s="152" t="s">
        <v>144</v>
      </c>
      <c r="AU117" s="152" t="s">
        <v>81</v>
      </c>
      <c r="AY117" s="17" t="s">
        <v>142</v>
      </c>
      <c r="BE117" s="153">
        <f>IF(N117="základní",J117,0)</f>
        <v>0</v>
      </c>
      <c r="BF117" s="153">
        <f>IF(N117="snížená",J117,0)</f>
        <v>0</v>
      </c>
      <c r="BG117" s="153">
        <f>IF(N117="zákl. přenesená",J117,0)</f>
        <v>0</v>
      </c>
      <c r="BH117" s="153">
        <f>IF(N117="sníž. přenesená",J117,0)</f>
        <v>0</v>
      </c>
      <c r="BI117" s="153">
        <f>IF(N117="nulová",J117,0)</f>
        <v>0</v>
      </c>
      <c r="BJ117" s="17" t="s">
        <v>77</v>
      </c>
      <c r="BK117" s="153">
        <f>ROUND(I117*H117,2)</f>
        <v>0</v>
      </c>
      <c r="BL117" s="17" t="s">
        <v>147</v>
      </c>
      <c r="BM117" s="152" t="s">
        <v>645</v>
      </c>
    </row>
    <row r="118" spans="1:65" s="2" customFormat="1" ht="10">
      <c r="A118" s="32"/>
      <c r="B118" s="33"/>
      <c r="C118" s="32"/>
      <c r="D118" s="154" t="s">
        <v>149</v>
      </c>
      <c r="E118" s="32"/>
      <c r="F118" s="155" t="s">
        <v>646</v>
      </c>
      <c r="G118" s="32"/>
      <c r="H118" s="32"/>
      <c r="I118" s="156"/>
      <c r="J118" s="32"/>
      <c r="K118" s="32"/>
      <c r="L118" s="33"/>
      <c r="M118" s="157"/>
      <c r="N118" s="158"/>
      <c r="O118" s="53"/>
      <c r="P118" s="53"/>
      <c r="Q118" s="53"/>
      <c r="R118" s="53"/>
      <c r="S118" s="53"/>
      <c r="T118" s="54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7" t="s">
        <v>149</v>
      </c>
      <c r="AU118" s="17" t="s">
        <v>81</v>
      </c>
    </row>
    <row r="119" spans="1:65" s="2" customFormat="1" ht="49" customHeight="1">
      <c r="A119" s="32"/>
      <c r="B119" s="139"/>
      <c r="C119" s="140" t="s">
        <v>8</v>
      </c>
      <c r="D119" s="140" t="s">
        <v>144</v>
      </c>
      <c r="E119" s="141" t="s">
        <v>647</v>
      </c>
      <c r="F119" s="142" t="s">
        <v>648</v>
      </c>
      <c r="G119" s="143" t="s">
        <v>182</v>
      </c>
      <c r="H119" s="144">
        <v>110</v>
      </c>
      <c r="I119" s="145"/>
      <c r="J119" s="146">
        <f>ROUND(I119*H119,2)</f>
        <v>0</v>
      </c>
      <c r="K119" s="147"/>
      <c r="L119" s="33"/>
      <c r="M119" s="148" t="s">
        <v>3</v>
      </c>
      <c r="N119" s="149" t="s">
        <v>43</v>
      </c>
      <c r="O119" s="53"/>
      <c r="P119" s="150">
        <f>O119*H119</f>
        <v>0</v>
      </c>
      <c r="Q119" s="150">
        <v>0</v>
      </c>
      <c r="R119" s="150">
        <f>Q119*H119</f>
        <v>0</v>
      </c>
      <c r="S119" s="150">
        <v>0</v>
      </c>
      <c r="T119" s="151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52" t="s">
        <v>147</v>
      </c>
      <c r="AT119" s="152" t="s">
        <v>144</v>
      </c>
      <c r="AU119" s="152" t="s">
        <v>81</v>
      </c>
      <c r="AY119" s="17" t="s">
        <v>142</v>
      </c>
      <c r="BE119" s="153">
        <f>IF(N119="základní",J119,0)</f>
        <v>0</v>
      </c>
      <c r="BF119" s="153">
        <f>IF(N119="snížená",J119,0)</f>
        <v>0</v>
      </c>
      <c r="BG119" s="153">
        <f>IF(N119="zákl. přenesená",J119,0)</f>
        <v>0</v>
      </c>
      <c r="BH119" s="153">
        <f>IF(N119="sníž. přenesená",J119,0)</f>
        <v>0</v>
      </c>
      <c r="BI119" s="153">
        <f>IF(N119="nulová",J119,0)</f>
        <v>0</v>
      </c>
      <c r="BJ119" s="17" t="s">
        <v>77</v>
      </c>
      <c r="BK119" s="153">
        <f>ROUND(I119*H119,2)</f>
        <v>0</v>
      </c>
      <c r="BL119" s="17" t="s">
        <v>147</v>
      </c>
      <c r="BM119" s="152" t="s">
        <v>649</v>
      </c>
    </row>
    <row r="120" spans="1:65" s="2" customFormat="1" ht="10">
      <c r="A120" s="32"/>
      <c r="B120" s="33"/>
      <c r="C120" s="32"/>
      <c r="D120" s="154" t="s">
        <v>149</v>
      </c>
      <c r="E120" s="32"/>
      <c r="F120" s="155" t="s">
        <v>650</v>
      </c>
      <c r="G120" s="32"/>
      <c r="H120" s="32"/>
      <c r="I120" s="156"/>
      <c r="J120" s="32"/>
      <c r="K120" s="32"/>
      <c r="L120" s="33"/>
      <c r="M120" s="157"/>
      <c r="N120" s="158"/>
      <c r="O120" s="53"/>
      <c r="P120" s="53"/>
      <c r="Q120" s="53"/>
      <c r="R120" s="53"/>
      <c r="S120" s="53"/>
      <c r="T120" s="54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149</v>
      </c>
      <c r="AU120" s="17" t="s">
        <v>81</v>
      </c>
    </row>
    <row r="121" spans="1:65" s="2" customFormat="1" ht="24.15" customHeight="1">
      <c r="A121" s="32"/>
      <c r="B121" s="139"/>
      <c r="C121" s="140" t="s">
        <v>273</v>
      </c>
      <c r="D121" s="140" t="s">
        <v>144</v>
      </c>
      <c r="E121" s="141" t="s">
        <v>651</v>
      </c>
      <c r="F121" s="142" t="s">
        <v>652</v>
      </c>
      <c r="G121" s="143" t="s">
        <v>89</v>
      </c>
      <c r="H121" s="144">
        <v>220</v>
      </c>
      <c r="I121" s="145"/>
      <c r="J121" s="146">
        <f>ROUND(I121*H121,2)</f>
        <v>0</v>
      </c>
      <c r="K121" s="147"/>
      <c r="L121" s="33"/>
      <c r="M121" s="148" t="s">
        <v>3</v>
      </c>
      <c r="N121" s="149" t="s">
        <v>43</v>
      </c>
      <c r="O121" s="53"/>
      <c r="P121" s="150">
        <f>O121*H121</f>
        <v>0</v>
      </c>
      <c r="Q121" s="150">
        <v>0</v>
      </c>
      <c r="R121" s="150">
        <f>Q121*H121</f>
        <v>0</v>
      </c>
      <c r="S121" s="150">
        <v>0</v>
      </c>
      <c r="T121" s="151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52" t="s">
        <v>147</v>
      </c>
      <c r="AT121" s="152" t="s">
        <v>144</v>
      </c>
      <c r="AU121" s="152" t="s">
        <v>81</v>
      </c>
      <c r="AY121" s="17" t="s">
        <v>142</v>
      </c>
      <c r="BE121" s="153">
        <f>IF(N121="základní",J121,0)</f>
        <v>0</v>
      </c>
      <c r="BF121" s="153">
        <f>IF(N121="snížená",J121,0)</f>
        <v>0</v>
      </c>
      <c r="BG121" s="153">
        <f>IF(N121="zákl. přenesená",J121,0)</f>
        <v>0</v>
      </c>
      <c r="BH121" s="153">
        <f>IF(N121="sníž. přenesená",J121,0)</f>
        <v>0</v>
      </c>
      <c r="BI121" s="153">
        <f>IF(N121="nulová",J121,0)</f>
        <v>0</v>
      </c>
      <c r="BJ121" s="17" t="s">
        <v>77</v>
      </c>
      <c r="BK121" s="153">
        <f>ROUND(I121*H121,2)</f>
        <v>0</v>
      </c>
      <c r="BL121" s="17" t="s">
        <v>147</v>
      </c>
      <c r="BM121" s="152" t="s">
        <v>653</v>
      </c>
    </row>
    <row r="122" spans="1:65" s="2" customFormat="1" ht="10">
      <c r="A122" s="32"/>
      <c r="B122" s="33"/>
      <c r="C122" s="32"/>
      <c r="D122" s="154" t="s">
        <v>149</v>
      </c>
      <c r="E122" s="32"/>
      <c r="F122" s="155" t="s">
        <v>654</v>
      </c>
      <c r="G122" s="32"/>
      <c r="H122" s="32"/>
      <c r="I122" s="156"/>
      <c r="J122" s="32"/>
      <c r="K122" s="32"/>
      <c r="L122" s="33"/>
      <c r="M122" s="157"/>
      <c r="N122" s="158"/>
      <c r="O122" s="53"/>
      <c r="P122" s="53"/>
      <c r="Q122" s="53"/>
      <c r="R122" s="53"/>
      <c r="S122" s="53"/>
      <c r="T122" s="54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149</v>
      </c>
      <c r="AU122" s="17" t="s">
        <v>81</v>
      </c>
    </row>
    <row r="123" spans="1:65" s="2" customFormat="1" ht="37.75" customHeight="1">
      <c r="A123" s="32"/>
      <c r="B123" s="139"/>
      <c r="C123" s="140" t="s">
        <v>278</v>
      </c>
      <c r="D123" s="140" t="s">
        <v>144</v>
      </c>
      <c r="E123" s="141" t="s">
        <v>655</v>
      </c>
      <c r="F123" s="142" t="s">
        <v>656</v>
      </c>
      <c r="G123" s="143" t="s">
        <v>103</v>
      </c>
      <c r="H123" s="144">
        <v>110</v>
      </c>
      <c r="I123" s="145"/>
      <c r="J123" s="146">
        <f>ROUND(I123*H123,2)</f>
        <v>0</v>
      </c>
      <c r="K123" s="147"/>
      <c r="L123" s="33"/>
      <c r="M123" s="148" t="s">
        <v>3</v>
      </c>
      <c r="N123" s="149" t="s">
        <v>43</v>
      </c>
      <c r="O123" s="53"/>
      <c r="P123" s="150">
        <f>O123*H123</f>
        <v>0</v>
      </c>
      <c r="Q123" s="150">
        <v>0</v>
      </c>
      <c r="R123" s="150">
        <f>Q123*H123</f>
        <v>0</v>
      </c>
      <c r="S123" s="150">
        <v>0</v>
      </c>
      <c r="T123" s="151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2" t="s">
        <v>147</v>
      </c>
      <c r="AT123" s="152" t="s">
        <v>144</v>
      </c>
      <c r="AU123" s="152" t="s">
        <v>81</v>
      </c>
      <c r="AY123" s="17" t="s">
        <v>142</v>
      </c>
      <c r="BE123" s="153">
        <f>IF(N123="základní",J123,0)</f>
        <v>0</v>
      </c>
      <c r="BF123" s="153">
        <f>IF(N123="snížená",J123,0)</f>
        <v>0</v>
      </c>
      <c r="BG123" s="153">
        <f>IF(N123="zákl. přenesená",J123,0)</f>
        <v>0</v>
      </c>
      <c r="BH123" s="153">
        <f>IF(N123="sníž. přenesená",J123,0)</f>
        <v>0</v>
      </c>
      <c r="BI123" s="153">
        <f>IF(N123="nulová",J123,0)</f>
        <v>0</v>
      </c>
      <c r="BJ123" s="17" t="s">
        <v>77</v>
      </c>
      <c r="BK123" s="153">
        <f>ROUND(I123*H123,2)</f>
        <v>0</v>
      </c>
      <c r="BL123" s="17" t="s">
        <v>147</v>
      </c>
      <c r="BM123" s="152" t="s">
        <v>657</v>
      </c>
    </row>
    <row r="124" spans="1:65" s="2" customFormat="1" ht="10">
      <c r="A124" s="32"/>
      <c r="B124" s="33"/>
      <c r="C124" s="32"/>
      <c r="D124" s="154" t="s">
        <v>149</v>
      </c>
      <c r="E124" s="32"/>
      <c r="F124" s="155" t="s">
        <v>658</v>
      </c>
      <c r="G124" s="32"/>
      <c r="H124" s="32"/>
      <c r="I124" s="156"/>
      <c r="J124" s="32"/>
      <c r="K124" s="32"/>
      <c r="L124" s="33"/>
      <c r="M124" s="190"/>
      <c r="N124" s="191"/>
      <c r="O124" s="192"/>
      <c r="P124" s="192"/>
      <c r="Q124" s="192"/>
      <c r="R124" s="192"/>
      <c r="S124" s="192"/>
      <c r="T124" s="193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149</v>
      </c>
      <c r="AU124" s="17" t="s">
        <v>81</v>
      </c>
    </row>
    <row r="125" spans="1:65" s="2" customFormat="1" ht="7" customHeight="1">
      <c r="A125" s="32"/>
      <c r="B125" s="42"/>
      <c r="C125" s="43"/>
      <c r="D125" s="43"/>
      <c r="E125" s="43"/>
      <c r="F125" s="43"/>
      <c r="G125" s="43"/>
      <c r="H125" s="43"/>
      <c r="I125" s="43"/>
      <c r="J125" s="43"/>
      <c r="K125" s="43"/>
      <c r="L125" s="33"/>
      <c r="M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</sheetData>
  <autoFilter ref="C83:K12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7" r:id="rId1"/>
    <hyperlink ref="F89" r:id="rId2"/>
    <hyperlink ref="F91" r:id="rId3"/>
    <hyperlink ref="F93" r:id="rId4"/>
    <hyperlink ref="F95" r:id="rId5"/>
    <hyperlink ref="F97" r:id="rId6"/>
    <hyperlink ref="F99" r:id="rId7"/>
    <hyperlink ref="F116" r:id="rId8"/>
    <hyperlink ref="F118" r:id="rId9"/>
    <hyperlink ref="F120" r:id="rId10"/>
    <hyperlink ref="F122" r:id="rId11"/>
    <hyperlink ref="F124" r:id="rId1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8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24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86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5" customHeight="1">
      <c r="B4" s="20"/>
      <c r="D4" s="21" t="s">
        <v>94</v>
      </c>
      <c r="L4" s="20"/>
      <c r="M4" s="89" t="s">
        <v>11</v>
      </c>
      <c r="AT4" s="17" t="s">
        <v>4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325" t="str">
        <f>'Rekapitulace stavby'!K6</f>
        <v>Dobříš - oprava Šeříkové ul.</v>
      </c>
      <c r="F7" s="326"/>
      <c r="G7" s="326"/>
      <c r="H7" s="326"/>
      <c r="L7" s="20"/>
    </row>
    <row r="8" spans="1:46" s="2" customFormat="1" ht="12" customHeight="1">
      <c r="A8" s="32"/>
      <c r="B8" s="33"/>
      <c r="C8" s="32"/>
      <c r="D8" s="27" t="s">
        <v>108</v>
      </c>
      <c r="E8" s="32"/>
      <c r="F8" s="32"/>
      <c r="G8" s="32"/>
      <c r="H8" s="32"/>
      <c r="I8" s="32"/>
      <c r="J8" s="32"/>
      <c r="K8" s="32"/>
      <c r="L8" s="90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306" t="s">
        <v>659</v>
      </c>
      <c r="F9" s="327"/>
      <c r="G9" s="327"/>
      <c r="H9" s="327"/>
      <c r="I9" s="32"/>
      <c r="J9" s="32"/>
      <c r="K9" s="32"/>
      <c r="L9" s="90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90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3</v>
      </c>
      <c r="G11" s="32"/>
      <c r="H11" s="32"/>
      <c r="I11" s="27" t="s">
        <v>20</v>
      </c>
      <c r="J11" s="25" t="s">
        <v>3</v>
      </c>
      <c r="K11" s="32"/>
      <c r="L11" s="90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0" t="str">
        <f>'Rekapitulace stavby'!AN8</f>
        <v>13. 2. 2023</v>
      </c>
      <c r="K12" s="32"/>
      <c r="L12" s="90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75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90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3</v>
      </c>
      <c r="K14" s="32"/>
      <c r="L14" s="90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3</v>
      </c>
      <c r="K15" s="32"/>
      <c r="L15" s="90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90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90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328" t="str">
        <f>'Rekapitulace stavby'!E14</f>
        <v>Vyplň údaj</v>
      </c>
      <c r="F18" s="290"/>
      <c r="G18" s="290"/>
      <c r="H18" s="290"/>
      <c r="I18" s="27" t="s">
        <v>28</v>
      </c>
      <c r="J18" s="28" t="str">
        <f>'Rekapitulace stavby'!AN14</f>
        <v>Vyplň údaj</v>
      </c>
      <c r="K18" s="32"/>
      <c r="L18" s="90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90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3</v>
      </c>
      <c r="K20" s="32"/>
      <c r="L20" s="90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3</v>
      </c>
      <c r="K21" s="32"/>
      <c r="L21" s="90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90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">
        <v>3</v>
      </c>
      <c r="K23" s="32"/>
      <c r="L23" s="90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28</v>
      </c>
      <c r="J24" s="25" t="s">
        <v>3</v>
      </c>
      <c r="K24" s="32"/>
      <c r="L24" s="90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90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90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1"/>
      <c r="B27" s="92"/>
      <c r="C27" s="91"/>
      <c r="D27" s="91"/>
      <c r="E27" s="295" t="s">
        <v>3</v>
      </c>
      <c r="F27" s="295"/>
      <c r="G27" s="295"/>
      <c r="H27" s="29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7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90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90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4" customHeight="1">
      <c r="A30" s="32"/>
      <c r="B30" s="33"/>
      <c r="C30" s="32"/>
      <c r="D30" s="94" t="s">
        <v>38</v>
      </c>
      <c r="E30" s="32"/>
      <c r="F30" s="32"/>
      <c r="G30" s="32"/>
      <c r="H30" s="32"/>
      <c r="I30" s="32"/>
      <c r="J30" s="66">
        <f>ROUND(J87, 2)</f>
        <v>0</v>
      </c>
      <c r="K30" s="32"/>
      <c r="L30" s="90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0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40</v>
      </c>
      <c r="G32" s="32"/>
      <c r="H32" s="32"/>
      <c r="I32" s="36" t="s">
        <v>39</v>
      </c>
      <c r="J32" s="36" t="s">
        <v>41</v>
      </c>
      <c r="K32" s="32"/>
      <c r="L32" s="90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5" t="s">
        <v>42</v>
      </c>
      <c r="E33" s="27" t="s">
        <v>43</v>
      </c>
      <c r="F33" s="96">
        <f>ROUND((SUM(BE87:BE117)),  2)</f>
        <v>0</v>
      </c>
      <c r="G33" s="32"/>
      <c r="H33" s="32"/>
      <c r="I33" s="97">
        <v>0.21</v>
      </c>
      <c r="J33" s="96">
        <f>ROUND(((SUM(BE87:BE117))*I33),  2)</f>
        <v>0</v>
      </c>
      <c r="K33" s="32"/>
      <c r="L33" s="90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44</v>
      </c>
      <c r="F34" s="96">
        <f>ROUND((SUM(BF87:BF117)),  2)</f>
        <v>0</v>
      </c>
      <c r="G34" s="32"/>
      <c r="H34" s="32"/>
      <c r="I34" s="97">
        <v>0.15</v>
      </c>
      <c r="J34" s="96">
        <f>ROUND(((SUM(BF87:BF117))*I34),  2)</f>
        <v>0</v>
      </c>
      <c r="K34" s="32"/>
      <c r="L34" s="90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45</v>
      </c>
      <c r="F35" s="96">
        <f>ROUND((SUM(BG87:BG117)),  2)</f>
        <v>0</v>
      </c>
      <c r="G35" s="32"/>
      <c r="H35" s="32"/>
      <c r="I35" s="97">
        <v>0.21</v>
      </c>
      <c r="J35" s="96">
        <f>0</f>
        <v>0</v>
      </c>
      <c r="K35" s="32"/>
      <c r="L35" s="90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46</v>
      </c>
      <c r="F36" s="96">
        <f>ROUND((SUM(BH87:BH117)),  2)</f>
        <v>0</v>
      </c>
      <c r="G36" s="32"/>
      <c r="H36" s="32"/>
      <c r="I36" s="97">
        <v>0.15</v>
      </c>
      <c r="J36" s="96">
        <f>0</f>
        <v>0</v>
      </c>
      <c r="K36" s="32"/>
      <c r="L36" s="90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47</v>
      </c>
      <c r="F37" s="96">
        <f>ROUND((SUM(BI87:BI117)),  2)</f>
        <v>0</v>
      </c>
      <c r="G37" s="32"/>
      <c r="H37" s="32"/>
      <c r="I37" s="97">
        <v>0</v>
      </c>
      <c r="J37" s="96">
        <f>0</f>
        <v>0</v>
      </c>
      <c r="K37" s="32"/>
      <c r="L37" s="90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90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4" customHeight="1">
      <c r="A39" s="32"/>
      <c r="B39" s="33"/>
      <c r="C39" s="98"/>
      <c r="D39" s="99" t="s">
        <v>48</v>
      </c>
      <c r="E39" s="55"/>
      <c r="F39" s="55"/>
      <c r="G39" s="100" t="s">
        <v>49</v>
      </c>
      <c r="H39" s="101" t="s">
        <v>50</v>
      </c>
      <c r="I39" s="55"/>
      <c r="J39" s="102">
        <f>SUM(J30:J37)</f>
        <v>0</v>
      </c>
      <c r="K39" s="103"/>
      <c r="L39" s="90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90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7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90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5" customHeight="1">
      <c r="A45" s="32"/>
      <c r="B45" s="33"/>
      <c r="C45" s="21" t="s">
        <v>113</v>
      </c>
      <c r="D45" s="32"/>
      <c r="E45" s="32"/>
      <c r="F45" s="32"/>
      <c r="G45" s="32"/>
      <c r="H45" s="32"/>
      <c r="I45" s="32"/>
      <c r="J45" s="32"/>
      <c r="K45" s="32"/>
      <c r="L45" s="90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7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90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90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325" t="str">
        <f>E7</f>
        <v>Dobříš - oprava Šeříkové ul.</v>
      </c>
      <c r="F48" s="326"/>
      <c r="G48" s="326"/>
      <c r="H48" s="326"/>
      <c r="I48" s="32"/>
      <c r="J48" s="32"/>
      <c r="K48" s="32"/>
      <c r="L48" s="90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108</v>
      </c>
      <c r="D49" s="32"/>
      <c r="E49" s="32"/>
      <c r="F49" s="32"/>
      <c r="G49" s="32"/>
      <c r="H49" s="32"/>
      <c r="I49" s="32"/>
      <c r="J49" s="32"/>
      <c r="K49" s="32"/>
      <c r="L49" s="90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306" t="str">
        <f>E9</f>
        <v>3 - vedlejší rozpočtové nklady</v>
      </c>
      <c r="F50" s="327"/>
      <c r="G50" s="327"/>
      <c r="H50" s="327"/>
      <c r="I50" s="32"/>
      <c r="J50" s="32"/>
      <c r="K50" s="32"/>
      <c r="L50" s="90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7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90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2"/>
      <c r="E52" s="32"/>
      <c r="F52" s="25" t="str">
        <f>F12</f>
        <v>Dobříš</v>
      </c>
      <c r="G52" s="32"/>
      <c r="H52" s="32"/>
      <c r="I52" s="27" t="s">
        <v>23</v>
      </c>
      <c r="J52" s="50" t="str">
        <f>IF(J12="","",J12)</f>
        <v>13. 2. 2023</v>
      </c>
      <c r="K52" s="32"/>
      <c r="L52" s="90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7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90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15" customHeight="1">
      <c r="A54" s="32"/>
      <c r="B54" s="33"/>
      <c r="C54" s="27" t="s">
        <v>25</v>
      </c>
      <c r="D54" s="32"/>
      <c r="E54" s="32"/>
      <c r="F54" s="25" t="str">
        <f>E15</f>
        <v>Město Dobříš</v>
      </c>
      <c r="G54" s="32"/>
      <c r="H54" s="32"/>
      <c r="I54" s="27" t="s">
        <v>31</v>
      </c>
      <c r="J54" s="30" t="str">
        <f>E21</f>
        <v>Ing. Jan Dudík</v>
      </c>
      <c r="K54" s="32"/>
      <c r="L54" s="90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15" customHeight="1">
      <c r="A55" s="32"/>
      <c r="B55" s="33"/>
      <c r="C55" s="27" t="s">
        <v>29</v>
      </c>
      <c r="D55" s="32"/>
      <c r="E55" s="32"/>
      <c r="F55" s="25" t="str">
        <f>IF(E18="","",E18)</f>
        <v>Vyplň údaj</v>
      </c>
      <c r="G55" s="32"/>
      <c r="H55" s="32"/>
      <c r="I55" s="27" t="s">
        <v>34</v>
      </c>
      <c r="J55" s="30" t="str">
        <f>E24</f>
        <v>Ing. Petr Dudík</v>
      </c>
      <c r="K55" s="32"/>
      <c r="L55" s="90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25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90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4" t="s">
        <v>114</v>
      </c>
      <c r="D57" s="98"/>
      <c r="E57" s="98"/>
      <c r="F57" s="98"/>
      <c r="G57" s="98"/>
      <c r="H57" s="98"/>
      <c r="I57" s="98"/>
      <c r="J57" s="105" t="s">
        <v>115</v>
      </c>
      <c r="K57" s="98"/>
      <c r="L57" s="90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25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90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75" customHeight="1">
      <c r="A59" s="32"/>
      <c r="B59" s="33"/>
      <c r="C59" s="106" t="s">
        <v>70</v>
      </c>
      <c r="D59" s="32"/>
      <c r="E59" s="32"/>
      <c r="F59" s="32"/>
      <c r="G59" s="32"/>
      <c r="H59" s="32"/>
      <c r="I59" s="32"/>
      <c r="J59" s="66">
        <f>J87</f>
        <v>0</v>
      </c>
      <c r="K59" s="32"/>
      <c r="L59" s="90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116</v>
      </c>
    </row>
    <row r="60" spans="1:47" s="9" customFormat="1" ht="25" customHeight="1">
      <c r="B60" s="107"/>
      <c r="D60" s="108" t="s">
        <v>117</v>
      </c>
      <c r="E60" s="109"/>
      <c r="F60" s="109"/>
      <c r="G60" s="109"/>
      <c r="H60" s="109"/>
      <c r="I60" s="109"/>
      <c r="J60" s="110">
        <f>J88</f>
        <v>0</v>
      </c>
      <c r="L60" s="107"/>
    </row>
    <row r="61" spans="1:47" s="10" customFormat="1" ht="19.899999999999999" customHeight="1">
      <c r="B61" s="111"/>
      <c r="D61" s="112" t="s">
        <v>122</v>
      </c>
      <c r="E61" s="113"/>
      <c r="F61" s="113"/>
      <c r="G61" s="113"/>
      <c r="H61" s="113"/>
      <c r="I61" s="113"/>
      <c r="J61" s="114">
        <f>J89</f>
        <v>0</v>
      </c>
      <c r="L61" s="111"/>
    </row>
    <row r="62" spans="1:47" s="9" customFormat="1" ht="25" customHeight="1">
      <c r="B62" s="107"/>
      <c r="D62" s="108" t="s">
        <v>660</v>
      </c>
      <c r="E62" s="109"/>
      <c r="F62" s="109"/>
      <c r="G62" s="109"/>
      <c r="H62" s="109"/>
      <c r="I62" s="109"/>
      <c r="J62" s="110">
        <f>J91</f>
        <v>0</v>
      </c>
      <c r="L62" s="107"/>
    </row>
    <row r="63" spans="1:47" s="9" customFormat="1" ht="25" customHeight="1">
      <c r="B63" s="107"/>
      <c r="D63" s="108" t="s">
        <v>661</v>
      </c>
      <c r="E63" s="109"/>
      <c r="F63" s="109"/>
      <c r="G63" s="109"/>
      <c r="H63" s="109"/>
      <c r="I63" s="109"/>
      <c r="J63" s="110">
        <f>J93</f>
        <v>0</v>
      </c>
      <c r="L63" s="107"/>
    </row>
    <row r="64" spans="1:47" s="10" customFormat="1" ht="19.899999999999999" customHeight="1">
      <c r="B64" s="111"/>
      <c r="D64" s="112" t="s">
        <v>662</v>
      </c>
      <c r="E64" s="113"/>
      <c r="F64" s="113"/>
      <c r="G64" s="113"/>
      <c r="H64" s="113"/>
      <c r="I64" s="113"/>
      <c r="J64" s="114">
        <f>J99</f>
        <v>0</v>
      </c>
      <c r="L64" s="111"/>
    </row>
    <row r="65" spans="1:31" s="10" customFormat="1" ht="19.899999999999999" customHeight="1">
      <c r="B65" s="111"/>
      <c r="D65" s="112" t="s">
        <v>663</v>
      </c>
      <c r="E65" s="113"/>
      <c r="F65" s="113"/>
      <c r="G65" s="113"/>
      <c r="H65" s="113"/>
      <c r="I65" s="113"/>
      <c r="J65" s="114">
        <f>J106</f>
        <v>0</v>
      </c>
      <c r="L65" s="111"/>
    </row>
    <row r="66" spans="1:31" s="10" customFormat="1" ht="19.899999999999999" customHeight="1">
      <c r="B66" s="111"/>
      <c r="D66" s="112" t="s">
        <v>664</v>
      </c>
      <c r="E66" s="113"/>
      <c r="F66" s="113"/>
      <c r="G66" s="113"/>
      <c r="H66" s="113"/>
      <c r="I66" s="113"/>
      <c r="J66" s="114">
        <f>J112</f>
        <v>0</v>
      </c>
      <c r="L66" s="111"/>
    </row>
    <row r="67" spans="1:31" s="10" customFormat="1" ht="19.899999999999999" customHeight="1">
      <c r="B67" s="111"/>
      <c r="D67" s="112" t="s">
        <v>665</v>
      </c>
      <c r="E67" s="113"/>
      <c r="F67" s="113"/>
      <c r="G67" s="113"/>
      <c r="H67" s="113"/>
      <c r="I67" s="113"/>
      <c r="J67" s="114">
        <f>J114</f>
        <v>0</v>
      </c>
      <c r="L67" s="111"/>
    </row>
    <row r="68" spans="1:31" s="2" customFormat="1" ht="21.75" customHeight="1">
      <c r="A68" s="32"/>
      <c r="B68" s="33"/>
      <c r="C68" s="32"/>
      <c r="D68" s="32"/>
      <c r="E68" s="32"/>
      <c r="F68" s="32"/>
      <c r="G68" s="32"/>
      <c r="H68" s="32"/>
      <c r="I68" s="32"/>
      <c r="J68" s="32"/>
      <c r="K68" s="32"/>
      <c r="L68" s="90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7" customHeight="1">
      <c r="A69" s="32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90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3" spans="1:31" s="2" customFormat="1" ht="7" customHeight="1">
      <c r="A73" s="32"/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90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25" customHeight="1">
      <c r="A74" s="32"/>
      <c r="B74" s="33"/>
      <c r="C74" s="21" t="s">
        <v>127</v>
      </c>
      <c r="D74" s="32"/>
      <c r="E74" s="32"/>
      <c r="F74" s="32"/>
      <c r="G74" s="32"/>
      <c r="H74" s="32"/>
      <c r="I74" s="32"/>
      <c r="J74" s="32"/>
      <c r="K74" s="32"/>
      <c r="L74" s="90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7" customHeight="1">
      <c r="A75" s="32"/>
      <c r="B75" s="33"/>
      <c r="C75" s="32"/>
      <c r="D75" s="32"/>
      <c r="E75" s="32"/>
      <c r="F75" s="32"/>
      <c r="G75" s="32"/>
      <c r="H75" s="32"/>
      <c r="I75" s="32"/>
      <c r="J75" s="32"/>
      <c r="K75" s="32"/>
      <c r="L75" s="90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17</v>
      </c>
      <c r="D76" s="32"/>
      <c r="E76" s="32"/>
      <c r="F76" s="32"/>
      <c r="G76" s="32"/>
      <c r="H76" s="32"/>
      <c r="I76" s="32"/>
      <c r="J76" s="32"/>
      <c r="K76" s="32"/>
      <c r="L76" s="90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6.5" customHeight="1">
      <c r="A77" s="32"/>
      <c r="B77" s="33"/>
      <c r="C77" s="32"/>
      <c r="D77" s="32"/>
      <c r="E77" s="325" t="str">
        <f>E7</f>
        <v>Dobříš - oprava Šeříkové ul.</v>
      </c>
      <c r="F77" s="326"/>
      <c r="G77" s="326"/>
      <c r="H77" s="326"/>
      <c r="I77" s="32"/>
      <c r="J77" s="32"/>
      <c r="K77" s="32"/>
      <c r="L77" s="90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108</v>
      </c>
      <c r="D78" s="32"/>
      <c r="E78" s="32"/>
      <c r="F78" s="32"/>
      <c r="G78" s="32"/>
      <c r="H78" s="32"/>
      <c r="I78" s="32"/>
      <c r="J78" s="32"/>
      <c r="K78" s="32"/>
      <c r="L78" s="90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2"/>
      <c r="D79" s="32"/>
      <c r="E79" s="306" t="str">
        <f>E9</f>
        <v>3 - vedlejší rozpočtové nklady</v>
      </c>
      <c r="F79" s="327"/>
      <c r="G79" s="327"/>
      <c r="H79" s="327"/>
      <c r="I79" s="32"/>
      <c r="J79" s="32"/>
      <c r="K79" s="32"/>
      <c r="L79" s="90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7" customHeight="1">
      <c r="A80" s="32"/>
      <c r="B80" s="33"/>
      <c r="C80" s="32"/>
      <c r="D80" s="32"/>
      <c r="E80" s="32"/>
      <c r="F80" s="32"/>
      <c r="G80" s="32"/>
      <c r="H80" s="32"/>
      <c r="I80" s="32"/>
      <c r="J80" s="32"/>
      <c r="K80" s="32"/>
      <c r="L80" s="90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21</v>
      </c>
      <c r="D81" s="32"/>
      <c r="E81" s="32"/>
      <c r="F81" s="25" t="str">
        <f>F12</f>
        <v>Dobříš</v>
      </c>
      <c r="G81" s="32"/>
      <c r="H81" s="32"/>
      <c r="I81" s="27" t="s">
        <v>23</v>
      </c>
      <c r="J81" s="50" t="str">
        <f>IF(J12="","",J12)</f>
        <v>13. 2. 2023</v>
      </c>
      <c r="K81" s="32"/>
      <c r="L81" s="90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7" customHeight="1">
      <c r="A82" s="32"/>
      <c r="B82" s="33"/>
      <c r="C82" s="32"/>
      <c r="D82" s="32"/>
      <c r="E82" s="32"/>
      <c r="F82" s="32"/>
      <c r="G82" s="32"/>
      <c r="H82" s="32"/>
      <c r="I82" s="32"/>
      <c r="J82" s="32"/>
      <c r="K82" s="32"/>
      <c r="L82" s="90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15" customHeight="1">
      <c r="A83" s="32"/>
      <c r="B83" s="33"/>
      <c r="C83" s="27" t="s">
        <v>25</v>
      </c>
      <c r="D83" s="32"/>
      <c r="E83" s="32"/>
      <c r="F83" s="25" t="str">
        <f>E15</f>
        <v>Město Dobříš</v>
      </c>
      <c r="G83" s="32"/>
      <c r="H83" s="32"/>
      <c r="I83" s="27" t="s">
        <v>31</v>
      </c>
      <c r="J83" s="30" t="str">
        <f>E21</f>
        <v>Ing. Jan Dudík</v>
      </c>
      <c r="K83" s="32"/>
      <c r="L83" s="90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15" customHeight="1">
      <c r="A84" s="32"/>
      <c r="B84" s="33"/>
      <c r="C84" s="27" t="s">
        <v>29</v>
      </c>
      <c r="D84" s="32"/>
      <c r="E84" s="32"/>
      <c r="F84" s="25" t="str">
        <f>IF(E18="","",E18)</f>
        <v>Vyplň údaj</v>
      </c>
      <c r="G84" s="32"/>
      <c r="H84" s="32"/>
      <c r="I84" s="27" t="s">
        <v>34</v>
      </c>
      <c r="J84" s="30" t="str">
        <f>E24</f>
        <v>Ing. Petr Dudík</v>
      </c>
      <c r="K84" s="32"/>
      <c r="L84" s="90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25" customHeight="1">
      <c r="A85" s="32"/>
      <c r="B85" s="33"/>
      <c r="C85" s="32"/>
      <c r="D85" s="32"/>
      <c r="E85" s="32"/>
      <c r="F85" s="32"/>
      <c r="G85" s="32"/>
      <c r="H85" s="32"/>
      <c r="I85" s="32"/>
      <c r="J85" s="32"/>
      <c r="K85" s="32"/>
      <c r="L85" s="90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1" customFormat="1" ht="29.25" customHeight="1">
      <c r="A86" s="115"/>
      <c r="B86" s="116"/>
      <c r="C86" s="117" t="s">
        <v>128</v>
      </c>
      <c r="D86" s="118" t="s">
        <v>57</v>
      </c>
      <c r="E86" s="118" t="s">
        <v>53</v>
      </c>
      <c r="F86" s="118" t="s">
        <v>54</v>
      </c>
      <c r="G86" s="118" t="s">
        <v>129</v>
      </c>
      <c r="H86" s="118" t="s">
        <v>130</v>
      </c>
      <c r="I86" s="118" t="s">
        <v>131</v>
      </c>
      <c r="J86" s="119" t="s">
        <v>115</v>
      </c>
      <c r="K86" s="120" t="s">
        <v>132</v>
      </c>
      <c r="L86" s="121"/>
      <c r="M86" s="57" t="s">
        <v>3</v>
      </c>
      <c r="N86" s="58" t="s">
        <v>42</v>
      </c>
      <c r="O86" s="58" t="s">
        <v>133</v>
      </c>
      <c r="P86" s="58" t="s">
        <v>134</v>
      </c>
      <c r="Q86" s="58" t="s">
        <v>135</v>
      </c>
      <c r="R86" s="58" t="s">
        <v>136</v>
      </c>
      <c r="S86" s="58" t="s">
        <v>137</v>
      </c>
      <c r="T86" s="59" t="s">
        <v>138</v>
      </c>
      <c r="U86" s="115"/>
      <c r="V86" s="115"/>
      <c r="W86" s="115"/>
      <c r="X86" s="115"/>
      <c r="Y86" s="115"/>
      <c r="Z86" s="115"/>
      <c r="AA86" s="115"/>
      <c r="AB86" s="115"/>
      <c r="AC86" s="115"/>
      <c r="AD86" s="115"/>
      <c r="AE86" s="115"/>
    </row>
    <row r="87" spans="1:65" s="2" customFormat="1" ht="22.75" customHeight="1">
      <c r="A87" s="32"/>
      <c r="B87" s="33"/>
      <c r="C87" s="64" t="s">
        <v>139</v>
      </c>
      <c r="D87" s="32"/>
      <c r="E87" s="32"/>
      <c r="F87" s="32"/>
      <c r="G87" s="32"/>
      <c r="H87" s="32"/>
      <c r="I87" s="32"/>
      <c r="J87" s="122">
        <f>BK87</f>
        <v>0</v>
      </c>
      <c r="K87" s="32"/>
      <c r="L87" s="33"/>
      <c r="M87" s="60"/>
      <c r="N87" s="51"/>
      <c r="O87" s="61"/>
      <c r="P87" s="123">
        <f>P88+P91+P93</f>
        <v>0</v>
      </c>
      <c r="Q87" s="61"/>
      <c r="R87" s="123">
        <f>R88+R91+R93</f>
        <v>0</v>
      </c>
      <c r="S87" s="61"/>
      <c r="T87" s="124">
        <f>T88+T91+T93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71</v>
      </c>
      <c r="AU87" s="17" t="s">
        <v>116</v>
      </c>
      <c r="BK87" s="125">
        <f>BK88+BK91+BK93</f>
        <v>0</v>
      </c>
    </row>
    <row r="88" spans="1:65" s="12" customFormat="1" ht="25.9" customHeight="1">
      <c r="B88" s="126"/>
      <c r="D88" s="127" t="s">
        <v>71</v>
      </c>
      <c r="E88" s="128" t="s">
        <v>140</v>
      </c>
      <c r="F88" s="128" t="s">
        <v>141</v>
      </c>
      <c r="I88" s="129"/>
      <c r="J88" s="130">
        <f>BK88</f>
        <v>0</v>
      </c>
      <c r="L88" s="126"/>
      <c r="M88" s="131"/>
      <c r="N88" s="132"/>
      <c r="O88" s="132"/>
      <c r="P88" s="133">
        <f>P89</f>
        <v>0</v>
      </c>
      <c r="Q88" s="132"/>
      <c r="R88" s="133">
        <f>R89</f>
        <v>0</v>
      </c>
      <c r="S88" s="132"/>
      <c r="T88" s="134">
        <f>T89</f>
        <v>0</v>
      </c>
      <c r="AR88" s="127" t="s">
        <v>77</v>
      </c>
      <c r="AT88" s="135" t="s">
        <v>71</v>
      </c>
      <c r="AU88" s="135" t="s">
        <v>72</v>
      </c>
      <c r="AY88" s="127" t="s">
        <v>142</v>
      </c>
      <c r="BK88" s="136">
        <f>BK89</f>
        <v>0</v>
      </c>
    </row>
    <row r="89" spans="1:65" s="12" customFormat="1" ht="22.75" customHeight="1">
      <c r="B89" s="126"/>
      <c r="D89" s="127" t="s">
        <v>71</v>
      </c>
      <c r="E89" s="137" t="s">
        <v>200</v>
      </c>
      <c r="F89" s="137" t="s">
        <v>421</v>
      </c>
      <c r="I89" s="129"/>
      <c r="J89" s="138">
        <f>BK89</f>
        <v>0</v>
      </c>
      <c r="L89" s="126"/>
      <c r="M89" s="131"/>
      <c r="N89" s="132"/>
      <c r="O89" s="132"/>
      <c r="P89" s="133">
        <f>P90</f>
        <v>0</v>
      </c>
      <c r="Q89" s="132"/>
      <c r="R89" s="133">
        <f>R90</f>
        <v>0</v>
      </c>
      <c r="S89" s="132"/>
      <c r="T89" s="134">
        <f>T90</f>
        <v>0</v>
      </c>
      <c r="AR89" s="127" t="s">
        <v>77</v>
      </c>
      <c r="AT89" s="135" t="s">
        <v>71</v>
      </c>
      <c r="AU89" s="135" t="s">
        <v>77</v>
      </c>
      <c r="AY89" s="127" t="s">
        <v>142</v>
      </c>
      <c r="BK89" s="136">
        <f>BK90</f>
        <v>0</v>
      </c>
    </row>
    <row r="90" spans="1:65" s="2" customFormat="1" ht="24.15" customHeight="1">
      <c r="A90" s="32"/>
      <c r="B90" s="139"/>
      <c r="C90" s="140" t="s">
        <v>77</v>
      </c>
      <c r="D90" s="140" t="s">
        <v>144</v>
      </c>
      <c r="E90" s="141" t="s">
        <v>666</v>
      </c>
      <c r="F90" s="142" t="s">
        <v>667</v>
      </c>
      <c r="G90" s="143" t="s">
        <v>668</v>
      </c>
      <c r="H90" s="144">
        <v>1</v>
      </c>
      <c r="I90" s="145"/>
      <c r="J90" s="146">
        <f>ROUND(I90*H90,2)</f>
        <v>0</v>
      </c>
      <c r="K90" s="147"/>
      <c r="L90" s="33"/>
      <c r="M90" s="148" t="s">
        <v>3</v>
      </c>
      <c r="N90" s="149" t="s">
        <v>43</v>
      </c>
      <c r="O90" s="53"/>
      <c r="P90" s="150">
        <f>O90*H90</f>
        <v>0</v>
      </c>
      <c r="Q90" s="150">
        <v>0</v>
      </c>
      <c r="R90" s="150">
        <f>Q90*H90</f>
        <v>0</v>
      </c>
      <c r="S90" s="150">
        <v>0</v>
      </c>
      <c r="T90" s="151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52" t="s">
        <v>147</v>
      </c>
      <c r="AT90" s="152" t="s">
        <v>144</v>
      </c>
      <c r="AU90" s="152" t="s">
        <v>81</v>
      </c>
      <c r="AY90" s="17" t="s">
        <v>142</v>
      </c>
      <c r="BE90" s="153">
        <f>IF(N90="základní",J90,0)</f>
        <v>0</v>
      </c>
      <c r="BF90" s="153">
        <f>IF(N90="snížená",J90,0)</f>
        <v>0</v>
      </c>
      <c r="BG90" s="153">
        <f>IF(N90="zákl. přenesená",J90,0)</f>
        <v>0</v>
      </c>
      <c r="BH90" s="153">
        <f>IF(N90="sníž. přenesená",J90,0)</f>
        <v>0</v>
      </c>
      <c r="BI90" s="153">
        <f>IF(N90="nulová",J90,0)</f>
        <v>0</v>
      </c>
      <c r="BJ90" s="17" t="s">
        <v>77</v>
      </c>
      <c r="BK90" s="153">
        <f>ROUND(I90*H90,2)</f>
        <v>0</v>
      </c>
      <c r="BL90" s="17" t="s">
        <v>147</v>
      </c>
      <c r="BM90" s="152" t="s">
        <v>669</v>
      </c>
    </row>
    <row r="91" spans="1:65" s="12" customFormat="1" ht="25.9" customHeight="1">
      <c r="B91" s="126"/>
      <c r="D91" s="127" t="s">
        <v>71</v>
      </c>
      <c r="E91" s="128" t="s">
        <v>670</v>
      </c>
      <c r="F91" s="128" t="s">
        <v>671</v>
      </c>
      <c r="I91" s="129"/>
      <c r="J91" s="130">
        <f>BK91</f>
        <v>0</v>
      </c>
      <c r="L91" s="126"/>
      <c r="M91" s="131"/>
      <c r="N91" s="132"/>
      <c r="O91" s="132"/>
      <c r="P91" s="133">
        <f>P92</f>
        <v>0</v>
      </c>
      <c r="Q91" s="132"/>
      <c r="R91" s="133">
        <f>R92</f>
        <v>0</v>
      </c>
      <c r="S91" s="132"/>
      <c r="T91" s="134">
        <f>T92</f>
        <v>0</v>
      </c>
      <c r="AR91" s="127" t="s">
        <v>147</v>
      </c>
      <c r="AT91" s="135" t="s">
        <v>71</v>
      </c>
      <c r="AU91" s="135" t="s">
        <v>72</v>
      </c>
      <c r="AY91" s="127" t="s">
        <v>142</v>
      </c>
      <c r="BK91" s="136">
        <f>BK92</f>
        <v>0</v>
      </c>
    </row>
    <row r="92" spans="1:65" s="2" customFormat="1" ht="21.75" customHeight="1">
      <c r="A92" s="32"/>
      <c r="B92" s="139"/>
      <c r="C92" s="140" t="s">
        <v>81</v>
      </c>
      <c r="D92" s="140" t="s">
        <v>144</v>
      </c>
      <c r="E92" s="141" t="s">
        <v>672</v>
      </c>
      <c r="F92" s="142" t="s">
        <v>673</v>
      </c>
      <c r="G92" s="143" t="s">
        <v>668</v>
      </c>
      <c r="H92" s="144">
        <v>1</v>
      </c>
      <c r="I92" s="145"/>
      <c r="J92" s="146">
        <f>ROUND(I92*H92,2)</f>
        <v>0</v>
      </c>
      <c r="K92" s="147"/>
      <c r="L92" s="33"/>
      <c r="M92" s="148" t="s">
        <v>3</v>
      </c>
      <c r="N92" s="149" t="s">
        <v>43</v>
      </c>
      <c r="O92" s="53"/>
      <c r="P92" s="150">
        <f>O92*H92</f>
        <v>0</v>
      </c>
      <c r="Q92" s="150">
        <v>0</v>
      </c>
      <c r="R92" s="150">
        <f>Q92*H92</f>
        <v>0</v>
      </c>
      <c r="S92" s="150">
        <v>0</v>
      </c>
      <c r="T92" s="151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52" t="s">
        <v>147</v>
      </c>
      <c r="AT92" s="152" t="s">
        <v>144</v>
      </c>
      <c r="AU92" s="152" t="s">
        <v>77</v>
      </c>
      <c r="AY92" s="17" t="s">
        <v>142</v>
      </c>
      <c r="BE92" s="153">
        <f>IF(N92="základní",J92,0)</f>
        <v>0</v>
      </c>
      <c r="BF92" s="153">
        <f>IF(N92="snížená",J92,0)</f>
        <v>0</v>
      </c>
      <c r="BG92" s="153">
        <f>IF(N92="zákl. přenesená",J92,0)</f>
        <v>0</v>
      </c>
      <c r="BH92" s="153">
        <f>IF(N92="sníž. přenesená",J92,0)</f>
        <v>0</v>
      </c>
      <c r="BI92" s="153">
        <f>IF(N92="nulová",J92,0)</f>
        <v>0</v>
      </c>
      <c r="BJ92" s="17" t="s">
        <v>77</v>
      </c>
      <c r="BK92" s="153">
        <f>ROUND(I92*H92,2)</f>
        <v>0</v>
      </c>
      <c r="BL92" s="17" t="s">
        <v>147</v>
      </c>
      <c r="BM92" s="152" t="s">
        <v>674</v>
      </c>
    </row>
    <row r="93" spans="1:65" s="12" customFormat="1" ht="25.9" customHeight="1">
      <c r="B93" s="126"/>
      <c r="D93" s="127" t="s">
        <v>71</v>
      </c>
      <c r="E93" s="128" t="s">
        <v>675</v>
      </c>
      <c r="F93" s="128" t="s">
        <v>676</v>
      </c>
      <c r="I93" s="129"/>
      <c r="J93" s="130">
        <f>BK93</f>
        <v>0</v>
      </c>
      <c r="L93" s="126"/>
      <c r="M93" s="131"/>
      <c r="N93" s="132"/>
      <c r="O93" s="132"/>
      <c r="P93" s="133">
        <f>P94+SUM(P95:P99)+P106+P112+P114</f>
        <v>0</v>
      </c>
      <c r="Q93" s="132"/>
      <c r="R93" s="133">
        <f>R94+SUM(R95:R99)+R106+R112+R114</f>
        <v>0</v>
      </c>
      <c r="S93" s="132"/>
      <c r="T93" s="134">
        <f>T94+SUM(T95:T99)+T106+T112+T114</f>
        <v>0</v>
      </c>
      <c r="AR93" s="127" t="s">
        <v>172</v>
      </c>
      <c r="AT93" s="135" t="s">
        <v>71</v>
      </c>
      <c r="AU93" s="135" t="s">
        <v>72</v>
      </c>
      <c r="AY93" s="127" t="s">
        <v>142</v>
      </c>
      <c r="BK93" s="136">
        <f>BK94+SUM(BK95:BK99)+BK106+BK112+BK114</f>
        <v>0</v>
      </c>
    </row>
    <row r="94" spans="1:65" s="2" customFormat="1" ht="16.5" customHeight="1">
      <c r="A94" s="32"/>
      <c r="B94" s="139"/>
      <c r="C94" s="140" t="s">
        <v>84</v>
      </c>
      <c r="D94" s="140" t="s">
        <v>144</v>
      </c>
      <c r="E94" s="141" t="s">
        <v>677</v>
      </c>
      <c r="F94" s="142" t="s">
        <v>678</v>
      </c>
      <c r="G94" s="143" t="s">
        <v>679</v>
      </c>
      <c r="H94" s="144">
        <v>1</v>
      </c>
      <c r="I94" s="145"/>
      <c r="J94" s="146">
        <f>ROUND(I94*H94,2)</f>
        <v>0</v>
      </c>
      <c r="K94" s="147"/>
      <c r="L94" s="33"/>
      <c r="M94" s="148" t="s">
        <v>3</v>
      </c>
      <c r="N94" s="149" t="s">
        <v>43</v>
      </c>
      <c r="O94" s="53"/>
      <c r="P94" s="150">
        <f>O94*H94</f>
        <v>0</v>
      </c>
      <c r="Q94" s="150">
        <v>0</v>
      </c>
      <c r="R94" s="150">
        <f>Q94*H94</f>
        <v>0</v>
      </c>
      <c r="S94" s="150">
        <v>0</v>
      </c>
      <c r="T94" s="151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52" t="s">
        <v>680</v>
      </c>
      <c r="AT94" s="152" t="s">
        <v>144</v>
      </c>
      <c r="AU94" s="152" t="s">
        <v>77</v>
      </c>
      <c r="AY94" s="17" t="s">
        <v>142</v>
      </c>
      <c r="BE94" s="153">
        <f>IF(N94="základní",J94,0)</f>
        <v>0</v>
      </c>
      <c r="BF94" s="153">
        <f>IF(N94="snížená",J94,0)</f>
        <v>0</v>
      </c>
      <c r="BG94" s="153">
        <f>IF(N94="zákl. přenesená",J94,0)</f>
        <v>0</v>
      </c>
      <c r="BH94" s="153">
        <f>IF(N94="sníž. přenesená",J94,0)</f>
        <v>0</v>
      </c>
      <c r="BI94" s="153">
        <f>IF(N94="nulová",J94,0)</f>
        <v>0</v>
      </c>
      <c r="BJ94" s="17" t="s">
        <v>77</v>
      </c>
      <c r="BK94" s="153">
        <f>ROUND(I94*H94,2)</f>
        <v>0</v>
      </c>
      <c r="BL94" s="17" t="s">
        <v>680</v>
      </c>
      <c r="BM94" s="152" t="s">
        <v>681</v>
      </c>
    </row>
    <row r="95" spans="1:65" s="2" customFormat="1" ht="16.5" customHeight="1">
      <c r="A95" s="32"/>
      <c r="B95" s="139"/>
      <c r="C95" s="140" t="s">
        <v>147</v>
      </c>
      <c r="D95" s="140" t="s">
        <v>144</v>
      </c>
      <c r="E95" s="141" t="s">
        <v>682</v>
      </c>
      <c r="F95" s="142" t="s">
        <v>683</v>
      </c>
      <c r="G95" s="143" t="s">
        <v>684</v>
      </c>
      <c r="H95" s="144">
        <v>1</v>
      </c>
      <c r="I95" s="145"/>
      <c r="J95" s="146">
        <f>ROUND(I95*H95,2)</f>
        <v>0</v>
      </c>
      <c r="K95" s="147"/>
      <c r="L95" s="33"/>
      <c r="M95" s="148" t="s">
        <v>3</v>
      </c>
      <c r="N95" s="149" t="s">
        <v>43</v>
      </c>
      <c r="O95" s="53"/>
      <c r="P95" s="150">
        <f>O95*H95</f>
        <v>0</v>
      </c>
      <c r="Q95" s="150">
        <v>0</v>
      </c>
      <c r="R95" s="150">
        <f>Q95*H95</f>
        <v>0</v>
      </c>
      <c r="S95" s="150">
        <v>0</v>
      </c>
      <c r="T95" s="151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52" t="s">
        <v>680</v>
      </c>
      <c r="AT95" s="152" t="s">
        <v>144</v>
      </c>
      <c r="AU95" s="152" t="s">
        <v>77</v>
      </c>
      <c r="AY95" s="17" t="s">
        <v>142</v>
      </c>
      <c r="BE95" s="153">
        <f>IF(N95="základní",J95,0)</f>
        <v>0</v>
      </c>
      <c r="BF95" s="153">
        <f>IF(N95="snížená",J95,0)</f>
        <v>0</v>
      </c>
      <c r="BG95" s="153">
        <f>IF(N95="zákl. přenesená",J95,0)</f>
        <v>0</v>
      </c>
      <c r="BH95" s="153">
        <f>IF(N95="sníž. přenesená",J95,0)</f>
        <v>0</v>
      </c>
      <c r="BI95" s="153">
        <f>IF(N95="nulová",J95,0)</f>
        <v>0</v>
      </c>
      <c r="BJ95" s="17" t="s">
        <v>77</v>
      </c>
      <c r="BK95" s="153">
        <f>ROUND(I95*H95,2)</f>
        <v>0</v>
      </c>
      <c r="BL95" s="17" t="s">
        <v>680</v>
      </c>
      <c r="BM95" s="152" t="s">
        <v>685</v>
      </c>
    </row>
    <row r="96" spans="1:65" s="2" customFormat="1" ht="10">
      <c r="A96" s="32"/>
      <c r="B96" s="33"/>
      <c r="C96" s="32"/>
      <c r="D96" s="154" t="s">
        <v>149</v>
      </c>
      <c r="E96" s="32"/>
      <c r="F96" s="155" t="s">
        <v>686</v>
      </c>
      <c r="G96" s="32"/>
      <c r="H96" s="32"/>
      <c r="I96" s="156"/>
      <c r="J96" s="32"/>
      <c r="K96" s="32"/>
      <c r="L96" s="33"/>
      <c r="M96" s="157"/>
      <c r="N96" s="158"/>
      <c r="O96" s="53"/>
      <c r="P96" s="53"/>
      <c r="Q96" s="53"/>
      <c r="R96" s="53"/>
      <c r="S96" s="53"/>
      <c r="T96" s="54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7" t="s">
        <v>149</v>
      </c>
      <c r="AU96" s="17" t="s">
        <v>77</v>
      </c>
    </row>
    <row r="97" spans="1:65" s="2" customFormat="1" ht="16.5" customHeight="1">
      <c r="A97" s="32"/>
      <c r="B97" s="139"/>
      <c r="C97" s="140" t="s">
        <v>172</v>
      </c>
      <c r="D97" s="140" t="s">
        <v>144</v>
      </c>
      <c r="E97" s="141" t="s">
        <v>687</v>
      </c>
      <c r="F97" s="142" t="s">
        <v>688</v>
      </c>
      <c r="G97" s="143" t="s">
        <v>684</v>
      </c>
      <c r="H97" s="144">
        <v>1</v>
      </c>
      <c r="I97" s="145"/>
      <c r="J97" s="146">
        <f>ROUND(I97*H97,2)</f>
        <v>0</v>
      </c>
      <c r="K97" s="147"/>
      <c r="L97" s="33"/>
      <c r="M97" s="148" t="s">
        <v>3</v>
      </c>
      <c r="N97" s="149" t="s">
        <v>43</v>
      </c>
      <c r="O97" s="53"/>
      <c r="P97" s="150">
        <f>O97*H97</f>
        <v>0</v>
      </c>
      <c r="Q97" s="150">
        <v>0</v>
      </c>
      <c r="R97" s="150">
        <f>Q97*H97</f>
        <v>0</v>
      </c>
      <c r="S97" s="150">
        <v>0</v>
      </c>
      <c r="T97" s="151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52" t="s">
        <v>680</v>
      </c>
      <c r="AT97" s="152" t="s">
        <v>144</v>
      </c>
      <c r="AU97" s="152" t="s">
        <v>77</v>
      </c>
      <c r="AY97" s="17" t="s">
        <v>142</v>
      </c>
      <c r="BE97" s="153">
        <f>IF(N97="základní",J97,0)</f>
        <v>0</v>
      </c>
      <c r="BF97" s="153">
        <f>IF(N97="snížená",J97,0)</f>
        <v>0</v>
      </c>
      <c r="BG97" s="153">
        <f>IF(N97="zákl. přenesená",J97,0)</f>
        <v>0</v>
      </c>
      <c r="BH97" s="153">
        <f>IF(N97="sníž. přenesená",J97,0)</f>
        <v>0</v>
      </c>
      <c r="BI97" s="153">
        <f>IF(N97="nulová",J97,0)</f>
        <v>0</v>
      </c>
      <c r="BJ97" s="17" t="s">
        <v>77</v>
      </c>
      <c r="BK97" s="153">
        <f>ROUND(I97*H97,2)</f>
        <v>0</v>
      </c>
      <c r="BL97" s="17" t="s">
        <v>680</v>
      </c>
      <c r="BM97" s="152" t="s">
        <v>689</v>
      </c>
    </row>
    <row r="98" spans="1:65" s="2" customFormat="1" ht="10">
      <c r="A98" s="32"/>
      <c r="B98" s="33"/>
      <c r="C98" s="32"/>
      <c r="D98" s="154" t="s">
        <v>149</v>
      </c>
      <c r="E98" s="32"/>
      <c r="F98" s="155" t="s">
        <v>690</v>
      </c>
      <c r="G98" s="32"/>
      <c r="H98" s="32"/>
      <c r="I98" s="156"/>
      <c r="J98" s="32"/>
      <c r="K98" s="32"/>
      <c r="L98" s="33"/>
      <c r="M98" s="157"/>
      <c r="N98" s="158"/>
      <c r="O98" s="53"/>
      <c r="P98" s="53"/>
      <c r="Q98" s="53"/>
      <c r="R98" s="53"/>
      <c r="S98" s="53"/>
      <c r="T98" s="54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7" t="s">
        <v>149</v>
      </c>
      <c r="AU98" s="17" t="s">
        <v>77</v>
      </c>
    </row>
    <row r="99" spans="1:65" s="12" customFormat="1" ht="22.75" customHeight="1">
      <c r="B99" s="126"/>
      <c r="D99" s="127" t="s">
        <v>71</v>
      </c>
      <c r="E99" s="137" t="s">
        <v>691</v>
      </c>
      <c r="F99" s="137" t="s">
        <v>692</v>
      </c>
      <c r="I99" s="129"/>
      <c r="J99" s="138">
        <f>BK99</f>
        <v>0</v>
      </c>
      <c r="L99" s="126"/>
      <c r="M99" s="131"/>
      <c r="N99" s="132"/>
      <c r="O99" s="132"/>
      <c r="P99" s="133">
        <f>SUM(P100:P105)</f>
        <v>0</v>
      </c>
      <c r="Q99" s="132"/>
      <c r="R99" s="133">
        <f>SUM(R100:R105)</f>
        <v>0</v>
      </c>
      <c r="S99" s="132"/>
      <c r="T99" s="134">
        <f>SUM(T100:T105)</f>
        <v>0</v>
      </c>
      <c r="AR99" s="127" t="s">
        <v>172</v>
      </c>
      <c r="AT99" s="135" t="s">
        <v>71</v>
      </c>
      <c r="AU99" s="135" t="s">
        <v>77</v>
      </c>
      <c r="AY99" s="127" t="s">
        <v>142</v>
      </c>
      <c r="BK99" s="136">
        <f>SUM(BK100:BK105)</f>
        <v>0</v>
      </c>
    </row>
    <row r="100" spans="1:65" s="2" customFormat="1" ht="16.5" customHeight="1">
      <c r="A100" s="32"/>
      <c r="B100" s="139"/>
      <c r="C100" s="140" t="s">
        <v>179</v>
      </c>
      <c r="D100" s="140" t="s">
        <v>144</v>
      </c>
      <c r="E100" s="141" t="s">
        <v>693</v>
      </c>
      <c r="F100" s="142" t="s">
        <v>694</v>
      </c>
      <c r="G100" s="143" t="s">
        <v>684</v>
      </c>
      <c r="H100" s="144">
        <v>1</v>
      </c>
      <c r="I100" s="145"/>
      <c r="J100" s="146">
        <f>ROUND(I100*H100,2)</f>
        <v>0</v>
      </c>
      <c r="K100" s="147"/>
      <c r="L100" s="33"/>
      <c r="M100" s="148" t="s">
        <v>3</v>
      </c>
      <c r="N100" s="149" t="s">
        <v>43</v>
      </c>
      <c r="O100" s="53"/>
      <c r="P100" s="150">
        <f>O100*H100</f>
        <v>0</v>
      </c>
      <c r="Q100" s="150">
        <v>0</v>
      </c>
      <c r="R100" s="150">
        <f>Q100*H100</f>
        <v>0</v>
      </c>
      <c r="S100" s="150">
        <v>0</v>
      </c>
      <c r="T100" s="151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52" t="s">
        <v>680</v>
      </c>
      <c r="AT100" s="152" t="s">
        <v>144</v>
      </c>
      <c r="AU100" s="152" t="s">
        <v>81</v>
      </c>
      <c r="AY100" s="17" t="s">
        <v>142</v>
      </c>
      <c r="BE100" s="153">
        <f>IF(N100="základní",J100,0)</f>
        <v>0</v>
      </c>
      <c r="BF100" s="153">
        <f>IF(N100="snížená",J100,0)</f>
        <v>0</v>
      </c>
      <c r="BG100" s="153">
        <f>IF(N100="zákl. přenesená",J100,0)</f>
        <v>0</v>
      </c>
      <c r="BH100" s="153">
        <f>IF(N100="sníž. přenesená",J100,0)</f>
        <v>0</v>
      </c>
      <c r="BI100" s="153">
        <f>IF(N100="nulová",J100,0)</f>
        <v>0</v>
      </c>
      <c r="BJ100" s="17" t="s">
        <v>77</v>
      </c>
      <c r="BK100" s="153">
        <f>ROUND(I100*H100,2)</f>
        <v>0</v>
      </c>
      <c r="BL100" s="17" t="s">
        <v>680</v>
      </c>
      <c r="BM100" s="152" t="s">
        <v>695</v>
      </c>
    </row>
    <row r="101" spans="1:65" s="2" customFormat="1" ht="10">
      <c r="A101" s="32"/>
      <c r="B101" s="33"/>
      <c r="C101" s="32"/>
      <c r="D101" s="154" t="s">
        <v>149</v>
      </c>
      <c r="E101" s="32"/>
      <c r="F101" s="155" t="s">
        <v>696</v>
      </c>
      <c r="G101" s="32"/>
      <c r="H101" s="32"/>
      <c r="I101" s="156"/>
      <c r="J101" s="32"/>
      <c r="K101" s="32"/>
      <c r="L101" s="33"/>
      <c r="M101" s="157"/>
      <c r="N101" s="158"/>
      <c r="O101" s="53"/>
      <c r="P101" s="53"/>
      <c r="Q101" s="53"/>
      <c r="R101" s="53"/>
      <c r="S101" s="53"/>
      <c r="T101" s="54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7" t="s">
        <v>149</v>
      </c>
      <c r="AU101" s="17" t="s">
        <v>81</v>
      </c>
    </row>
    <row r="102" spans="1:65" s="2" customFormat="1" ht="24.15" customHeight="1">
      <c r="A102" s="32"/>
      <c r="B102" s="139"/>
      <c r="C102" s="140" t="s">
        <v>186</v>
      </c>
      <c r="D102" s="140" t="s">
        <v>144</v>
      </c>
      <c r="E102" s="141" t="s">
        <v>697</v>
      </c>
      <c r="F102" s="142" t="s">
        <v>698</v>
      </c>
      <c r="G102" s="143" t="s">
        <v>679</v>
      </c>
      <c r="H102" s="144">
        <v>1</v>
      </c>
      <c r="I102" s="145"/>
      <c r="J102" s="146">
        <f>ROUND(I102*H102,2)</f>
        <v>0</v>
      </c>
      <c r="K102" s="147"/>
      <c r="L102" s="33"/>
      <c r="M102" s="148" t="s">
        <v>3</v>
      </c>
      <c r="N102" s="149" t="s">
        <v>43</v>
      </c>
      <c r="O102" s="53"/>
      <c r="P102" s="150">
        <f>O102*H102</f>
        <v>0</v>
      </c>
      <c r="Q102" s="150">
        <v>0</v>
      </c>
      <c r="R102" s="150">
        <f>Q102*H102</f>
        <v>0</v>
      </c>
      <c r="S102" s="150">
        <v>0</v>
      </c>
      <c r="T102" s="151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52" t="s">
        <v>680</v>
      </c>
      <c r="AT102" s="152" t="s">
        <v>144</v>
      </c>
      <c r="AU102" s="152" t="s">
        <v>81</v>
      </c>
      <c r="AY102" s="17" t="s">
        <v>142</v>
      </c>
      <c r="BE102" s="153">
        <f>IF(N102="základní",J102,0)</f>
        <v>0</v>
      </c>
      <c r="BF102" s="153">
        <f>IF(N102="snížená",J102,0)</f>
        <v>0</v>
      </c>
      <c r="BG102" s="153">
        <f>IF(N102="zákl. přenesená",J102,0)</f>
        <v>0</v>
      </c>
      <c r="BH102" s="153">
        <f>IF(N102="sníž. přenesená",J102,0)</f>
        <v>0</v>
      </c>
      <c r="BI102" s="153">
        <f>IF(N102="nulová",J102,0)</f>
        <v>0</v>
      </c>
      <c r="BJ102" s="17" t="s">
        <v>77</v>
      </c>
      <c r="BK102" s="153">
        <f>ROUND(I102*H102,2)</f>
        <v>0</v>
      </c>
      <c r="BL102" s="17" t="s">
        <v>680</v>
      </c>
      <c r="BM102" s="152" t="s">
        <v>699</v>
      </c>
    </row>
    <row r="103" spans="1:65" s="2" customFormat="1" ht="24.15" customHeight="1">
      <c r="A103" s="32"/>
      <c r="B103" s="139"/>
      <c r="C103" s="140" t="s">
        <v>192</v>
      </c>
      <c r="D103" s="140" t="s">
        <v>144</v>
      </c>
      <c r="E103" s="141" t="s">
        <v>700</v>
      </c>
      <c r="F103" s="142" t="s">
        <v>701</v>
      </c>
      <c r="G103" s="143" t="s">
        <v>679</v>
      </c>
      <c r="H103" s="144">
        <v>1</v>
      </c>
      <c r="I103" s="145"/>
      <c r="J103" s="146">
        <f>ROUND(I103*H103,2)</f>
        <v>0</v>
      </c>
      <c r="K103" s="147"/>
      <c r="L103" s="33"/>
      <c r="M103" s="148" t="s">
        <v>3</v>
      </c>
      <c r="N103" s="149" t="s">
        <v>43</v>
      </c>
      <c r="O103" s="53"/>
      <c r="P103" s="150">
        <f>O103*H103</f>
        <v>0</v>
      </c>
      <c r="Q103" s="150">
        <v>0</v>
      </c>
      <c r="R103" s="150">
        <f>Q103*H103</f>
        <v>0</v>
      </c>
      <c r="S103" s="150">
        <v>0</v>
      </c>
      <c r="T103" s="151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52" t="s">
        <v>680</v>
      </c>
      <c r="AT103" s="152" t="s">
        <v>144</v>
      </c>
      <c r="AU103" s="152" t="s">
        <v>81</v>
      </c>
      <c r="AY103" s="17" t="s">
        <v>142</v>
      </c>
      <c r="BE103" s="153">
        <f>IF(N103="základní",J103,0)</f>
        <v>0</v>
      </c>
      <c r="BF103" s="153">
        <f>IF(N103="snížená",J103,0)</f>
        <v>0</v>
      </c>
      <c r="BG103" s="153">
        <f>IF(N103="zákl. přenesená",J103,0)</f>
        <v>0</v>
      </c>
      <c r="BH103" s="153">
        <f>IF(N103="sníž. přenesená",J103,0)</f>
        <v>0</v>
      </c>
      <c r="BI103" s="153">
        <f>IF(N103="nulová",J103,0)</f>
        <v>0</v>
      </c>
      <c r="BJ103" s="17" t="s">
        <v>77</v>
      </c>
      <c r="BK103" s="153">
        <f>ROUND(I103*H103,2)</f>
        <v>0</v>
      </c>
      <c r="BL103" s="17" t="s">
        <v>680</v>
      </c>
      <c r="BM103" s="152" t="s">
        <v>702</v>
      </c>
    </row>
    <row r="104" spans="1:65" s="2" customFormat="1" ht="24.15" customHeight="1">
      <c r="A104" s="32"/>
      <c r="B104" s="139"/>
      <c r="C104" s="140" t="s">
        <v>200</v>
      </c>
      <c r="D104" s="140" t="s">
        <v>144</v>
      </c>
      <c r="E104" s="141" t="s">
        <v>703</v>
      </c>
      <c r="F104" s="142" t="s">
        <v>704</v>
      </c>
      <c r="G104" s="143" t="s">
        <v>679</v>
      </c>
      <c r="H104" s="144">
        <v>1</v>
      </c>
      <c r="I104" s="145"/>
      <c r="J104" s="146">
        <f>ROUND(I104*H104,2)</f>
        <v>0</v>
      </c>
      <c r="K104" s="147"/>
      <c r="L104" s="33"/>
      <c r="M104" s="148" t="s">
        <v>3</v>
      </c>
      <c r="N104" s="149" t="s">
        <v>43</v>
      </c>
      <c r="O104" s="53"/>
      <c r="P104" s="150">
        <f>O104*H104</f>
        <v>0</v>
      </c>
      <c r="Q104" s="150">
        <v>0</v>
      </c>
      <c r="R104" s="150">
        <f>Q104*H104</f>
        <v>0</v>
      </c>
      <c r="S104" s="150">
        <v>0</v>
      </c>
      <c r="T104" s="151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52" t="s">
        <v>680</v>
      </c>
      <c r="AT104" s="152" t="s">
        <v>144</v>
      </c>
      <c r="AU104" s="152" t="s">
        <v>81</v>
      </c>
      <c r="AY104" s="17" t="s">
        <v>142</v>
      </c>
      <c r="BE104" s="153">
        <f>IF(N104="základní",J104,0)</f>
        <v>0</v>
      </c>
      <c r="BF104" s="153">
        <f>IF(N104="snížená",J104,0)</f>
        <v>0</v>
      </c>
      <c r="BG104" s="153">
        <f>IF(N104="zákl. přenesená",J104,0)</f>
        <v>0</v>
      </c>
      <c r="BH104" s="153">
        <f>IF(N104="sníž. přenesená",J104,0)</f>
        <v>0</v>
      </c>
      <c r="BI104" s="153">
        <f>IF(N104="nulová",J104,0)</f>
        <v>0</v>
      </c>
      <c r="BJ104" s="17" t="s">
        <v>77</v>
      </c>
      <c r="BK104" s="153">
        <f>ROUND(I104*H104,2)</f>
        <v>0</v>
      </c>
      <c r="BL104" s="17" t="s">
        <v>680</v>
      </c>
      <c r="BM104" s="152" t="s">
        <v>705</v>
      </c>
    </row>
    <row r="105" spans="1:65" s="2" customFormat="1" ht="37.75" customHeight="1">
      <c r="A105" s="32"/>
      <c r="B105" s="139"/>
      <c r="C105" s="140" t="s">
        <v>205</v>
      </c>
      <c r="D105" s="140" t="s">
        <v>144</v>
      </c>
      <c r="E105" s="141" t="s">
        <v>706</v>
      </c>
      <c r="F105" s="142" t="s">
        <v>707</v>
      </c>
      <c r="G105" s="143" t="s">
        <v>679</v>
      </c>
      <c r="H105" s="144">
        <v>1</v>
      </c>
      <c r="I105" s="145"/>
      <c r="J105" s="146">
        <f>ROUND(I105*H105,2)</f>
        <v>0</v>
      </c>
      <c r="K105" s="147"/>
      <c r="L105" s="33"/>
      <c r="M105" s="148" t="s">
        <v>3</v>
      </c>
      <c r="N105" s="149" t="s">
        <v>43</v>
      </c>
      <c r="O105" s="53"/>
      <c r="P105" s="150">
        <f>O105*H105</f>
        <v>0</v>
      </c>
      <c r="Q105" s="150">
        <v>0</v>
      </c>
      <c r="R105" s="150">
        <f>Q105*H105</f>
        <v>0</v>
      </c>
      <c r="S105" s="150">
        <v>0</v>
      </c>
      <c r="T105" s="151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52" t="s">
        <v>680</v>
      </c>
      <c r="AT105" s="152" t="s">
        <v>144</v>
      </c>
      <c r="AU105" s="152" t="s">
        <v>81</v>
      </c>
      <c r="AY105" s="17" t="s">
        <v>142</v>
      </c>
      <c r="BE105" s="153">
        <f>IF(N105="základní",J105,0)</f>
        <v>0</v>
      </c>
      <c r="BF105" s="153">
        <f>IF(N105="snížená",J105,0)</f>
        <v>0</v>
      </c>
      <c r="BG105" s="153">
        <f>IF(N105="zákl. přenesená",J105,0)</f>
        <v>0</v>
      </c>
      <c r="BH105" s="153">
        <f>IF(N105="sníž. přenesená",J105,0)</f>
        <v>0</v>
      </c>
      <c r="BI105" s="153">
        <f>IF(N105="nulová",J105,0)</f>
        <v>0</v>
      </c>
      <c r="BJ105" s="17" t="s">
        <v>77</v>
      </c>
      <c r="BK105" s="153">
        <f>ROUND(I105*H105,2)</f>
        <v>0</v>
      </c>
      <c r="BL105" s="17" t="s">
        <v>680</v>
      </c>
      <c r="BM105" s="152" t="s">
        <v>708</v>
      </c>
    </row>
    <row r="106" spans="1:65" s="12" customFormat="1" ht="22.75" customHeight="1">
      <c r="B106" s="126"/>
      <c r="D106" s="127" t="s">
        <v>71</v>
      </c>
      <c r="E106" s="137" t="s">
        <v>709</v>
      </c>
      <c r="F106" s="137" t="s">
        <v>710</v>
      </c>
      <c r="I106" s="129"/>
      <c r="J106" s="138">
        <f>BK106</f>
        <v>0</v>
      </c>
      <c r="L106" s="126"/>
      <c r="M106" s="131"/>
      <c r="N106" s="132"/>
      <c r="O106" s="132"/>
      <c r="P106" s="133">
        <f>SUM(P107:P111)</f>
        <v>0</v>
      </c>
      <c r="Q106" s="132"/>
      <c r="R106" s="133">
        <f>SUM(R107:R111)</f>
        <v>0</v>
      </c>
      <c r="S106" s="132"/>
      <c r="T106" s="134">
        <f>SUM(T107:T111)</f>
        <v>0</v>
      </c>
      <c r="AR106" s="127" t="s">
        <v>172</v>
      </c>
      <c r="AT106" s="135" t="s">
        <v>71</v>
      </c>
      <c r="AU106" s="135" t="s">
        <v>77</v>
      </c>
      <c r="AY106" s="127" t="s">
        <v>142</v>
      </c>
      <c r="BK106" s="136">
        <f>SUM(BK107:BK111)</f>
        <v>0</v>
      </c>
    </row>
    <row r="107" spans="1:65" s="2" customFormat="1" ht="16.5" customHeight="1">
      <c r="A107" s="32"/>
      <c r="B107" s="139"/>
      <c r="C107" s="140" t="s">
        <v>211</v>
      </c>
      <c r="D107" s="140" t="s">
        <v>144</v>
      </c>
      <c r="E107" s="141" t="s">
        <v>711</v>
      </c>
      <c r="F107" s="142" t="s">
        <v>712</v>
      </c>
      <c r="G107" s="143" t="s">
        <v>684</v>
      </c>
      <c r="H107" s="144">
        <v>1</v>
      </c>
      <c r="I107" s="145"/>
      <c r="J107" s="146">
        <f>ROUND(I107*H107,2)</f>
        <v>0</v>
      </c>
      <c r="K107" s="147"/>
      <c r="L107" s="33"/>
      <c r="M107" s="148" t="s">
        <v>3</v>
      </c>
      <c r="N107" s="149" t="s">
        <v>43</v>
      </c>
      <c r="O107" s="53"/>
      <c r="P107" s="150">
        <f>O107*H107</f>
        <v>0</v>
      </c>
      <c r="Q107" s="150">
        <v>0</v>
      </c>
      <c r="R107" s="150">
        <f>Q107*H107</f>
        <v>0</v>
      </c>
      <c r="S107" s="150">
        <v>0</v>
      </c>
      <c r="T107" s="151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52" t="s">
        <v>680</v>
      </c>
      <c r="AT107" s="152" t="s">
        <v>144</v>
      </c>
      <c r="AU107" s="152" t="s">
        <v>81</v>
      </c>
      <c r="AY107" s="17" t="s">
        <v>142</v>
      </c>
      <c r="BE107" s="153">
        <f>IF(N107="základní",J107,0)</f>
        <v>0</v>
      </c>
      <c r="BF107" s="153">
        <f>IF(N107="snížená",J107,0)</f>
        <v>0</v>
      </c>
      <c r="BG107" s="153">
        <f>IF(N107="zákl. přenesená",J107,0)</f>
        <v>0</v>
      </c>
      <c r="BH107" s="153">
        <f>IF(N107="sníž. přenesená",J107,0)</f>
        <v>0</v>
      </c>
      <c r="BI107" s="153">
        <f>IF(N107="nulová",J107,0)</f>
        <v>0</v>
      </c>
      <c r="BJ107" s="17" t="s">
        <v>77</v>
      </c>
      <c r="BK107" s="153">
        <f>ROUND(I107*H107,2)</f>
        <v>0</v>
      </c>
      <c r="BL107" s="17" t="s">
        <v>680</v>
      </c>
      <c r="BM107" s="152" t="s">
        <v>713</v>
      </c>
    </row>
    <row r="108" spans="1:65" s="2" customFormat="1" ht="10">
      <c r="A108" s="32"/>
      <c r="B108" s="33"/>
      <c r="C108" s="32"/>
      <c r="D108" s="154" t="s">
        <v>149</v>
      </c>
      <c r="E108" s="32"/>
      <c r="F108" s="155" t="s">
        <v>714</v>
      </c>
      <c r="G108" s="32"/>
      <c r="H108" s="32"/>
      <c r="I108" s="156"/>
      <c r="J108" s="32"/>
      <c r="K108" s="32"/>
      <c r="L108" s="33"/>
      <c r="M108" s="157"/>
      <c r="N108" s="158"/>
      <c r="O108" s="53"/>
      <c r="P108" s="53"/>
      <c r="Q108" s="53"/>
      <c r="R108" s="53"/>
      <c r="S108" s="53"/>
      <c r="T108" s="54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7" t="s">
        <v>149</v>
      </c>
      <c r="AU108" s="17" t="s">
        <v>81</v>
      </c>
    </row>
    <row r="109" spans="1:65" s="2" customFormat="1" ht="33" customHeight="1">
      <c r="A109" s="32"/>
      <c r="B109" s="139"/>
      <c r="C109" s="140" t="s">
        <v>217</v>
      </c>
      <c r="D109" s="140" t="s">
        <v>144</v>
      </c>
      <c r="E109" s="141" t="s">
        <v>715</v>
      </c>
      <c r="F109" s="142" t="s">
        <v>716</v>
      </c>
      <c r="G109" s="143" t="s">
        <v>679</v>
      </c>
      <c r="H109" s="144">
        <v>4</v>
      </c>
      <c r="I109" s="145"/>
      <c r="J109" s="146">
        <f>ROUND(I109*H109,2)</f>
        <v>0</v>
      </c>
      <c r="K109" s="147"/>
      <c r="L109" s="33"/>
      <c r="M109" s="148" t="s">
        <v>3</v>
      </c>
      <c r="N109" s="149" t="s">
        <v>43</v>
      </c>
      <c r="O109" s="53"/>
      <c r="P109" s="150">
        <f>O109*H109</f>
        <v>0</v>
      </c>
      <c r="Q109" s="150">
        <v>0</v>
      </c>
      <c r="R109" s="150">
        <f>Q109*H109</f>
        <v>0</v>
      </c>
      <c r="S109" s="150">
        <v>0</v>
      </c>
      <c r="T109" s="151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52" t="s">
        <v>680</v>
      </c>
      <c r="AT109" s="152" t="s">
        <v>144</v>
      </c>
      <c r="AU109" s="152" t="s">
        <v>81</v>
      </c>
      <c r="AY109" s="17" t="s">
        <v>142</v>
      </c>
      <c r="BE109" s="153">
        <f>IF(N109="základní",J109,0)</f>
        <v>0</v>
      </c>
      <c r="BF109" s="153">
        <f>IF(N109="snížená",J109,0)</f>
        <v>0</v>
      </c>
      <c r="BG109" s="153">
        <f>IF(N109="zákl. přenesená",J109,0)</f>
        <v>0</v>
      </c>
      <c r="BH109" s="153">
        <f>IF(N109="sníž. přenesená",J109,0)</f>
        <v>0</v>
      </c>
      <c r="BI109" s="153">
        <f>IF(N109="nulová",J109,0)</f>
        <v>0</v>
      </c>
      <c r="BJ109" s="17" t="s">
        <v>77</v>
      </c>
      <c r="BK109" s="153">
        <f>ROUND(I109*H109,2)</f>
        <v>0</v>
      </c>
      <c r="BL109" s="17" t="s">
        <v>680</v>
      </c>
      <c r="BM109" s="152" t="s">
        <v>717</v>
      </c>
    </row>
    <row r="110" spans="1:65" s="2" customFormat="1" ht="16.5" customHeight="1">
      <c r="A110" s="32"/>
      <c r="B110" s="139"/>
      <c r="C110" s="140" t="s">
        <v>223</v>
      </c>
      <c r="D110" s="140" t="s">
        <v>144</v>
      </c>
      <c r="E110" s="141" t="s">
        <v>718</v>
      </c>
      <c r="F110" s="142" t="s">
        <v>719</v>
      </c>
      <c r="G110" s="143" t="s">
        <v>684</v>
      </c>
      <c r="H110" s="144">
        <v>1</v>
      </c>
      <c r="I110" s="145"/>
      <c r="J110" s="146">
        <f>ROUND(I110*H110,2)</f>
        <v>0</v>
      </c>
      <c r="K110" s="147"/>
      <c r="L110" s="33"/>
      <c r="M110" s="148" t="s">
        <v>3</v>
      </c>
      <c r="N110" s="149" t="s">
        <v>43</v>
      </c>
      <c r="O110" s="53"/>
      <c r="P110" s="150">
        <f>O110*H110</f>
        <v>0</v>
      </c>
      <c r="Q110" s="150">
        <v>0</v>
      </c>
      <c r="R110" s="150">
        <f>Q110*H110</f>
        <v>0</v>
      </c>
      <c r="S110" s="150">
        <v>0</v>
      </c>
      <c r="T110" s="151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52" t="s">
        <v>680</v>
      </c>
      <c r="AT110" s="152" t="s">
        <v>144</v>
      </c>
      <c r="AU110" s="152" t="s">
        <v>81</v>
      </c>
      <c r="AY110" s="17" t="s">
        <v>142</v>
      </c>
      <c r="BE110" s="153">
        <f>IF(N110="základní",J110,0)</f>
        <v>0</v>
      </c>
      <c r="BF110" s="153">
        <f>IF(N110="snížená",J110,0)</f>
        <v>0</v>
      </c>
      <c r="BG110" s="153">
        <f>IF(N110="zákl. přenesená",J110,0)</f>
        <v>0</v>
      </c>
      <c r="BH110" s="153">
        <f>IF(N110="sníž. přenesená",J110,0)</f>
        <v>0</v>
      </c>
      <c r="BI110" s="153">
        <f>IF(N110="nulová",J110,0)</f>
        <v>0</v>
      </c>
      <c r="BJ110" s="17" t="s">
        <v>77</v>
      </c>
      <c r="BK110" s="153">
        <f>ROUND(I110*H110,2)</f>
        <v>0</v>
      </c>
      <c r="BL110" s="17" t="s">
        <v>680</v>
      </c>
      <c r="BM110" s="152" t="s">
        <v>720</v>
      </c>
    </row>
    <row r="111" spans="1:65" s="2" customFormat="1" ht="10">
      <c r="A111" s="32"/>
      <c r="B111" s="33"/>
      <c r="C111" s="32"/>
      <c r="D111" s="154" t="s">
        <v>149</v>
      </c>
      <c r="E111" s="32"/>
      <c r="F111" s="155" t="s">
        <v>721</v>
      </c>
      <c r="G111" s="32"/>
      <c r="H111" s="32"/>
      <c r="I111" s="156"/>
      <c r="J111" s="32"/>
      <c r="K111" s="32"/>
      <c r="L111" s="33"/>
      <c r="M111" s="157"/>
      <c r="N111" s="158"/>
      <c r="O111" s="53"/>
      <c r="P111" s="53"/>
      <c r="Q111" s="53"/>
      <c r="R111" s="53"/>
      <c r="S111" s="53"/>
      <c r="T111" s="54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7" t="s">
        <v>149</v>
      </c>
      <c r="AU111" s="17" t="s">
        <v>81</v>
      </c>
    </row>
    <row r="112" spans="1:65" s="12" customFormat="1" ht="22.75" customHeight="1">
      <c r="B112" s="126"/>
      <c r="D112" s="127" t="s">
        <v>71</v>
      </c>
      <c r="E112" s="137" t="s">
        <v>722</v>
      </c>
      <c r="F112" s="137" t="s">
        <v>723</v>
      </c>
      <c r="I112" s="129"/>
      <c r="J112" s="138">
        <f>BK112</f>
        <v>0</v>
      </c>
      <c r="L112" s="126"/>
      <c r="M112" s="131"/>
      <c r="N112" s="132"/>
      <c r="O112" s="132"/>
      <c r="P112" s="133">
        <f>P113</f>
        <v>0</v>
      </c>
      <c r="Q112" s="132"/>
      <c r="R112" s="133">
        <f>R113</f>
        <v>0</v>
      </c>
      <c r="S112" s="132"/>
      <c r="T112" s="134">
        <f>T113</f>
        <v>0</v>
      </c>
      <c r="AR112" s="127" t="s">
        <v>172</v>
      </c>
      <c r="AT112" s="135" t="s">
        <v>71</v>
      </c>
      <c r="AU112" s="135" t="s">
        <v>77</v>
      </c>
      <c r="AY112" s="127" t="s">
        <v>142</v>
      </c>
      <c r="BK112" s="136">
        <f>BK113</f>
        <v>0</v>
      </c>
    </row>
    <row r="113" spans="1:65" s="2" customFormat="1" ht="33" customHeight="1">
      <c r="A113" s="32"/>
      <c r="B113" s="139"/>
      <c r="C113" s="140" t="s">
        <v>229</v>
      </c>
      <c r="D113" s="140" t="s">
        <v>144</v>
      </c>
      <c r="E113" s="141" t="s">
        <v>724</v>
      </c>
      <c r="F113" s="142" t="s">
        <v>725</v>
      </c>
      <c r="G113" s="143" t="s">
        <v>679</v>
      </c>
      <c r="H113" s="144">
        <v>1</v>
      </c>
      <c r="I113" s="145"/>
      <c r="J113" s="146">
        <f>ROUND(I113*H113,2)</f>
        <v>0</v>
      </c>
      <c r="K113" s="147"/>
      <c r="L113" s="33"/>
      <c r="M113" s="148" t="s">
        <v>3</v>
      </c>
      <c r="N113" s="149" t="s">
        <v>43</v>
      </c>
      <c r="O113" s="53"/>
      <c r="P113" s="150">
        <f>O113*H113</f>
        <v>0</v>
      </c>
      <c r="Q113" s="150">
        <v>0</v>
      </c>
      <c r="R113" s="150">
        <f>Q113*H113</f>
        <v>0</v>
      </c>
      <c r="S113" s="150">
        <v>0</v>
      </c>
      <c r="T113" s="151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52" t="s">
        <v>680</v>
      </c>
      <c r="AT113" s="152" t="s">
        <v>144</v>
      </c>
      <c r="AU113" s="152" t="s">
        <v>81</v>
      </c>
      <c r="AY113" s="17" t="s">
        <v>142</v>
      </c>
      <c r="BE113" s="153">
        <f>IF(N113="základní",J113,0)</f>
        <v>0</v>
      </c>
      <c r="BF113" s="153">
        <f>IF(N113="snížená",J113,0)</f>
        <v>0</v>
      </c>
      <c r="BG113" s="153">
        <f>IF(N113="zákl. přenesená",J113,0)</f>
        <v>0</v>
      </c>
      <c r="BH113" s="153">
        <f>IF(N113="sníž. přenesená",J113,0)</f>
        <v>0</v>
      </c>
      <c r="BI113" s="153">
        <f>IF(N113="nulová",J113,0)</f>
        <v>0</v>
      </c>
      <c r="BJ113" s="17" t="s">
        <v>77</v>
      </c>
      <c r="BK113" s="153">
        <f>ROUND(I113*H113,2)</f>
        <v>0</v>
      </c>
      <c r="BL113" s="17" t="s">
        <v>680</v>
      </c>
      <c r="BM113" s="152" t="s">
        <v>726</v>
      </c>
    </row>
    <row r="114" spans="1:65" s="12" customFormat="1" ht="22.75" customHeight="1">
      <c r="B114" s="126"/>
      <c r="D114" s="127" t="s">
        <v>71</v>
      </c>
      <c r="E114" s="137" t="s">
        <v>727</v>
      </c>
      <c r="F114" s="137" t="s">
        <v>728</v>
      </c>
      <c r="I114" s="129"/>
      <c r="J114" s="138">
        <f>BK114</f>
        <v>0</v>
      </c>
      <c r="L114" s="126"/>
      <c r="M114" s="131"/>
      <c r="N114" s="132"/>
      <c r="O114" s="132"/>
      <c r="P114" s="133">
        <f>SUM(P115:P117)</f>
        <v>0</v>
      </c>
      <c r="Q114" s="132"/>
      <c r="R114" s="133">
        <f>SUM(R115:R117)</f>
        <v>0</v>
      </c>
      <c r="S114" s="132"/>
      <c r="T114" s="134">
        <f>SUM(T115:T117)</f>
        <v>0</v>
      </c>
      <c r="AR114" s="127" t="s">
        <v>172</v>
      </c>
      <c r="AT114" s="135" t="s">
        <v>71</v>
      </c>
      <c r="AU114" s="135" t="s">
        <v>77</v>
      </c>
      <c r="AY114" s="127" t="s">
        <v>142</v>
      </c>
      <c r="BK114" s="136">
        <f>SUM(BK115:BK117)</f>
        <v>0</v>
      </c>
    </row>
    <row r="115" spans="1:65" s="2" customFormat="1" ht="16.5" customHeight="1">
      <c r="A115" s="32"/>
      <c r="B115" s="139"/>
      <c r="C115" s="140" t="s">
        <v>9</v>
      </c>
      <c r="D115" s="140" t="s">
        <v>144</v>
      </c>
      <c r="E115" s="141" t="s">
        <v>729</v>
      </c>
      <c r="F115" s="142" t="s">
        <v>730</v>
      </c>
      <c r="G115" s="143" t="s">
        <v>684</v>
      </c>
      <c r="H115" s="144">
        <v>1</v>
      </c>
      <c r="I115" s="145"/>
      <c r="J115" s="146">
        <f>ROUND(I115*H115,2)</f>
        <v>0</v>
      </c>
      <c r="K115" s="147"/>
      <c r="L115" s="33"/>
      <c r="M115" s="148" t="s">
        <v>3</v>
      </c>
      <c r="N115" s="149" t="s">
        <v>43</v>
      </c>
      <c r="O115" s="53"/>
      <c r="P115" s="150">
        <f>O115*H115</f>
        <v>0</v>
      </c>
      <c r="Q115" s="150">
        <v>0</v>
      </c>
      <c r="R115" s="150">
        <f>Q115*H115</f>
        <v>0</v>
      </c>
      <c r="S115" s="150">
        <v>0</v>
      </c>
      <c r="T115" s="151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52" t="s">
        <v>680</v>
      </c>
      <c r="AT115" s="152" t="s">
        <v>144</v>
      </c>
      <c r="AU115" s="152" t="s">
        <v>81</v>
      </c>
      <c r="AY115" s="17" t="s">
        <v>142</v>
      </c>
      <c r="BE115" s="153">
        <f>IF(N115="základní",J115,0)</f>
        <v>0</v>
      </c>
      <c r="BF115" s="153">
        <f>IF(N115="snížená",J115,0)</f>
        <v>0</v>
      </c>
      <c r="BG115" s="153">
        <f>IF(N115="zákl. přenesená",J115,0)</f>
        <v>0</v>
      </c>
      <c r="BH115" s="153">
        <f>IF(N115="sníž. přenesená",J115,0)</f>
        <v>0</v>
      </c>
      <c r="BI115" s="153">
        <f>IF(N115="nulová",J115,0)</f>
        <v>0</v>
      </c>
      <c r="BJ115" s="17" t="s">
        <v>77</v>
      </c>
      <c r="BK115" s="153">
        <f>ROUND(I115*H115,2)</f>
        <v>0</v>
      </c>
      <c r="BL115" s="17" t="s">
        <v>680</v>
      </c>
      <c r="BM115" s="152" t="s">
        <v>731</v>
      </c>
    </row>
    <row r="116" spans="1:65" s="2" customFormat="1" ht="10">
      <c r="A116" s="32"/>
      <c r="B116" s="33"/>
      <c r="C116" s="32"/>
      <c r="D116" s="154" t="s">
        <v>149</v>
      </c>
      <c r="E116" s="32"/>
      <c r="F116" s="155" t="s">
        <v>732</v>
      </c>
      <c r="G116" s="32"/>
      <c r="H116" s="32"/>
      <c r="I116" s="156"/>
      <c r="J116" s="32"/>
      <c r="K116" s="32"/>
      <c r="L116" s="33"/>
      <c r="M116" s="157"/>
      <c r="N116" s="158"/>
      <c r="O116" s="53"/>
      <c r="P116" s="53"/>
      <c r="Q116" s="53"/>
      <c r="R116" s="53"/>
      <c r="S116" s="53"/>
      <c r="T116" s="54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7" t="s">
        <v>149</v>
      </c>
      <c r="AU116" s="17" t="s">
        <v>81</v>
      </c>
    </row>
    <row r="117" spans="1:65" s="2" customFormat="1" ht="16.5" customHeight="1">
      <c r="A117" s="32"/>
      <c r="B117" s="139"/>
      <c r="C117" s="140" t="s">
        <v>238</v>
      </c>
      <c r="D117" s="140" t="s">
        <v>144</v>
      </c>
      <c r="E117" s="141" t="s">
        <v>733</v>
      </c>
      <c r="F117" s="142" t="s">
        <v>734</v>
      </c>
      <c r="G117" s="143" t="s">
        <v>735</v>
      </c>
      <c r="H117" s="144">
        <v>1</v>
      </c>
      <c r="I117" s="145"/>
      <c r="J117" s="146">
        <f>ROUND(I117*H117,2)</f>
        <v>0</v>
      </c>
      <c r="K117" s="147"/>
      <c r="L117" s="33"/>
      <c r="M117" s="194" t="s">
        <v>3</v>
      </c>
      <c r="N117" s="195" t="s">
        <v>43</v>
      </c>
      <c r="O117" s="192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52" t="s">
        <v>680</v>
      </c>
      <c r="AT117" s="152" t="s">
        <v>144</v>
      </c>
      <c r="AU117" s="152" t="s">
        <v>81</v>
      </c>
      <c r="AY117" s="17" t="s">
        <v>142</v>
      </c>
      <c r="BE117" s="153">
        <f>IF(N117="základní",J117,0)</f>
        <v>0</v>
      </c>
      <c r="BF117" s="153">
        <f>IF(N117="snížená",J117,0)</f>
        <v>0</v>
      </c>
      <c r="BG117" s="153">
        <f>IF(N117="zákl. přenesená",J117,0)</f>
        <v>0</v>
      </c>
      <c r="BH117" s="153">
        <f>IF(N117="sníž. přenesená",J117,0)</f>
        <v>0</v>
      </c>
      <c r="BI117" s="153">
        <f>IF(N117="nulová",J117,0)</f>
        <v>0</v>
      </c>
      <c r="BJ117" s="17" t="s">
        <v>77</v>
      </c>
      <c r="BK117" s="153">
        <f>ROUND(I117*H117,2)</f>
        <v>0</v>
      </c>
      <c r="BL117" s="17" t="s">
        <v>680</v>
      </c>
      <c r="BM117" s="152" t="s">
        <v>736</v>
      </c>
    </row>
    <row r="118" spans="1:65" s="2" customFormat="1" ht="7" customHeight="1">
      <c r="A118" s="32"/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33"/>
      <c r="M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</sheetData>
  <autoFilter ref="C86:K117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6" r:id="rId1"/>
    <hyperlink ref="F98" r:id="rId2"/>
    <hyperlink ref="F101" r:id="rId3"/>
    <hyperlink ref="F108" r:id="rId4"/>
    <hyperlink ref="F111" r:id="rId5"/>
    <hyperlink ref="F116" r:id="rId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showGridLines="0" workbookViewId="0"/>
  </sheetViews>
  <sheetFormatPr defaultRowHeight="14.5"/>
  <cols>
    <col min="1" max="1" width="8.33203125" style="1" customWidth="1"/>
    <col min="2" max="2" width="1.6640625" style="1" customWidth="1"/>
    <col min="3" max="3" width="25" style="1" customWidth="1"/>
    <col min="4" max="4" width="75.7773437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7" customHeight="1"/>
    <row r="3" spans="1:8" s="1" customFormat="1" ht="7" customHeight="1">
      <c r="B3" s="18"/>
      <c r="C3" s="19"/>
      <c r="D3" s="19"/>
      <c r="E3" s="19"/>
      <c r="F3" s="19"/>
      <c r="G3" s="19"/>
      <c r="H3" s="20"/>
    </row>
    <row r="4" spans="1:8" s="1" customFormat="1" ht="25" customHeight="1">
      <c r="B4" s="20"/>
      <c r="C4" s="21" t="s">
        <v>737</v>
      </c>
      <c r="H4" s="20"/>
    </row>
    <row r="5" spans="1:8" s="1" customFormat="1" ht="12" customHeight="1">
      <c r="B5" s="20"/>
      <c r="C5" s="24" t="s">
        <v>14</v>
      </c>
      <c r="D5" s="295" t="s">
        <v>15</v>
      </c>
      <c r="E5" s="291"/>
      <c r="F5" s="291"/>
      <c r="H5" s="20"/>
    </row>
    <row r="6" spans="1:8" s="1" customFormat="1" ht="37" customHeight="1">
      <c r="B6" s="20"/>
      <c r="C6" s="26" t="s">
        <v>17</v>
      </c>
      <c r="D6" s="292" t="s">
        <v>18</v>
      </c>
      <c r="E6" s="291"/>
      <c r="F6" s="291"/>
      <c r="H6" s="20"/>
    </row>
    <row r="7" spans="1:8" s="1" customFormat="1" ht="16.5" customHeight="1">
      <c r="B7" s="20"/>
      <c r="C7" s="27" t="s">
        <v>23</v>
      </c>
      <c r="D7" s="50" t="str">
        <f>'Rekapitulace stavby'!AN8</f>
        <v>13. 2. 2023</v>
      </c>
      <c r="H7" s="20"/>
    </row>
    <row r="8" spans="1:8" s="2" customFormat="1" ht="10.75" customHeight="1">
      <c r="A8" s="32"/>
      <c r="B8" s="33"/>
      <c r="C8" s="32"/>
      <c r="D8" s="32"/>
      <c r="E8" s="32"/>
      <c r="F8" s="32"/>
      <c r="G8" s="32"/>
      <c r="H8" s="33"/>
    </row>
    <row r="9" spans="1:8" s="11" customFormat="1" ht="29.25" customHeight="1">
      <c r="A9" s="115"/>
      <c r="B9" s="116"/>
      <c r="C9" s="117" t="s">
        <v>53</v>
      </c>
      <c r="D9" s="118" t="s">
        <v>54</v>
      </c>
      <c r="E9" s="118" t="s">
        <v>129</v>
      </c>
      <c r="F9" s="119" t="s">
        <v>738</v>
      </c>
      <c r="G9" s="115"/>
      <c r="H9" s="116"/>
    </row>
    <row r="10" spans="1:8" s="2" customFormat="1" ht="26.4" customHeight="1">
      <c r="A10" s="32"/>
      <c r="B10" s="33"/>
      <c r="C10" s="198" t="s">
        <v>739</v>
      </c>
      <c r="D10" s="198" t="s">
        <v>78</v>
      </c>
      <c r="E10" s="32"/>
      <c r="F10" s="32"/>
      <c r="G10" s="32"/>
      <c r="H10" s="33"/>
    </row>
    <row r="11" spans="1:8" s="2" customFormat="1" ht="16.75" customHeight="1">
      <c r="A11" s="32"/>
      <c r="B11" s="33"/>
      <c r="C11" s="199" t="s">
        <v>87</v>
      </c>
      <c r="D11" s="200" t="s">
        <v>88</v>
      </c>
      <c r="E11" s="201" t="s">
        <v>89</v>
      </c>
      <c r="F11" s="202">
        <v>502.3</v>
      </c>
      <c r="G11" s="32"/>
      <c r="H11" s="33"/>
    </row>
    <row r="12" spans="1:8" s="2" customFormat="1" ht="16.75" customHeight="1">
      <c r="A12" s="32"/>
      <c r="B12" s="33"/>
      <c r="C12" s="203" t="s">
        <v>87</v>
      </c>
      <c r="D12" s="203" t="s">
        <v>288</v>
      </c>
      <c r="E12" s="17" t="s">
        <v>3</v>
      </c>
      <c r="F12" s="204">
        <v>502.3</v>
      </c>
      <c r="G12" s="32"/>
      <c r="H12" s="33"/>
    </row>
    <row r="13" spans="1:8" s="2" customFormat="1" ht="16.75" customHeight="1">
      <c r="A13" s="32"/>
      <c r="B13" s="33"/>
      <c r="C13" s="205" t="s">
        <v>740</v>
      </c>
      <c r="D13" s="32"/>
      <c r="E13" s="32"/>
      <c r="F13" s="32"/>
      <c r="G13" s="32"/>
      <c r="H13" s="33"/>
    </row>
    <row r="14" spans="1:8" s="2" customFormat="1" ht="20">
      <c r="A14" s="32"/>
      <c r="B14" s="33"/>
      <c r="C14" s="203" t="s">
        <v>284</v>
      </c>
      <c r="D14" s="203" t="s">
        <v>741</v>
      </c>
      <c r="E14" s="17" t="s">
        <v>89</v>
      </c>
      <c r="F14" s="204">
        <v>502.3</v>
      </c>
      <c r="G14" s="32"/>
      <c r="H14" s="33"/>
    </row>
    <row r="15" spans="1:8" s="2" customFormat="1" ht="16.75" customHeight="1">
      <c r="A15" s="32"/>
      <c r="B15" s="33"/>
      <c r="C15" s="203" t="s">
        <v>154</v>
      </c>
      <c r="D15" s="203" t="s">
        <v>742</v>
      </c>
      <c r="E15" s="17" t="s">
        <v>89</v>
      </c>
      <c r="F15" s="204">
        <v>426.06</v>
      </c>
      <c r="G15" s="32"/>
      <c r="H15" s="33"/>
    </row>
    <row r="16" spans="1:8" s="2" customFormat="1" ht="16.75" customHeight="1">
      <c r="A16" s="32"/>
      <c r="B16" s="33"/>
      <c r="C16" s="203" t="s">
        <v>163</v>
      </c>
      <c r="D16" s="203" t="s">
        <v>743</v>
      </c>
      <c r="E16" s="17" t="s">
        <v>89</v>
      </c>
      <c r="F16" s="204">
        <v>422.16</v>
      </c>
      <c r="G16" s="32"/>
      <c r="H16" s="33"/>
    </row>
    <row r="17" spans="1:8" s="2" customFormat="1" ht="16.75" customHeight="1">
      <c r="A17" s="32"/>
      <c r="B17" s="33"/>
      <c r="C17" s="203" t="s">
        <v>167</v>
      </c>
      <c r="D17" s="203" t="s">
        <v>744</v>
      </c>
      <c r="E17" s="17" t="s">
        <v>89</v>
      </c>
      <c r="F17" s="204">
        <v>401.84</v>
      </c>
      <c r="G17" s="32"/>
      <c r="H17" s="33"/>
    </row>
    <row r="18" spans="1:8" s="2" customFormat="1" ht="16.75" customHeight="1">
      <c r="A18" s="32"/>
      <c r="B18" s="33"/>
      <c r="C18" s="203" t="s">
        <v>245</v>
      </c>
      <c r="D18" s="203" t="s">
        <v>745</v>
      </c>
      <c r="E18" s="17" t="s">
        <v>89</v>
      </c>
      <c r="F18" s="204">
        <v>426.06</v>
      </c>
      <c r="G18" s="32"/>
      <c r="H18" s="33"/>
    </row>
    <row r="19" spans="1:8" s="2" customFormat="1" ht="16.75" customHeight="1">
      <c r="A19" s="32"/>
      <c r="B19" s="33"/>
      <c r="C19" s="203" t="s">
        <v>268</v>
      </c>
      <c r="D19" s="203" t="s">
        <v>746</v>
      </c>
      <c r="E19" s="17" t="s">
        <v>89</v>
      </c>
      <c r="F19" s="204">
        <v>100.46</v>
      </c>
      <c r="G19" s="32"/>
      <c r="H19" s="33"/>
    </row>
    <row r="20" spans="1:8" s="2" customFormat="1" ht="16.75" customHeight="1">
      <c r="A20" s="32"/>
      <c r="B20" s="33"/>
      <c r="C20" s="203" t="s">
        <v>274</v>
      </c>
      <c r="D20" s="203" t="s">
        <v>747</v>
      </c>
      <c r="E20" s="17" t="s">
        <v>89</v>
      </c>
      <c r="F20" s="204">
        <v>502.3</v>
      </c>
      <c r="G20" s="32"/>
      <c r="H20" s="33"/>
    </row>
    <row r="21" spans="1:8" s="2" customFormat="1" ht="16.75" customHeight="1">
      <c r="A21" s="32"/>
      <c r="B21" s="33"/>
      <c r="C21" s="203" t="s">
        <v>279</v>
      </c>
      <c r="D21" s="203" t="s">
        <v>748</v>
      </c>
      <c r="E21" s="17" t="s">
        <v>89</v>
      </c>
      <c r="F21" s="204">
        <v>502.3</v>
      </c>
      <c r="G21" s="32"/>
      <c r="H21" s="33"/>
    </row>
    <row r="22" spans="1:8" s="2" customFormat="1" ht="16.75" customHeight="1">
      <c r="A22" s="32"/>
      <c r="B22" s="33"/>
      <c r="C22" s="199" t="s">
        <v>98</v>
      </c>
      <c r="D22" s="200" t="s">
        <v>99</v>
      </c>
      <c r="E22" s="201" t="s">
        <v>89</v>
      </c>
      <c r="F22" s="202">
        <v>31.5</v>
      </c>
      <c r="G22" s="32"/>
      <c r="H22" s="33"/>
    </row>
    <row r="23" spans="1:8" s="2" customFormat="1" ht="16.75" customHeight="1">
      <c r="A23" s="32"/>
      <c r="B23" s="33"/>
      <c r="C23" s="203" t="s">
        <v>98</v>
      </c>
      <c r="D23" s="203" t="s">
        <v>305</v>
      </c>
      <c r="E23" s="17" t="s">
        <v>3</v>
      </c>
      <c r="F23" s="204">
        <v>31.5</v>
      </c>
      <c r="G23" s="32"/>
      <c r="H23" s="33"/>
    </row>
    <row r="24" spans="1:8" s="2" customFormat="1" ht="16.75" customHeight="1">
      <c r="A24" s="32"/>
      <c r="B24" s="33"/>
      <c r="C24" s="205" t="s">
        <v>740</v>
      </c>
      <c r="D24" s="32"/>
      <c r="E24" s="32"/>
      <c r="F24" s="32"/>
      <c r="G24" s="32"/>
      <c r="H24" s="33"/>
    </row>
    <row r="25" spans="1:8" s="2" customFormat="1" ht="16.75" customHeight="1">
      <c r="A25" s="32"/>
      <c r="B25" s="33"/>
      <c r="C25" s="203" t="s">
        <v>301</v>
      </c>
      <c r="D25" s="203" t="s">
        <v>749</v>
      </c>
      <c r="E25" s="17" t="s">
        <v>89</v>
      </c>
      <c r="F25" s="204">
        <v>31.5</v>
      </c>
      <c r="G25" s="32"/>
      <c r="H25" s="33"/>
    </row>
    <row r="26" spans="1:8" s="2" customFormat="1" ht="16.75" customHeight="1">
      <c r="A26" s="32"/>
      <c r="B26" s="33"/>
      <c r="C26" s="203" t="s">
        <v>154</v>
      </c>
      <c r="D26" s="203" t="s">
        <v>742</v>
      </c>
      <c r="E26" s="17" t="s">
        <v>89</v>
      </c>
      <c r="F26" s="204">
        <v>426.06</v>
      </c>
      <c r="G26" s="32"/>
      <c r="H26" s="33"/>
    </row>
    <row r="27" spans="1:8" s="2" customFormat="1" ht="16.75" customHeight="1">
      <c r="A27" s="32"/>
      <c r="B27" s="33"/>
      <c r="C27" s="203" t="s">
        <v>163</v>
      </c>
      <c r="D27" s="203" t="s">
        <v>743</v>
      </c>
      <c r="E27" s="17" t="s">
        <v>89</v>
      </c>
      <c r="F27" s="204">
        <v>422.16</v>
      </c>
      <c r="G27" s="32"/>
      <c r="H27" s="33"/>
    </row>
    <row r="28" spans="1:8" s="2" customFormat="1" ht="16.75" customHeight="1">
      <c r="A28" s="32"/>
      <c r="B28" s="33"/>
      <c r="C28" s="203" t="s">
        <v>245</v>
      </c>
      <c r="D28" s="203" t="s">
        <v>745</v>
      </c>
      <c r="E28" s="17" t="s">
        <v>89</v>
      </c>
      <c r="F28" s="204">
        <v>426.06</v>
      </c>
      <c r="G28" s="32"/>
      <c r="H28" s="33"/>
    </row>
    <row r="29" spans="1:8" s="2" customFormat="1" ht="16.75" customHeight="1">
      <c r="A29" s="32"/>
      <c r="B29" s="33"/>
      <c r="C29" s="203" t="s">
        <v>307</v>
      </c>
      <c r="D29" s="203" t="s">
        <v>308</v>
      </c>
      <c r="E29" s="17" t="s">
        <v>89</v>
      </c>
      <c r="F29" s="204">
        <v>31.815000000000001</v>
      </c>
      <c r="G29" s="32"/>
      <c r="H29" s="33"/>
    </row>
    <row r="30" spans="1:8" s="2" customFormat="1" ht="16.75" customHeight="1">
      <c r="A30" s="32"/>
      <c r="B30" s="33"/>
      <c r="C30" s="199" t="s">
        <v>109</v>
      </c>
      <c r="D30" s="200" t="s">
        <v>110</v>
      </c>
      <c r="E30" s="201" t="s">
        <v>103</v>
      </c>
      <c r="F30" s="202">
        <v>181.5</v>
      </c>
      <c r="G30" s="32"/>
      <c r="H30" s="33"/>
    </row>
    <row r="31" spans="1:8" s="2" customFormat="1" ht="16.75" customHeight="1">
      <c r="A31" s="32"/>
      <c r="B31" s="33"/>
      <c r="C31" s="203" t="s">
        <v>3</v>
      </c>
      <c r="D31" s="203" t="s">
        <v>468</v>
      </c>
      <c r="E31" s="17" t="s">
        <v>3</v>
      </c>
      <c r="F31" s="204">
        <v>137</v>
      </c>
      <c r="G31" s="32"/>
      <c r="H31" s="33"/>
    </row>
    <row r="32" spans="1:8" s="2" customFormat="1" ht="16.75" customHeight="1">
      <c r="A32" s="32"/>
      <c r="B32" s="33"/>
      <c r="C32" s="203" t="s">
        <v>3</v>
      </c>
      <c r="D32" s="203" t="s">
        <v>469</v>
      </c>
      <c r="E32" s="17" t="s">
        <v>3</v>
      </c>
      <c r="F32" s="204">
        <v>44.5</v>
      </c>
      <c r="G32" s="32"/>
      <c r="H32" s="33"/>
    </row>
    <row r="33" spans="1:8" s="2" customFormat="1" ht="16.75" customHeight="1">
      <c r="A33" s="32"/>
      <c r="B33" s="33"/>
      <c r="C33" s="203" t="s">
        <v>109</v>
      </c>
      <c r="D33" s="203" t="s">
        <v>199</v>
      </c>
      <c r="E33" s="17" t="s">
        <v>3</v>
      </c>
      <c r="F33" s="204">
        <v>181.5</v>
      </c>
      <c r="G33" s="32"/>
      <c r="H33" s="33"/>
    </row>
    <row r="34" spans="1:8" s="2" customFormat="1" ht="16.75" customHeight="1">
      <c r="A34" s="32"/>
      <c r="B34" s="33"/>
      <c r="C34" s="205" t="s">
        <v>740</v>
      </c>
      <c r="D34" s="32"/>
      <c r="E34" s="32"/>
      <c r="F34" s="32"/>
      <c r="G34" s="32"/>
      <c r="H34" s="33"/>
    </row>
    <row r="35" spans="1:8" s="2" customFormat="1" ht="16.75" customHeight="1">
      <c r="A35" s="32"/>
      <c r="B35" s="33"/>
      <c r="C35" s="203" t="s">
        <v>464</v>
      </c>
      <c r="D35" s="203" t="s">
        <v>750</v>
      </c>
      <c r="E35" s="17" t="s">
        <v>103</v>
      </c>
      <c r="F35" s="204">
        <v>181.5</v>
      </c>
      <c r="G35" s="32"/>
      <c r="H35" s="33"/>
    </row>
    <row r="36" spans="1:8" s="2" customFormat="1" ht="16.75" customHeight="1">
      <c r="A36" s="32"/>
      <c r="B36" s="33"/>
      <c r="C36" s="203" t="s">
        <v>471</v>
      </c>
      <c r="D36" s="203" t="s">
        <v>472</v>
      </c>
      <c r="E36" s="17" t="s">
        <v>103</v>
      </c>
      <c r="F36" s="204">
        <v>183.315</v>
      </c>
      <c r="G36" s="32"/>
      <c r="H36" s="33"/>
    </row>
    <row r="37" spans="1:8" s="2" customFormat="1" ht="16.75" customHeight="1">
      <c r="A37" s="32"/>
      <c r="B37" s="33"/>
      <c r="C37" s="199" t="s">
        <v>95</v>
      </c>
      <c r="D37" s="200" t="s">
        <v>96</v>
      </c>
      <c r="E37" s="201" t="s">
        <v>89</v>
      </c>
      <c r="F37" s="202">
        <v>67.400000000000006</v>
      </c>
      <c r="G37" s="32"/>
      <c r="H37" s="33"/>
    </row>
    <row r="38" spans="1:8" s="2" customFormat="1" ht="16.75" customHeight="1">
      <c r="A38" s="32"/>
      <c r="B38" s="33"/>
      <c r="C38" s="203" t="s">
        <v>95</v>
      </c>
      <c r="D38" s="203" t="s">
        <v>327</v>
      </c>
      <c r="E38" s="17" t="s">
        <v>3</v>
      </c>
      <c r="F38" s="204">
        <v>67.400000000000006</v>
      </c>
      <c r="G38" s="32"/>
      <c r="H38" s="33"/>
    </row>
    <row r="39" spans="1:8" s="2" customFormat="1" ht="16.75" customHeight="1">
      <c r="A39" s="32"/>
      <c r="B39" s="33"/>
      <c r="C39" s="205" t="s">
        <v>740</v>
      </c>
      <c r="D39" s="32"/>
      <c r="E39" s="32"/>
      <c r="F39" s="32"/>
      <c r="G39" s="32"/>
      <c r="H39" s="33"/>
    </row>
    <row r="40" spans="1:8" s="2" customFormat="1" ht="10">
      <c r="A40" s="32"/>
      <c r="B40" s="33"/>
      <c r="C40" s="203" t="s">
        <v>323</v>
      </c>
      <c r="D40" s="203" t="s">
        <v>751</v>
      </c>
      <c r="E40" s="17" t="s">
        <v>89</v>
      </c>
      <c r="F40" s="204">
        <v>67.400000000000006</v>
      </c>
      <c r="G40" s="32"/>
      <c r="H40" s="33"/>
    </row>
    <row r="41" spans="1:8" s="2" customFormat="1" ht="16.75" customHeight="1">
      <c r="A41" s="32"/>
      <c r="B41" s="33"/>
      <c r="C41" s="203" t="s">
        <v>154</v>
      </c>
      <c r="D41" s="203" t="s">
        <v>742</v>
      </c>
      <c r="E41" s="17" t="s">
        <v>89</v>
      </c>
      <c r="F41" s="204">
        <v>426.06</v>
      </c>
      <c r="G41" s="32"/>
      <c r="H41" s="33"/>
    </row>
    <row r="42" spans="1:8" s="2" customFormat="1" ht="16.75" customHeight="1">
      <c r="A42" s="32"/>
      <c r="B42" s="33"/>
      <c r="C42" s="203" t="s">
        <v>163</v>
      </c>
      <c r="D42" s="203" t="s">
        <v>743</v>
      </c>
      <c r="E42" s="17" t="s">
        <v>89</v>
      </c>
      <c r="F42" s="204">
        <v>422.16</v>
      </c>
      <c r="G42" s="32"/>
      <c r="H42" s="33"/>
    </row>
    <row r="43" spans="1:8" s="2" customFormat="1" ht="16.75" customHeight="1">
      <c r="A43" s="32"/>
      <c r="B43" s="33"/>
      <c r="C43" s="203" t="s">
        <v>245</v>
      </c>
      <c r="D43" s="203" t="s">
        <v>745</v>
      </c>
      <c r="E43" s="17" t="s">
        <v>89</v>
      </c>
      <c r="F43" s="204">
        <v>426.06</v>
      </c>
      <c r="G43" s="32"/>
      <c r="H43" s="33"/>
    </row>
    <row r="44" spans="1:8" s="2" customFormat="1" ht="16.75" customHeight="1">
      <c r="A44" s="32"/>
      <c r="B44" s="33"/>
      <c r="C44" s="203" t="s">
        <v>329</v>
      </c>
      <c r="D44" s="203" t="s">
        <v>752</v>
      </c>
      <c r="E44" s="17" t="s">
        <v>89</v>
      </c>
      <c r="F44" s="204">
        <v>68.073999999999998</v>
      </c>
      <c r="G44" s="32"/>
      <c r="H44" s="33"/>
    </row>
    <row r="45" spans="1:8" s="2" customFormat="1" ht="16.75" customHeight="1">
      <c r="A45" s="32"/>
      <c r="B45" s="33"/>
      <c r="C45" s="199" t="s">
        <v>105</v>
      </c>
      <c r="D45" s="200" t="s">
        <v>106</v>
      </c>
      <c r="E45" s="201" t="s">
        <v>103</v>
      </c>
      <c r="F45" s="202">
        <v>113.9</v>
      </c>
      <c r="G45" s="32"/>
      <c r="H45" s="33"/>
    </row>
    <row r="46" spans="1:8" s="2" customFormat="1" ht="16.75" customHeight="1">
      <c r="A46" s="32"/>
      <c r="B46" s="33"/>
      <c r="C46" s="205" t="s">
        <v>740</v>
      </c>
      <c r="D46" s="32"/>
      <c r="E46" s="32"/>
      <c r="F46" s="32"/>
      <c r="G46" s="32"/>
      <c r="H46" s="33"/>
    </row>
    <row r="47" spans="1:8" s="2" customFormat="1" ht="16.75" customHeight="1">
      <c r="A47" s="32"/>
      <c r="B47" s="33"/>
      <c r="C47" s="203" t="s">
        <v>464</v>
      </c>
      <c r="D47" s="203" t="s">
        <v>750</v>
      </c>
      <c r="E47" s="17" t="s">
        <v>103</v>
      </c>
      <c r="F47" s="204">
        <v>181.5</v>
      </c>
      <c r="G47" s="32"/>
      <c r="H47" s="33"/>
    </row>
    <row r="48" spans="1:8" s="2" customFormat="1" ht="16.75" customHeight="1">
      <c r="A48" s="32"/>
      <c r="B48" s="33"/>
      <c r="C48" s="203" t="s">
        <v>481</v>
      </c>
      <c r="D48" s="203" t="s">
        <v>482</v>
      </c>
      <c r="E48" s="17" t="s">
        <v>103</v>
      </c>
      <c r="F48" s="204">
        <v>102.919</v>
      </c>
      <c r="G48" s="32"/>
      <c r="H48" s="33"/>
    </row>
    <row r="49" spans="1:8" s="2" customFormat="1" ht="16.75" customHeight="1">
      <c r="A49" s="32"/>
      <c r="B49" s="33"/>
      <c r="C49" s="199" t="s">
        <v>91</v>
      </c>
      <c r="D49" s="200" t="s">
        <v>92</v>
      </c>
      <c r="E49" s="201" t="s">
        <v>89</v>
      </c>
      <c r="F49" s="202">
        <v>226.7</v>
      </c>
      <c r="G49" s="32"/>
      <c r="H49" s="33"/>
    </row>
    <row r="50" spans="1:8" s="2" customFormat="1" ht="16.75" customHeight="1">
      <c r="A50" s="32"/>
      <c r="B50" s="33"/>
      <c r="C50" s="203" t="s">
        <v>91</v>
      </c>
      <c r="D50" s="203" t="s">
        <v>316</v>
      </c>
      <c r="E50" s="17" t="s">
        <v>3</v>
      </c>
      <c r="F50" s="204">
        <v>226.7</v>
      </c>
      <c r="G50" s="32"/>
      <c r="H50" s="33"/>
    </row>
    <row r="51" spans="1:8" s="2" customFormat="1" ht="16.75" customHeight="1">
      <c r="A51" s="32"/>
      <c r="B51" s="33"/>
      <c r="C51" s="205" t="s">
        <v>740</v>
      </c>
      <c r="D51" s="32"/>
      <c r="E51" s="32"/>
      <c r="F51" s="32"/>
      <c r="G51" s="32"/>
      <c r="H51" s="33"/>
    </row>
    <row r="52" spans="1:8" s="2" customFormat="1" ht="16.75" customHeight="1">
      <c r="A52" s="32"/>
      <c r="B52" s="33"/>
      <c r="C52" s="203" t="s">
        <v>312</v>
      </c>
      <c r="D52" s="203" t="s">
        <v>753</v>
      </c>
      <c r="E52" s="17" t="s">
        <v>89</v>
      </c>
      <c r="F52" s="204">
        <v>226.7</v>
      </c>
      <c r="G52" s="32"/>
      <c r="H52" s="33"/>
    </row>
    <row r="53" spans="1:8" s="2" customFormat="1" ht="16.75" customHeight="1">
      <c r="A53" s="32"/>
      <c r="B53" s="33"/>
      <c r="C53" s="203" t="s">
        <v>154</v>
      </c>
      <c r="D53" s="203" t="s">
        <v>742</v>
      </c>
      <c r="E53" s="17" t="s">
        <v>89</v>
      </c>
      <c r="F53" s="204">
        <v>426.06</v>
      </c>
      <c r="G53" s="32"/>
      <c r="H53" s="33"/>
    </row>
    <row r="54" spans="1:8" s="2" customFormat="1" ht="16.75" customHeight="1">
      <c r="A54" s="32"/>
      <c r="B54" s="33"/>
      <c r="C54" s="203" t="s">
        <v>163</v>
      </c>
      <c r="D54" s="203" t="s">
        <v>743</v>
      </c>
      <c r="E54" s="17" t="s">
        <v>89</v>
      </c>
      <c r="F54" s="204">
        <v>422.16</v>
      </c>
      <c r="G54" s="32"/>
      <c r="H54" s="33"/>
    </row>
    <row r="55" spans="1:8" s="2" customFormat="1" ht="16.75" customHeight="1">
      <c r="A55" s="32"/>
      <c r="B55" s="33"/>
      <c r="C55" s="203" t="s">
        <v>245</v>
      </c>
      <c r="D55" s="203" t="s">
        <v>745</v>
      </c>
      <c r="E55" s="17" t="s">
        <v>89</v>
      </c>
      <c r="F55" s="204">
        <v>426.06</v>
      </c>
      <c r="G55" s="32"/>
      <c r="H55" s="33"/>
    </row>
    <row r="56" spans="1:8" s="2" customFormat="1" ht="16.75" customHeight="1">
      <c r="A56" s="32"/>
      <c r="B56" s="33"/>
      <c r="C56" s="203" t="s">
        <v>318</v>
      </c>
      <c r="D56" s="203" t="s">
        <v>319</v>
      </c>
      <c r="E56" s="17" t="s">
        <v>89</v>
      </c>
      <c r="F56" s="204">
        <v>228.96700000000001</v>
      </c>
      <c r="G56" s="32"/>
      <c r="H56" s="33"/>
    </row>
    <row r="57" spans="1:8" s="2" customFormat="1" ht="16.75" customHeight="1">
      <c r="A57" s="32"/>
      <c r="B57" s="33"/>
      <c r="C57" s="199" t="s">
        <v>101</v>
      </c>
      <c r="D57" s="200" t="s">
        <v>102</v>
      </c>
      <c r="E57" s="201" t="s">
        <v>103</v>
      </c>
      <c r="F57" s="202">
        <v>153.4</v>
      </c>
      <c r="G57" s="32"/>
      <c r="H57" s="33"/>
    </row>
    <row r="58" spans="1:8" s="2" customFormat="1" ht="30">
      <c r="A58" s="32"/>
      <c r="B58" s="33"/>
      <c r="C58" s="203" t="s">
        <v>3</v>
      </c>
      <c r="D58" s="203" t="s">
        <v>496</v>
      </c>
      <c r="E58" s="17" t="s">
        <v>3</v>
      </c>
      <c r="F58" s="204">
        <v>144.4</v>
      </c>
      <c r="G58" s="32"/>
      <c r="H58" s="33"/>
    </row>
    <row r="59" spans="1:8" s="2" customFormat="1" ht="16.75" customHeight="1">
      <c r="A59" s="32"/>
      <c r="B59" s="33"/>
      <c r="C59" s="203" t="s">
        <v>3</v>
      </c>
      <c r="D59" s="203" t="s">
        <v>497</v>
      </c>
      <c r="E59" s="17" t="s">
        <v>3</v>
      </c>
      <c r="F59" s="204">
        <v>9</v>
      </c>
      <c r="G59" s="32"/>
      <c r="H59" s="33"/>
    </row>
    <row r="60" spans="1:8" s="2" customFormat="1" ht="16.75" customHeight="1">
      <c r="A60" s="32"/>
      <c r="B60" s="33"/>
      <c r="C60" s="203" t="s">
        <v>101</v>
      </c>
      <c r="D60" s="203" t="s">
        <v>199</v>
      </c>
      <c r="E60" s="17" t="s">
        <v>3</v>
      </c>
      <c r="F60" s="204">
        <v>153.4</v>
      </c>
      <c r="G60" s="32"/>
      <c r="H60" s="33"/>
    </row>
    <row r="61" spans="1:8" s="2" customFormat="1" ht="16.75" customHeight="1">
      <c r="A61" s="32"/>
      <c r="B61" s="33"/>
      <c r="C61" s="205" t="s">
        <v>740</v>
      </c>
      <c r="D61" s="32"/>
      <c r="E61" s="32"/>
      <c r="F61" s="32"/>
      <c r="G61" s="32"/>
      <c r="H61" s="33"/>
    </row>
    <row r="62" spans="1:8" s="2" customFormat="1" ht="16.75" customHeight="1">
      <c r="A62" s="32"/>
      <c r="B62" s="33"/>
      <c r="C62" s="203" t="s">
        <v>492</v>
      </c>
      <c r="D62" s="203" t="s">
        <v>754</v>
      </c>
      <c r="E62" s="17" t="s">
        <v>103</v>
      </c>
      <c r="F62" s="204">
        <v>153.4</v>
      </c>
      <c r="G62" s="32"/>
      <c r="H62" s="33"/>
    </row>
    <row r="63" spans="1:8" s="2" customFormat="1" ht="16.75" customHeight="1">
      <c r="A63" s="32"/>
      <c r="B63" s="33"/>
      <c r="C63" s="203" t="s">
        <v>173</v>
      </c>
      <c r="D63" s="203" t="s">
        <v>755</v>
      </c>
      <c r="E63" s="17" t="s">
        <v>103</v>
      </c>
      <c r="F63" s="204">
        <v>413.4</v>
      </c>
      <c r="G63" s="32"/>
      <c r="H63" s="33"/>
    </row>
    <row r="64" spans="1:8" s="2" customFormat="1" ht="16.75" customHeight="1">
      <c r="A64" s="32"/>
      <c r="B64" s="33"/>
      <c r="C64" s="203" t="s">
        <v>499</v>
      </c>
      <c r="D64" s="203" t="s">
        <v>500</v>
      </c>
      <c r="E64" s="17" t="s">
        <v>103</v>
      </c>
      <c r="F64" s="204">
        <v>161.07</v>
      </c>
      <c r="G64" s="32"/>
      <c r="H64" s="33"/>
    </row>
    <row r="65" spans="1:8" s="2" customFormat="1" ht="7.4" customHeight="1">
      <c r="A65" s="32"/>
      <c r="B65" s="42"/>
      <c r="C65" s="43"/>
      <c r="D65" s="43"/>
      <c r="E65" s="43"/>
      <c r="F65" s="43"/>
      <c r="G65" s="43"/>
      <c r="H65" s="33"/>
    </row>
    <row r="66" spans="1:8" s="2" customFormat="1" ht="10">
      <c r="A66" s="32"/>
      <c r="B66" s="32"/>
      <c r="C66" s="32"/>
      <c r="D66" s="32"/>
      <c r="E66" s="32"/>
      <c r="F66" s="32"/>
      <c r="G66" s="32"/>
      <c r="H66" s="32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4.5"/>
  <cols>
    <col min="1" max="1" width="8.33203125" style="206" customWidth="1"/>
    <col min="2" max="2" width="1.6640625" style="206" customWidth="1"/>
    <col min="3" max="4" width="5" style="206" customWidth="1"/>
    <col min="5" max="5" width="11.6640625" style="206" customWidth="1"/>
    <col min="6" max="6" width="9.109375" style="206" customWidth="1"/>
    <col min="7" max="7" width="5" style="206" customWidth="1"/>
    <col min="8" max="8" width="77.77734375" style="206" customWidth="1"/>
    <col min="9" max="10" width="20" style="206" customWidth="1"/>
    <col min="11" max="11" width="1.6640625" style="206" customWidth="1"/>
  </cols>
  <sheetData>
    <row r="1" spans="2:11" s="1" customFormat="1" ht="37.5" customHeight="1"/>
    <row r="2" spans="2:11" s="1" customFormat="1" ht="7.5" customHeight="1">
      <c r="B2" s="207"/>
      <c r="C2" s="208"/>
      <c r="D2" s="208"/>
      <c r="E2" s="208"/>
      <c r="F2" s="208"/>
      <c r="G2" s="208"/>
      <c r="H2" s="208"/>
      <c r="I2" s="208"/>
      <c r="J2" s="208"/>
      <c r="K2" s="209"/>
    </row>
    <row r="3" spans="2:11" s="15" customFormat="1" ht="45" customHeight="1">
      <c r="B3" s="210"/>
      <c r="C3" s="330" t="s">
        <v>756</v>
      </c>
      <c r="D3" s="330"/>
      <c r="E3" s="330"/>
      <c r="F3" s="330"/>
      <c r="G3" s="330"/>
      <c r="H3" s="330"/>
      <c r="I3" s="330"/>
      <c r="J3" s="330"/>
      <c r="K3" s="211"/>
    </row>
    <row r="4" spans="2:11" s="1" customFormat="1" ht="25.5" customHeight="1">
      <c r="B4" s="212"/>
      <c r="C4" s="335" t="s">
        <v>757</v>
      </c>
      <c r="D4" s="335"/>
      <c r="E4" s="335"/>
      <c r="F4" s="335"/>
      <c r="G4" s="335"/>
      <c r="H4" s="335"/>
      <c r="I4" s="335"/>
      <c r="J4" s="335"/>
      <c r="K4" s="213"/>
    </row>
    <row r="5" spans="2:11" s="1" customFormat="1" ht="5.25" customHeight="1">
      <c r="B5" s="212"/>
      <c r="C5" s="214"/>
      <c r="D5" s="214"/>
      <c r="E5" s="214"/>
      <c r="F5" s="214"/>
      <c r="G5" s="214"/>
      <c r="H5" s="214"/>
      <c r="I5" s="214"/>
      <c r="J5" s="214"/>
      <c r="K5" s="213"/>
    </row>
    <row r="6" spans="2:11" s="1" customFormat="1" ht="15" customHeight="1">
      <c r="B6" s="212"/>
      <c r="C6" s="334" t="s">
        <v>758</v>
      </c>
      <c r="D6" s="334"/>
      <c r="E6" s="334"/>
      <c r="F6" s="334"/>
      <c r="G6" s="334"/>
      <c r="H6" s="334"/>
      <c r="I6" s="334"/>
      <c r="J6" s="334"/>
      <c r="K6" s="213"/>
    </row>
    <row r="7" spans="2:11" s="1" customFormat="1" ht="15" customHeight="1">
      <c r="B7" s="216"/>
      <c r="C7" s="334" t="s">
        <v>759</v>
      </c>
      <c r="D7" s="334"/>
      <c r="E7" s="334"/>
      <c r="F7" s="334"/>
      <c r="G7" s="334"/>
      <c r="H7" s="334"/>
      <c r="I7" s="334"/>
      <c r="J7" s="334"/>
      <c r="K7" s="213"/>
    </row>
    <row r="8" spans="2:11" s="1" customFormat="1" ht="12.75" customHeight="1">
      <c r="B8" s="216"/>
      <c r="C8" s="215"/>
      <c r="D8" s="215"/>
      <c r="E8" s="215"/>
      <c r="F8" s="215"/>
      <c r="G8" s="215"/>
      <c r="H8" s="215"/>
      <c r="I8" s="215"/>
      <c r="J8" s="215"/>
      <c r="K8" s="213"/>
    </row>
    <row r="9" spans="2:11" s="1" customFormat="1" ht="15" customHeight="1">
      <c r="B9" s="216"/>
      <c r="C9" s="334" t="s">
        <v>760</v>
      </c>
      <c r="D9" s="334"/>
      <c r="E9" s="334"/>
      <c r="F9" s="334"/>
      <c r="G9" s="334"/>
      <c r="H9" s="334"/>
      <c r="I9" s="334"/>
      <c r="J9" s="334"/>
      <c r="K9" s="213"/>
    </row>
    <row r="10" spans="2:11" s="1" customFormat="1" ht="15" customHeight="1">
      <c r="B10" s="216"/>
      <c r="C10" s="215"/>
      <c r="D10" s="334" t="s">
        <v>761</v>
      </c>
      <c r="E10" s="334"/>
      <c r="F10" s="334"/>
      <c r="G10" s="334"/>
      <c r="H10" s="334"/>
      <c r="I10" s="334"/>
      <c r="J10" s="334"/>
      <c r="K10" s="213"/>
    </row>
    <row r="11" spans="2:11" s="1" customFormat="1" ht="15" customHeight="1">
      <c r="B11" s="216"/>
      <c r="C11" s="217"/>
      <c r="D11" s="334" t="s">
        <v>762</v>
      </c>
      <c r="E11" s="334"/>
      <c r="F11" s="334"/>
      <c r="G11" s="334"/>
      <c r="H11" s="334"/>
      <c r="I11" s="334"/>
      <c r="J11" s="334"/>
      <c r="K11" s="213"/>
    </row>
    <row r="12" spans="2:11" s="1" customFormat="1" ht="15" customHeight="1">
      <c r="B12" s="216"/>
      <c r="C12" s="217"/>
      <c r="D12" s="215"/>
      <c r="E12" s="215"/>
      <c r="F12" s="215"/>
      <c r="G12" s="215"/>
      <c r="H12" s="215"/>
      <c r="I12" s="215"/>
      <c r="J12" s="215"/>
      <c r="K12" s="213"/>
    </row>
    <row r="13" spans="2:11" s="1" customFormat="1" ht="15" customHeight="1">
      <c r="B13" s="216"/>
      <c r="C13" s="217"/>
      <c r="D13" s="218" t="s">
        <v>763</v>
      </c>
      <c r="E13" s="215"/>
      <c r="F13" s="215"/>
      <c r="G13" s="215"/>
      <c r="H13" s="215"/>
      <c r="I13" s="215"/>
      <c r="J13" s="215"/>
      <c r="K13" s="213"/>
    </row>
    <row r="14" spans="2:11" s="1" customFormat="1" ht="12.75" customHeight="1">
      <c r="B14" s="216"/>
      <c r="C14" s="217"/>
      <c r="D14" s="217"/>
      <c r="E14" s="217"/>
      <c r="F14" s="217"/>
      <c r="G14" s="217"/>
      <c r="H14" s="217"/>
      <c r="I14" s="217"/>
      <c r="J14" s="217"/>
      <c r="K14" s="213"/>
    </row>
    <row r="15" spans="2:11" s="1" customFormat="1" ht="15" customHeight="1">
      <c r="B15" s="216"/>
      <c r="C15" s="217"/>
      <c r="D15" s="334" t="s">
        <v>764</v>
      </c>
      <c r="E15" s="334"/>
      <c r="F15" s="334"/>
      <c r="G15" s="334"/>
      <c r="H15" s="334"/>
      <c r="I15" s="334"/>
      <c r="J15" s="334"/>
      <c r="K15" s="213"/>
    </row>
    <row r="16" spans="2:11" s="1" customFormat="1" ht="15" customHeight="1">
      <c r="B16" s="216"/>
      <c r="C16" s="217"/>
      <c r="D16" s="334" t="s">
        <v>765</v>
      </c>
      <c r="E16" s="334"/>
      <c r="F16" s="334"/>
      <c r="G16" s="334"/>
      <c r="H16" s="334"/>
      <c r="I16" s="334"/>
      <c r="J16" s="334"/>
      <c r="K16" s="213"/>
    </row>
    <row r="17" spans="2:11" s="1" customFormat="1" ht="15" customHeight="1">
      <c r="B17" s="216"/>
      <c r="C17" s="217"/>
      <c r="D17" s="334" t="s">
        <v>766</v>
      </c>
      <c r="E17" s="334"/>
      <c r="F17" s="334"/>
      <c r="G17" s="334"/>
      <c r="H17" s="334"/>
      <c r="I17" s="334"/>
      <c r="J17" s="334"/>
      <c r="K17" s="213"/>
    </row>
    <row r="18" spans="2:11" s="1" customFormat="1" ht="15" customHeight="1">
      <c r="B18" s="216"/>
      <c r="C18" s="217"/>
      <c r="D18" s="217"/>
      <c r="E18" s="219" t="s">
        <v>79</v>
      </c>
      <c r="F18" s="334" t="s">
        <v>767</v>
      </c>
      <c r="G18" s="334"/>
      <c r="H18" s="334"/>
      <c r="I18" s="334"/>
      <c r="J18" s="334"/>
      <c r="K18" s="213"/>
    </row>
    <row r="19" spans="2:11" s="1" customFormat="1" ht="15" customHeight="1">
      <c r="B19" s="216"/>
      <c r="C19" s="217"/>
      <c r="D19" s="217"/>
      <c r="E19" s="219" t="s">
        <v>768</v>
      </c>
      <c r="F19" s="334" t="s">
        <v>769</v>
      </c>
      <c r="G19" s="334"/>
      <c r="H19" s="334"/>
      <c r="I19" s="334"/>
      <c r="J19" s="334"/>
      <c r="K19" s="213"/>
    </row>
    <row r="20" spans="2:11" s="1" customFormat="1" ht="15" customHeight="1">
      <c r="B20" s="216"/>
      <c r="C20" s="217"/>
      <c r="D20" s="217"/>
      <c r="E20" s="219" t="s">
        <v>770</v>
      </c>
      <c r="F20" s="334" t="s">
        <v>771</v>
      </c>
      <c r="G20" s="334"/>
      <c r="H20" s="334"/>
      <c r="I20" s="334"/>
      <c r="J20" s="334"/>
      <c r="K20" s="213"/>
    </row>
    <row r="21" spans="2:11" s="1" customFormat="1" ht="15" customHeight="1">
      <c r="B21" s="216"/>
      <c r="C21" s="217"/>
      <c r="D21" s="217"/>
      <c r="E21" s="219" t="s">
        <v>772</v>
      </c>
      <c r="F21" s="334" t="s">
        <v>773</v>
      </c>
      <c r="G21" s="334"/>
      <c r="H21" s="334"/>
      <c r="I21" s="334"/>
      <c r="J21" s="334"/>
      <c r="K21" s="213"/>
    </row>
    <row r="22" spans="2:11" s="1" customFormat="1" ht="15" customHeight="1">
      <c r="B22" s="216"/>
      <c r="C22" s="217"/>
      <c r="D22" s="217"/>
      <c r="E22" s="219" t="s">
        <v>670</v>
      </c>
      <c r="F22" s="334" t="s">
        <v>671</v>
      </c>
      <c r="G22" s="334"/>
      <c r="H22" s="334"/>
      <c r="I22" s="334"/>
      <c r="J22" s="334"/>
      <c r="K22" s="213"/>
    </row>
    <row r="23" spans="2:11" s="1" customFormat="1" ht="15" customHeight="1">
      <c r="B23" s="216"/>
      <c r="C23" s="217"/>
      <c r="D23" s="217"/>
      <c r="E23" s="219" t="s">
        <v>774</v>
      </c>
      <c r="F23" s="334" t="s">
        <v>775</v>
      </c>
      <c r="G23" s="334"/>
      <c r="H23" s="334"/>
      <c r="I23" s="334"/>
      <c r="J23" s="334"/>
      <c r="K23" s="213"/>
    </row>
    <row r="24" spans="2:11" s="1" customFormat="1" ht="12.75" customHeight="1">
      <c r="B24" s="216"/>
      <c r="C24" s="217"/>
      <c r="D24" s="217"/>
      <c r="E24" s="217"/>
      <c r="F24" s="217"/>
      <c r="G24" s="217"/>
      <c r="H24" s="217"/>
      <c r="I24" s="217"/>
      <c r="J24" s="217"/>
      <c r="K24" s="213"/>
    </row>
    <row r="25" spans="2:11" s="1" customFormat="1" ht="15" customHeight="1">
      <c r="B25" s="216"/>
      <c r="C25" s="334" t="s">
        <v>776</v>
      </c>
      <c r="D25" s="334"/>
      <c r="E25" s="334"/>
      <c r="F25" s="334"/>
      <c r="G25" s="334"/>
      <c r="H25" s="334"/>
      <c r="I25" s="334"/>
      <c r="J25" s="334"/>
      <c r="K25" s="213"/>
    </row>
    <row r="26" spans="2:11" s="1" customFormat="1" ht="15" customHeight="1">
      <c r="B26" s="216"/>
      <c r="C26" s="334" t="s">
        <v>777</v>
      </c>
      <c r="D26" s="334"/>
      <c r="E26" s="334"/>
      <c r="F26" s="334"/>
      <c r="G26" s="334"/>
      <c r="H26" s="334"/>
      <c r="I26" s="334"/>
      <c r="J26" s="334"/>
      <c r="K26" s="213"/>
    </row>
    <row r="27" spans="2:11" s="1" customFormat="1" ht="15" customHeight="1">
      <c r="B27" s="216"/>
      <c r="C27" s="215"/>
      <c r="D27" s="334" t="s">
        <v>778</v>
      </c>
      <c r="E27" s="334"/>
      <c r="F27" s="334"/>
      <c r="G27" s="334"/>
      <c r="H27" s="334"/>
      <c r="I27" s="334"/>
      <c r="J27" s="334"/>
      <c r="K27" s="213"/>
    </row>
    <row r="28" spans="2:11" s="1" customFormat="1" ht="15" customHeight="1">
      <c r="B28" s="216"/>
      <c r="C28" s="217"/>
      <c r="D28" s="334" t="s">
        <v>779</v>
      </c>
      <c r="E28" s="334"/>
      <c r="F28" s="334"/>
      <c r="G28" s="334"/>
      <c r="H28" s="334"/>
      <c r="I28" s="334"/>
      <c r="J28" s="334"/>
      <c r="K28" s="213"/>
    </row>
    <row r="29" spans="2:11" s="1" customFormat="1" ht="12.75" customHeight="1">
      <c r="B29" s="216"/>
      <c r="C29" s="217"/>
      <c r="D29" s="217"/>
      <c r="E29" s="217"/>
      <c r="F29" s="217"/>
      <c r="G29" s="217"/>
      <c r="H29" s="217"/>
      <c r="I29" s="217"/>
      <c r="J29" s="217"/>
      <c r="K29" s="213"/>
    </row>
    <row r="30" spans="2:11" s="1" customFormat="1" ht="15" customHeight="1">
      <c r="B30" s="216"/>
      <c r="C30" s="217"/>
      <c r="D30" s="334" t="s">
        <v>780</v>
      </c>
      <c r="E30" s="334"/>
      <c r="F30" s="334"/>
      <c r="G30" s="334"/>
      <c r="H30" s="334"/>
      <c r="I30" s="334"/>
      <c r="J30" s="334"/>
      <c r="K30" s="213"/>
    </row>
    <row r="31" spans="2:11" s="1" customFormat="1" ht="15" customHeight="1">
      <c r="B31" s="216"/>
      <c r="C31" s="217"/>
      <c r="D31" s="334" t="s">
        <v>781</v>
      </c>
      <c r="E31" s="334"/>
      <c r="F31" s="334"/>
      <c r="G31" s="334"/>
      <c r="H31" s="334"/>
      <c r="I31" s="334"/>
      <c r="J31" s="334"/>
      <c r="K31" s="213"/>
    </row>
    <row r="32" spans="2:11" s="1" customFormat="1" ht="12.75" customHeight="1">
      <c r="B32" s="216"/>
      <c r="C32" s="217"/>
      <c r="D32" s="217"/>
      <c r="E32" s="217"/>
      <c r="F32" s="217"/>
      <c r="G32" s="217"/>
      <c r="H32" s="217"/>
      <c r="I32" s="217"/>
      <c r="J32" s="217"/>
      <c r="K32" s="213"/>
    </row>
    <row r="33" spans="2:11" s="1" customFormat="1" ht="15" customHeight="1">
      <c r="B33" s="216"/>
      <c r="C33" s="217"/>
      <c r="D33" s="334" t="s">
        <v>782</v>
      </c>
      <c r="E33" s="334"/>
      <c r="F33" s="334"/>
      <c r="G33" s="334"/>
      <c r="H33" s="334"/>
      <c r="I33" s="334"/>
      <c r="J33" s="334"/>
      <c r="K33" s="213"/>
    </row>
    <row r="34" spans="2:11" s="1" customFormat="1" ht="15" customHeight="1">
      <c r="B34" s="216"/>
      <c r="C34" s="217"/>
      <c r="D34" s="334" t="s">
        <v>783</v>
      </c>
      <c r="E34" s="334"/>
      <c r="F34" s="334"/>
      <c r="G34" s="334"/>
      <c r="H34" s="334"/>
      <c r="I34" s="334"/>
      <c r="J34" s="334"/>
      <c r="K34" s="213"/>
    </row>
    <row r="35" spans="2:11" s="1" customFormat="1" ht="15" customHeight="1">
      <c r="B35" s="216"/>
      <c r="C35" s="217"/>
      <c r="D35" s="334" t="s">
        <v>784</v>
      </c>
      <c r="E35" s="334"/>
      <c r="F35" s="334"/>
      <c r="G35" s="334"/>
      <c r="H35" s="334"/>
      <c r="I35" s="334"/>
      <c r="J35" s="334"/>
      <c r="K35" s="213"/>
    </row>
    <row r="36" spans="2:11" s="1" customFormat="1" ht="15" customHeight="1">
      <c r="B36" s="216"/>
      <c r="C36" s="217"/>
      <c r="D36" s="215"/>
      <c r="E36" s="218" t="s">
        <v>128</v>
      </c>
      <c r="F36" s="215"/>
      <c r="G36" s="334" t="s">
        <v>785</v>
      </c>
      <c r="H36" s="334"/>
      <c r="I36" s="334"/>
      <c r="J36" s="334"/>
      <c r="K36" s="213"/>
    </row>
    <row r="37" spans="2:11" s="1" customFormat="1" ht="30.75" customHeight="1">
      <c r="B37" s="216"/>
      <c r="C37" s="217"/>
      <c r="D37" s="215"/>
      <c r="E37" s="218" t="s">
        <v>786</v>
      </c>
      <c r="F37" s="215"/>
      <c r="G37" s="334" t="s">
        <v>787</v>
      </c>
      <c r="H37" s="334"/>
      <c r="I37" s="334"/>
      <c r="J37" s="334"/>
      <c r="K37" s="213"/>
    </row>
    <row r="38" spans="2:11" s="1" customFormat="1" ht="15" customHeight="1">
      <c r="B38" s="216"/>
      <c r="C38" s="217"/>
      <c r="D38" s="215"/>
      <c r="E38" s="218" t="s">
        <v>53</v>
      </c>
      <c r="F38" s="215"/>
      <c r="G38" s="334" t="s">
        <v>788</v>
      </c>
      <c r="H38" s="334"/>
      <c r="I38" s="334"/>
      <c r="J38" s="334"/>
      <c r="K38" s="213"/>
    </row>
    <row r="39" spans="2:11" s="1" customFormat="1" ht="15" customHeight="1">
      <c r="B39" s="216"/>
      <c r="C39" s="217"/>
      <c r="D39" s="215"/>
      <c r="E39" s="218" t="s">
        <v>54</v>
      </c>
      <c r="F39" s="215"/>
      <c r="G39" s="334" t="s">
        <v>789</v>
      </c>
      <c r="H39" s="334"/>
      <c r="I39" s="334"/>
      <c r="J39" s="334"/>
      <c r="K39" s="213"/>
    </row>
    <row r="40" spans="2:11" s="1" customFormat="1" ht="15" customHeight="1">
      <c r="B40" s="216"/>
      <c r="C40" s="217"/>
      <c r="D40" s="215"/>
      <c r="E40" s="218" t="s">
        <v>129</v>
      </c>
      <c r="F40" s="215"/>
      <c r="G40" s="334" t="s">
        <v>790</v>
      </c>
      <c r="H40" s="334"/>
      <c r="I40" s="334"/>
      <c r="J40" s="334"/>
      <c r="K40" s="213"/>
    </row>
    <row r="41" spans="2:11" s="1" customFormat="1" ht="15" customHeight="1">
      <c r="B41" s="216"/>
      <c r="C41" s="217"/>
      <c r="D41" s="215"/>
      <c r="E41" s="218" t="s">
        <v>130</v>
      </c>
      <c r="F41" s="215"/>
      <c r="G41" s="334" t="s">
        <v>791</v>
      </c>
      <c r="H41" s="334"/>
      <c r="I41" s="334"/>
      <c r="J41" s="334"/>
      <c r="K41" s="213"/>
    </row>
    <row r="42" spans="2:11" s="1" customFormat="1" ht="15" customHeight="1">
      <c r="B42" s="216"/>
      <c r="C42" s="217"/>
      <c r="D42" s="215"/>
      <c r="E42" s="218" t="s">
        <v>792</v>
      </c>
      <c r="F42" s="215"/>
      <c r="G42" s="334" t="s">
        <v>793</v>
      </c>
      <c r="H42" s="334"/>
      <c r="I42" s="334"/>
      <c r="J42" s="334"/>
      <c r="K42" s="213"/>
    </row>
    <row r="43" spans="2:11" s="1" customFormat="1" ht="15" customHeight="1">
      <c r="B43" s="216"/>
      <c r="C43" s="217"/>
      <c r="D43" s="215"/>
      <c r="E43" s="218"/>
      <c r="F43" s="215"/>
      <c r="G43" s="334" t="s">
        <v>794</v>
      </c>
      <c r="H43" s="334"/>
      <c r="I43" s="334"/>
      <c r="J43" s="334"/>
      <c r="K43" s="213"/>
    </row>
    <row r="44" spans="2:11" s="1" customFormat="1" ht="15" customHeight="1">
      <c r="B44" s="216"/>
      <c r="C44" s="217"/>
      <c r="D44" s="215"/>
      <c r="E44" s="218" t="s">
        <v>795</v>
      </c>
      <c r="F44" s="215"/>
      <c r="G44" s="334" t="s">
        <v>796</v>
      </c>
      <c r="H44" s="334"/>
      <c r="I44" s="334"/>
      <c r="J44" s="334"/>
      <c r="K44" s="213"/>
    </row>
    <row r="45" spans="2:11" s="1" customFormat="1" ht="15" customHeight="1">
      <c r="B45" s="216"/>
      <c r="C45" s="217"/>
      <c r="D45" s="215"/>
      <c r="E45" s="218" t="s">
        <v>132</v>
      </c>
      <c r="F45" s="215"/>
      <c r="G45" s="334" t="s">
        <v>797</v>
      </c>
      <c r="H45" s="334"/>
      <c r="I45" s="334"/>
      <c r="J45" s="334"/>
      <c r="K45" s="213"/>
    </row>
    <row r="46" spans="2:11" s="1" customFormat="1" ht="12.75" customHeight="1">
      <c r="B46" s="216"/>
      <c r="C46" s="217"/>
      <c r="D46" s="215"/>
      <c r="E46" s="215"/>
      <c r="F46" s="215"/>
      <c r="G46" s="215"/>
      <c r="H46" s="215"/>
      <c r="I46" s="215"/>
      <c r="J46" s="215"/>
      <c r="K46" s="213"/>
    </row>
    <row r="47" spans="2:11" s="1" customFormat="1" ht="15" customHeight="1">
      <c r="B47" s="216"/>
      <c r="C47" s="217"/>
      <c r="D47" s="334" t="s">
        <v>798</v>
      </c>
      <c r="E47" s="334"/>
      <c r="F47" s="334"/>
      <c r="G47" s="334"/>
      <c r="H47" s="334"/>
      <c r="I47" s="334"/>
      <c r="J47" s="334"/>
      <c r="K47" s="213"/>
    </row>
    <row r="48" spans="2:11" s="1" customFormat="1" ht="15" customHeight="1">
      <c r="B48" s="216"/>
      <c r="C48" s="217"/>
      <c r="D48" s="217"/>
      <c r="E48" s="334" t="s">
        <v>799</v>
      </c>
      <c r="F48" s="334"/>
      <c r="G48" s="334"/>
      <c r="H48" s="334"/>
      <c r="I48" s="334"/>
      <c r="J48" s="334"/>
      <c r="K48" s="213"/>
    </row>
    <row r="49" spans="2:11" s="1" customFormat="1" ht="15" customHeight="1">
      <c r="B49" s="216"/>
      <c r="C49" s="217"/>
      <c r="D49" s="217"/>
      <c r="E49" s="334" t="s">
        <v>800</v>
      </c>
      <c r="F49" s="334"/>
      <c r="G49" s="334"/>
      <c r="H49" s="334"/>
      <c r="I49" s="334"/>
      <c r="J49" s="334"/>
      <c r="K49" s="213"/>
    </row>
    <row r="50" spans="2:11" s="1" customFormat="1" ht="15" customHeight="1">
      <c r="B50" s="216"/>
      <c r="C50" s="217"/>
      <c r="D50" s="217"/>
      <c r="E50" s="334" t="s">
        <v>801</v>
      </c>
      <c r="F50" s="334"/>
      <c r="G50" s="334"/>
      <c r="H50" s="334"/>
      <c r="I50" s="334"/>
      <c r="J50" s="334"/>
      <c r="K50" s="213"/>
    </row>
    <row r="51" spans="2:11" s="1" customFormat="1" ht="15" customHeight="1">
      <c r="B51" s="216"/>
      <c r="C51" s="217"/>
      <c r="D51" s="334" t="s">
        <v>802</v>
      </c>
      <c r="E51" s="334"/>
      <c r="F51" s="334"/>
      <c r="G51" s="334"/>
      <c r="H51" s="334"/>
      <c r="I51" s="334"/>
      <c r="J51" s="334"/>
      <c r="K51" s="213"/>
    </row>
    <row r="52" spans="2:11" s="1" customFormat="1" ht="25.5" customHeight="1">
      <c r="B52" s="212"/>
      <c r="C52" s="335" t="s">
        <v>803</v>
      </c>
      <c r="D52" s="335"/>
      <c r="E52" s="335"/>
      <c r="F52" s="335"/>
      <c r="G52" s="335"/>
      <c r="H52" s="335"/>
      <c r="I52" s="335"/>
      <c r="J52" s="335"/>
      <c r="K52" s="213"/>
    </row>
    <row r="53" spans="2:11" s="1" customFormat="1" ht="5.25" customHeight="1">
      <c r="B53" s="212"/>
      <c r="C53" s="214"/>
      <c r="D53" s="214"/>
      <c r="E53" s="214"/>
      <c r="F53" s="214"/>
      <c r="G53" s="214"/>
      <c r="H53" s="214"/>
      <c r="I53" s="214"/>
      <c r="J53" s="214"/>
      <c r="K53" s="213"/>
    </row>
    <row r="54" spans="2:11" s="1" customFormat="1" ht="15" customHeight="1">
      <c r="B54" s="212"/>
      <c r="C54" s="334" t="s">
        <v>804</v>
      </c>
      <c r="D54" s="334"/>
      <c r="E54" s="334"/>
      <c r="F54" s="334"/>
      <c r="G54" s="334"/>
      <c r="H54" s="334"/>
      <c r="I54" s="334"/>
      <c r="J54" s="334"/>
      <c r="K54" s="213"/>
    </row>
    <row r="55" spans="2:11" s="1" customFormat="1" ht="15" customHeight="1">
      <c r="B55" s="212"/>
      <c r="C55" s="334" t="s">
        <v>805</v>
      </c>
      <c r="D55" s="334"/>
      <c r="E55" s="334"/>
      <c r="F55" s="334"/>
      <c r="G55" s="334"/>
      <c r="H55" s="334"/>
      <c r="I55" s="334"/>
      <c r="J55" s="334"/>
      <c r="K55" s="213"/>
    </row>
    <row r="56" spans="2:11" s="1" customFormat="1" ht="12.75" customHeight="1">
      <c r="B56" s="212"/>
      <c r="C56" s="215"/>
      <c r="D56" s="215"/>
      <c r="E56" s="215"/>
      <c r="F56" s="215"/>
      <c r="G56" s="215"/>
      <c r="H56" s="215"/>
      <c r="I56" s="215"/>
      <c r="J56" s="215"/>
      <c r="K56" s="213"/>
    </row>
    <row r="57" spans="2:11" s="1" customFormat="1" ht="15" customHeight="1">
      <c r="B57" s="212"/>
      <c r="C57" s="334" t="s">
        <v>806</v>
      </c>
      <c r="D57" s="334"/>
      <c r="E57" s="334"/>
      <c r="F57" s="334"/>
      <c r="G57" s="334"/>
      <c r="H57" s="334"/>
      <c r="I57" s="334"/>
      <c r="J57" s="334"/>
      <c r="K57" s="213"/>
    </row>
    <row r="58" spans="2:11" s="1" customFormat="1" ht="15" customHeight="1">
      <c r="B58" s="212"/>
      <c r="C58" s="217"/>
      <c r="D58" s="334" t="s">
        <v>807</v>
      </c>
      <c r="E58" s="334"/>
      <c r="F58" s="334"/>
      <c r="G58" s="334"/>
      <c r="H58" s="334"/>
      <c r="I58" s="334"/>
      <c r="J58" s="334"/>
      <c r="K58" s="213"/>
    </row>
    <row r="59" spans="2:11" s="1" customFormat="1" ht="15" customHeight="1">
      <c r="B59" s="212"/>
      <c r="C59" s="217"/>
      <c r="D59" s="334" t="s">
        <v>808</v>
      </c>
      <c r="E59" s="334"/>
      <c r="F59" s="334"/>
      <c r="G59" s="334"/>
      <c r="H59" s="334"/>
      <c r="I59" s="334"/>
      <c r="J59" s="334"/>
      <c r="K59" s="213"/>
    </row>
    <row r="60" spans="2:11" s="1" customFormat="1" ht="15" customHeight="1">
      <c r="B60" s="212"/>
      <c r="C60" s="217"/>
      <c r="D60" s="334" t="s">
        <v>809</v>
      </c>
      <c r="E60" s="334"/>
      <c r="F60" s="334"/>
      <c r="G60" s="334"/>
      <c r="H60" s="334"/>
      <c r="I60" s="334"/>
      <c r="J60" s="334"/>
      <c r="K60" s="213"/>
    </row>
    <row r="61" spans="2:11" s="1" customFormat="1" ht="15" customHeight="1">
      <c r="B61" s="212"/>
      <c r="C61" s="217"/>
      <c r="D61" s="334" t="s">
        <v>810</v>
      </c>
      <c r="E61" s="334"/>
      <c r="F61" s="334"/>
      <c r="G61" s="334"/>
      <c r="H61" s="334"/>
      <c r="I61" s="334"/>
      <c r="J61" s="334"/>
      <c r="K61" s="213"/>
    </row>
    <row r="62" spans="2:11" s="1" customFormat="1" ht="15" customHeight="1">
      <c r="B62" s="212"/>
      <c r="C62" s="217"/>
      <c r="D62" s="336" t="s">
        <v>811</v>
      </c>
      <c r="E62" s="336"/>
      <c r="F62" s="336"/>
      <c r="G62" s="336"/>
      <c r="H62" s="336"/>
      <c r="I62" s="336"/>
      <c r="J62" s="336"/>
      <c r="K62" s="213"/>
    </row>
    <row r="63" spans="2:11" s="1" customFormat="1" ht="15" customHeight="1">
      <c r="B63" s="212"/>
      <c r="C63" s="217"/>
      <c r="D63" s="334" t="s">
        <v>812</v>
      </c>
      <c r="E63" s="334"/>
      <c r="F63" s="334"/>
      <c r="G63" s="334"/>
      <c r="H63" s="334"/>
      <c r="I63" s="334"/>
      <c r="J63" s="334"/>
      <c r="K63" s="213"/>
    </row>
    <row r="64" spans="2:11" s="1" customFormat="1" ht="12.75" customHeight="1">
      <c r="B64" s="212"/>
      <c r="C64" s="217"/>
      <c r="D64" s="217"/>
      <c r="E64" s="220"/>
      <c r="F64" s="217"/>
      <c r="G64" s="217"/>
      <c r="H64" s="217"/>
      <c r="I64" s="217"/>
      <c r="J64" s="217"/>
      <c r="K64" s="213"/>
    </row>
    <row r="65" spans="2:11" s="1" customFormat="1" ht="15" customHeight="1">
      <c r="B65" s="212"/>
      <c r="C65" s="217"/>
      <c r="D65" s="334" t="s">
        <v>813</v>
      </c>
      <c r="E65" s="334"/>
      <c r="F65" s="334"/>
      <c r="G65" s="334"/>
      <c r="H65" s="334"/>
      <c r="I65" s="334"/>
      <c r="J65" s="334"/>
      <c r="K65" s="213"/>
    </row>
    <row r="66" spans="2:11" s="1" customFormat="1" ht="15" customHeight="1">
      <c r="B66" s="212"/>
      <c r="C66" s="217"/>
      <c r="D66" s="336" t="s">
        <v>814</v>
      </c>
      <c r="E66" s="336"/>
      <c r="F66" s="336"/>
      <c r="G66" s="336"/>
      <c r="H66" s="336"/>
      <c r="I66" s="336"/>
      <c r="J66" s="336"/>
      <c r="K66" s="213"/>
    </row>
    <row r="67" spans="2:11" s="1" customFormat="1" ht="15" customHeight="1">
      <c r="B67" s="212"/>
      <c r="C67" s="217"/>
      <c r="D67" s="334" t="s">
        <v>815</v>
      </c>
      <c r="E67" s="334"/>
      <c r="F67" s="334"/>
      <c r="G67" s="334"/>
      <c r="H67" s="334"/>
      <c r="I67" s="334"/>
      <c r="J67" s="334"/>
      <c r="K67" s="213"/>
    </row>
    <row r="68" spans="2:11" s="1" customFormat="1" ht="15" customHeight="1">
      <c r="B68" s="212"/>
      <c r="C68" s="217"/>
      <c r="D68" s="334" t="s">
        <v>816</v>
      </c>
      <c r="E68" s="334"/>
      <c r="F68" s="334"/>
      <c r="G68" s="334"/>
      <c r="H68" s="334"/>
      <c r="I68" s="334"/>
      <c r="J68" s="334"/>
      <c r="K68" s="213"/>
    </row>
    <row r="69" spans="2:11" s="1" customFormat="1" ht="15" customHeight="1">
      <c r="B69" s="212"/>
      <c r="C69" s="217"/>
      <c r="D69" s="334" t="s">
        <v>817</v>
      </c>
      <c r="E69" s="334"/>
      <c r="F69" s="334"/>
      <c r="G69" s="334"/>
      <c r="H69" s="334"/>
      <c r="I69" s="334"/>
      <c r="J69" s="334"/>
      <c r="K69" s="213"/>
    </row>
    <row r="70" spans="2:11" s="1" customFormat="1" ht="15" customHeight="1">
      <c r="B70" s="212"/>
      <c r="C70" s="217"/>
      <c r="D70" s="334" t="s">
        <v>818</v>
      </c>
      <c r="E70" s="334"/>
      <c r="F70" s="334"/>
      <c r="G70" s="334"/>
      <c r="H70" s="334"/>
      <c r="I70" s="334"/>
      <c r="J70" s="334"/>
      <c r="K70" s="213"/>
    </row>
    <row r="71" spans="2:11" s="1" customFormat="1" ht="12.75" customHeight="1">
      <c r="B71" s="221"/>
      <c r="C71" s="222"/>
      <c r="D71" s="222"/>
      <c r="E71" s="222"/>
      <c r="F71" s="222"/>
      <c r="G71" s="222"/>
      <c r="H71" s="222"/>
      <c r="I71" s="222"/>
      <c r="J71" s="222"/>
      <c r="K71" s="223"/>
    </row>
    <row r="72" spans="2:11" s="1" customFormat="1" ht="18.75" customHeight="1">
      <c r="B72" s="224"/>
      <c r="C72" s="224"/>
      <c r="D72" s="224"/>
      <c r="E72" s="224"/>
      <c r="F72" s="224"/>
      <c r="G72" s="224"/>
      <c r="H72" s="224"/>
      <c r="I72" s="224"/>
      <c r="J72" s="224"/>
      <c r="K72" s="225"/>
    </row>
    <row r="73" spans="2:11" s="1" customFormat="1" ht="18.75" customHeight="1">
      <c r="B73" s="225"/>
      <c r="C73" s="225"/>
      <c r="D73" s="225"/>
      <c r="E73" s="225"/>
      <c r="F73" s="225"/>
      <c r="G73" s="225"/>
      <c r="H73" s="225"/>
      <c r="I73" s="225"/>
      <c r="J73" s="225"/>
      <c r="K73" s="225"/>
    </row>
    <row r="74" spans="2:11" s="1" customFormat="1" ht="7.5" customHeight="1">
      <c r="B74" s="226"/>
      <c r="C74" s="227"/>
      <c r="D74" s="227"/>
      <c r="E74" s="227"/>
      <c r="F74" s="227"/>
      <c r="G74" s="227"/>
      <c r="H74" s="227"/>
      <c r="I74" s="227"/>
      <c r="J74" s="227"/>
      <c r="K74" s="228"/>
    </row>
    <row r="75" spans="2:11" s="1" customFormat="1" ht="45" customHeight="1">
      <c r="B75" s="229"/>
      <c r="C75" s="329" t="s">
        <v>819</v>
      </c>
      <c r="D75" s="329"/>
      <c r="E75" s="329"/>
      <c r="F75" s="329"/>
      <c r="G75" s="329"/>
      <c r="H75" s="329"/>
      <c r="I75" s="329"/>
      <c r="J75" s="329"/>
      <c r="K75" s="230"/>
    </row>
    <row r="76" spans="2:11" s="1" customFormat="1" ht="17.25" customHeight="1">
      <c r="B76" s="229"/>
      <c r="C76" s="231" t="s">
        <v>820</v>
      </c>
      <c r="D76" s="231"/>
      <c r="E76" s="231"/>
      <c r="F76" s="231" t="s">
        <v>821</v>
      </c>
      <c r="G76" s="232"/>
      <c r="H76" s="231" t="s">
        <v>54</v>
      </c>
      <c r="I76" s="231" t="s">
        <v>57</v>
      </c>
      <c r="J76" s="231" t="s">
        <v>822</v>
      </c>
      <c r="K76" s="230"/>
    </row>
    <row r="77" spans="2:11" s="1" customFormat="1" ht="17.25" customHeight="1">
      <c r="B77" s="229"/>
      <c r="C77" s="233" t="s">
        <v>823</v>
      </c>
      <c r="D77" s="233"/>
      <c r="E77" s="233"/>
      <c r="F77" s="234" t="s">
        <v>824</v>
      </c>
      <c r="G77" s="235"/>
      <c r="H77" s="233"/>
      <c r="I77" s="233"/>
      <c r="J77" s="233" t="s">
        <v>825</v>
      </c>
      <c r="K77" s="230"/>
    </row>
    <row r="78" spans="2:11" s="1" customFormat="1" ht="5.25" customHeight="1">
      <c r="B78" s="229"/>
      <c r="C78" s="236"/>
      <c r="D78" s="236"/>
      <c r="E78" s="236"/>
      <c r="F78" s="236"/>
      <c r="G78" s="237"/>
      <c r="H78" s="236"/>
      <c r="I78" s="236"/>
      <c r="J78" s="236"/>
      <c r="K78" s="230"/>
    </row>
    <row r="79" spans="2:11" s="1" customFormat="1" ht="15" customHeight="1">
      <c r="B79" s="229"/>
      <c r="C79" s="218" t="s">
        <v>53</v>
      </c>
      <c r="D79" s="238"/>
      <c r="E79" s="238"/>
      <c r="F79" s="239" t="s">
        <v>826</v>
      </c>
      <c r="G79" s="240"/>
      <c r="H79" s="218" t="s">
        <v>827</v>
      </c>
      <c r="I79" s="218" t="s">
        <v>828</v>
      </c>
      <c r="J79" s="218">
        <v>20</v>
      </c>
      <c r="K79" s="230"/>
    </row>
    <row r="80" spans="2:11" s="1" customFormat="1" ht="15" customHeight="1">
      <c r="B80" s="229"/>
      <c r="C80" s="218" t="s">
        <v>829</v>
      </c>
      <c r="D80" s="218"/>
      <c r="E80" s="218"/>
      <c r="F80" s="239" t="s">
        <v>826</v>
      </c>
      <c r="G80" s="240"/>
      <c r="H80" s="218" t="s">
        <v>830</v>
      </c>
      <c r="I80" s="218" t="s">
        <v>828</v>
      </c>
      <c r="J80" s="218">
        <v>120</v>
      </c>
      <c r="K80" s="230"/>
    </row>
    <row r="81" spans="2:11" s="1" customFormat="1" ht="15" customHeight="1">
      <c r="B81" s="241"/>
      <c r="C81" s="218" t="s">
        <v>831</v>
      </c>
      <c r="D81" s="218"/>
      <c r="E81" s="218"/>
      <c r="F81" s="239" t="s">
        <v>832</v>
      </c>
      <c r="G81" s="240"/>
      <c r="H81" s="218" t="s">
        <v>833</v>
      </c>
      <c r="I81" s="218" t="s">
        <v>828</v>
      </c>
      <c r="J81" s="218">
        <v>50</v>
      </c>
      <c r="K81" s="230"/>
    </row>
    <row r="82" spans="2:11" s="1" customFormat="1" ht="15" customHeight="1">
      <c r="B82" s="241"/>
      <c r="C82" s="218" t="s">
        <v>834</v>
      </c>
      <c r="D82" s="218"/>
      <c r="E82" s="218"/>
      <c r="F82" s="239" t="s">
        <v>826</v>
      </c>
      <c r="G82" s="240"/>
      <c r="H82" s="218" t="s">
        <v>835</v>
      </c>
      <c r="I82" s="218" t="s">
        <v>836</v>
      </c>
      <c r="J82" s="218"/>
      <c r="K82" s="230"/>
    </row>
    <row r="83" spans="2:11" s="1" customFormat="1" ht="15" customHeight="1">
      <c r="B83" s="241"/>
      <c r="C83" s="242" t="s">
        <v>837</v>
      </c>
      <c r="D83" s="242"/>
      <c r="E83" s="242"/>
      <c r="F83" s="243" t="s">
        <v>832</v>
      </c>
      <c r="G83" s="242"/>
      <c r="H83" s="242" t="s">
        <v>838</v>
      </c>
      <c r="I83" s="242" t="s">
        <v>828</v>
      </c>
      <c r="J83" s="242">
        <v>15</v>
      </c>
      <c r="K83" s="230"/>
    </row>
    <row r="84" spans="2:11" s="1" customFormat="1" ht="15" customHeight="1">
      <c r="B84" s="241"/>
      <c r="C84" s="242" t="s">
        <v>839</v>
      </c>
      <c r="D84" s="242"/>
      <c r="E84" s="242"/>
      <c r="F84" s="243" t="s">
        <v>832</v>
      </c>
      <c r="G84" s="242"/>
      <c r="H84" s="242" t="s">
        <v>840</v>
      </c>
      <c r="I84" s="242" t="s">
        <v>828</v>
      </c>
      <c r="J84" s="242">
        <v>15</v>
      </c>
      <c r="K84" s="230"/>
    </row>
    <row r="85" spans="2:11" s="1" customFormat="1" ht="15" customHeight="1">
      <c r="B85" s="241"/>
      <c r="C85" s="242" t="s">
        <v>841</v>
      </c>
      <c r="D85" s="242"/>
      <c r="E85" s="242"/>
      <c r="F85" s="243" t="s">
        <v>832</v>
      </c>
      <c r="G85" s="242"/>
      <c r="H85" s="242" t="s">
        <v>842</v>
      </c>
      <c r="I85" s="242" t="s">
        <v>828</v>
      </c>
      <c r="J85" s="242">
        <v>20</v>
      </c>
      <c r="K85" s="230"/>
    </row>
    <row r="86" spans="2:11" s="1" customFormat="1" ht="15" customHeight="1">
      <c r="B86" s="241"/>
      <c r="C86" s="242" t="s">
        <v>843</v>
      </c>
      <c r="D86" s="242"/>
      <c r="E86" s="242"/>
      <c r="F86" s="243" t="s">
        <v>832</v>
      </c>
      <c r="G86" s="242"/>
      <c r="H86" s="242" t="s">
        <v>844</v>
      </c>
      <c r="I86" s="242" t="s">
        <v>828</v>
      </c>
      <c r="J86" s="242">
        <v>20</v>
      </c>
      <c r="K86" s="230"/>
    </row>
    <row r="87" spans="2:11" s="1" customFormat="1" ht="15" customHeight="1">
      <c r="B87" s="241"/>
      <c r="C87" s="218" t="s">
        <v>845</v>
      </c>
      <c r="D87" s="218"/>
      <c r="E87" s="218"/>
      <c r="F87" s="239" t="s">
        <v>832</v>
      </c>
      <c r="G87" s="240"/>
      <c r="H87" s="218" t="s">
        <v>846</v>
      </c>
      <c r="I87" s="218" t="s">
        <v>828</v>
      </c>
      <c r="J87" s="218">
        <v>50</v>
      </c>
      <c r="K87" s="230"/>
    </row>
    <row r="88" spans="2:11" s="1" customFormat="1" ht="15" customHeight="1">
      <c r="B88" s="241"/>
      <c r="C88" s="218" t="s">
        <v>847</v>
      </c>
      <c r="D88" s="218"/>
      <c r="E88" s="218"/>
      <c r="F88" s="239" t="s">
        <v>832</v>
      </c>
      <c r="G88" s="240"/>
      <c r="H88" s="218" t="s">
        <v>848</v>
      </c>
      <c r="I88" s="218" t="s">
        <v>828</v>
      </c>
      <c r="J88" s="218">
        <v>20</v>
      </c>
      <c r="K88" s="230"/>
    </row>
    <row r="89" spans="2:11" s="1" customFormat="1" ht="15" customHeight="1">
      <c r="B89" s="241"/>
      <c r="C89" s="218" t="s">
        <v>849</v>
      </c>
      <c r="D89" s="218"/>
      <c r="E89" s="218"/>
      <c r="F89" s="239" t="s">
        <v>832</v>
      </c>
      <c r="G89" s="240"/>
      <c r="H89" s="218" t="s">
        <v>850</v>
      </c>
      <c r="I89" s="218" t="s">
        <v>828</v>
      </c>
      <c r="J89" s="218">
        <v>20</v>
      </c>
      <c r="K89" s="230"/>
    </row>
    <row r="90" spans="2:11" s="1" customFormat="1" ht="15" customHeight="1">
      <c r="B90" s="241"/>
      <c r="C90" s="218" t="s">
        <v>851</v>
      </c>
      <c r="D90" s="218"/>
      <c r="E90" s="218"/>
      <c r="F90" s="239" t="s">
        <v>832</v>
      </c>
      <c r="G90" s="240"/>
      <c r="H90" s="218" t="s">
        <v>852</v>
      </c>
      <c r="I90" s="218" t="s">
        <v>828</v>
      </c>
      <c r="J90" s="218">
        <v>50</v>
      </c>
      <c r="K90" s="230"/>
    </row>
    <row r="91" spans="2:11" s="1" customFormat="1" ht="15" customHeight="1">
      <c r="B91" s="241"/>
      <c r="C91" s="218" t="s">
        <v>853</v>
      </c>
      <c r="D91" s="218"/>
      <c r="E91" s="218"/>
      <c r="F91" s="239" t="s">
        <v>832</v>
      </c>
      <c r="G91" s="240"/>
      <c r="H91" s="218" t="s">
        <v>853</v>
      </c>
      <c r="I91" s="218" t="s">
        <v>828</v>
      </c>
      <c r="J91" s="218">
        <v>50</v>
      </c>
      <c r="K91" s="230"/>
    </row>
    <row r="92" spans="2:11" s="1" customFormat="1" ht="15" customHeight="1">
      <c r="B92" s="241"/>
      <c r="C92" s="218" t="s">
        <v>854</v>
      </c>
      <c r="D92" s="218"/>
      <c r="E92" s="218"/>
      <c r="F92" s="239" t="s">
        <v>832</v>
      </c>
      <c r="G92" s="240"/>
      <c r="H92" s="218" t="s">
        <v>855</v>
      </c>
      <c r="I92" s="218" t="s">
        <v>828</v>
      </c>
      <c r="J92" s="218">
        <v>255</v>
      </c>
      <c r="K92" s="230"/>
    </row>
    <row r="93" spans="2:11" s="1" customFormat="1" ht="15" customHeight="1">
      <c r="B93" s="241"/>
      <c r="C93" s="218" t="s">
        <v>856</v>
      </c>
      <c r="D93" s="218"/>
      <c r="E93" s="218"/>
      <c r="F93" s="239" t="s">
        <v>826</v>
      </c>
      <c r="G93" s="240"/>
      <c r="H93" s="218" t="s">
        <v>857</v>
      </c>
      <c r="I93" s="218" t="s">
        <v>858</v>
      </c>
      <c r="J93" s="218"/>
      <c r="K93" s="230"/>
    </row>
    <row r="94" spans="2:11" s="1" customFormat="1" ht="15" customHeight="1">
      <c r="B94" s="241"/>
      <c r="C94" s="218" t="s">
        <v>859</v>
      </c>
      <c r="D94" s="218"/>
      <c r="E94" s="218"/>
      <c r="F94" s="239" t="s">
        <v>826</v>
      </c>
      <c r="G94" s="240"/>
      <c r="H94" s="218" t="s">
        <v>860</v>
      </c>
      <c r="I94" s="218" t="s">
        <v>861</v>
      </c>
      <c r="J94" s="218"/>
      <c r="K94" s="230"/>
    </row>
    <row r="95" spans="2:11" s="1" customFormat="1" ht="15" customHeight="1">
      <c r="B95" s="241"/>
      <c r="C95" s="218" t="s">
        <v>862</v>
      </c>
      <c r="D95" s="218"/>
      <c r="E95" s="218"/>
      <c r="F95" s="239" t="s">
        <v>826</v>
      </c>
      <c r="G95" s="240"/>
      <c r="H95" s="218" t="s">
        <v>862</v>
      </c>
      <c r="I95" s="218" t="s">
        <v>861</v>
      </c>
      <c r="J95" s="218"/>
      <c r="K95" s="230"/>
    </row>
    <row r="96" spans="2:11" s="1" customFormat="1" ht="15" customHeight="1">
      <c r="B96" s="241"/>
      <c r="C96" s="218" t="s">
        <v>38</v>
      </c>
      <c r="D96" s="218"/>
      <c r="E96" s="218"/>
      <c r="F96" s="239" t="s">
        <v>826</v>
      </c>
      <c r="G96" s="240"/>
      <c r="H96" s="218" t="s">
        <v>863</v>
      </c>
      <c r="I96" s="218" t="s">
        <v>861</v>
      </c>
      <c r="J96" s="218"/>
      <c r="K96" s="230"/>
    </row>
    <row r="97" spans="2:11" s="1" customFormat="1" ht="15" customHeight="1">
      <c r="B97" s="241"/>
      <c r="C97" s="218" t="s">
        <v>48</v>
      </c>
      <c r="D97" s="218"/>
      <c r="E97" s="218"/>
      <c r="F97" s="239" t="s">
        <v>826</v>
      </c>
      <c r="G97" s="240"/>
      <c r="H97" s="218" t="s">
        <v>864</v>
      </c>
      <c r="I97" s="218" t="s">
        <v>861</v>
      </c>
      <c r="J97" s="218"/>
      <c r="K97" s="230"/>
    </row>
    <row r="98" spans="2:11" s="1" customFormat="1" ht="15" customHeight="1">
      <c r="B98" s="244"/>
      <c r="C98" s="245"/>
      <c r="D98" s="245"/>
      <c r="E98" s="245"/>
      <c r="F98" s="245"/>
      <c r="G98" s="245"/>
      <c r="H98" s="245"/>
      <c r="I98" s="245"/>
      <c r="J98" s="245"/>
      <c r="K98" s="246"/>
    </row>
    <row r="99" spans="2:11" s="1" customFormat="1" ht="18.75" customHeight="1">
      <c r="B99" s="247"/>
      <c r="C99" s="248"/>
      <c r="D99" s="248"/>
      <c r="E99" s="248"/>
      <c r="F99" s="248"/>
      <c r="G99" s="248"/>
      <c r="H99" s="248"/>
      <c r="I99" s="248"/>
      <c r="J99" s="248"/>
      <c r="K99" s="247"/>
    </row>
    <row r="100" spans="2:11" s="1" customFormat="1" ht="18.75" customHeight="1">
      <c r="B100" s="225"/>
      <c r="C100" s="225"/>
      <c r="D100" s="225"/>
      <c r="E100" s="225"/>
      <c r="F100" s="225"/>
      <c r="G100" s="225"/>
      <c r="H100" s="225"/>
      <c r="I100" s="225"/>
      <c r="J100" s="225"/>
      <c r="K100" s="225"/>
    </row>
    <row r="101" spans="2:11" s="1" customFormat="1" ht="7.5" customHeight="1">
      <c r="B101" s="226"/>
      <c r="C101" s="227"/>
      <c r="D101" s="227"/>
      <c r="E101" s="227"/>
      <c r="F101" s="227"/>
      <c r="G101" s="227"/>
      <c r="H101" s="227"/>
      <c r="I101" s="227"/>
      <c r="J101" s="227"/>
      <c r="K101" s="228"/>
    </row>
    <row r="102" spans="2:11" s="1" customFormat="1" ht="45" customHeight="1">
      <c r="B102" s="229"/>
      <c r="C102" s="329" t="s">
        <v>865</v>
      </c>
      <c r="D102" s="329"/>
      <c r="E102" s="329"/>
      <c r="F102" s="329"/>
      <c r="G102" s="329"/>
      <c r="H102" s="329"/>
      <c r="I102" s="329"/>
      <c r="J102" s="329"/>
      <c r="K102" s="230"/>
    </row>
    <row r="103" spans="2:11" s="1" customFormat="1" ht="17.25" customHeight="1">
      <c r="B103" s="229"/>
      <c r="C103" s="231" t="s">
        <v>820</v>
      </c>
      <c r="D103" s="231"/>
      <c r="E103" s="231"/>
      <c r="F103" s="231" t="s">
        <v>821</v>
      </c>
      <c r="G103" s="232"/>
      <c r="H103" s="231" t="s">
        <v>54</v>
      </c>
      <c r="I103" s="231" t="s">
        <v>57</v>
      </c>
      <c r="J103" s="231" t="s">
        <v>822</v>
      </c>
      <c r="K103" s="230"/>
    </row>
    <row r="104" spans="2:11" s="1" customFormat="1" ht="17.25" customHeight="1">
      <c r="B104" s="229"/>
      <c r="C104" s="233" t="s">
        <v>823</v>
      </c>
      <c r="D104" s="233"/>
      <c r="E104" s="233"/>
      <c r="F104" s="234" t="s">
        <v>824</v>
      </c>
      <c r="G104" s="235"/>
      <c r="H104" s="233"/>
      <c r="I104" s="233"/>
      <c r="J104" s="233" t="s">
        <v>825</v>
      </c>
      <c r="K104" s="230"/>
    </row>
    <row r="105" spans="2:11" s="1" customFormat="1" ht="5.25" customHeight="1">
      <c r="B105" s="229"/>
      <c r="C105" s="231"/>
      <c r="D105" s="231"/>
      <c r="E105" s="231"/>
      <c r="F105" s="231"/>
      <c r="G105" s="249"/>
      <c r="H105" s="231"/>
      <c r="I105" s="231"/>
      <c r="J105" s="231"/>
      <c r="K105" s="230"/>
    </row>
    <row r="106" spans="2:11" s="1" customFormat="1" ht="15" customHeight="1">
      <c r="B106" s="229"/>
      <c r="C106" s="218" t="s">
        <v>53</v>
      </c>
      <c r="D106" s="238"/>
      <c r="E106" s="238"/>
      <c r="F106" s="239" t="s">
        <v>826</v>
      </c>
      <c r="G106" s="218"/>
      <c r="H106" s="218" t="s">
        <v>866</v>
      </c>
      <c r="I106" s="218" t="s">
        <v>828</v>
      </c>
      <c r="J106" s="218">
        <v>20</v>
      </c>
      <c r="K106" s="230"/>
    </row>
    <row r="107" spans="2:11" s="1" customFormat="1" ht="15" customHeight="1">
      <c r="B107" s="229"/>
      <c r="C107" s="218" t="s">
        <v>829</v>
      </c>
      <c r="D107" s="218"/>
      <c r="E107" s="218"/>
      <c r="F107" s="239" t="s">
        <v>826</v>
      </c>
      <c r="G107" s="218"/>
      <c r="H107" s="218" t="s">
        <v>866</v>
      </c>
      <c r="I107" s="218" t="s">
        <v>828</v>
      </c>
      <c r="J107" s="218">
        <v>120</v>
      </c>
      <c r="K107" s="230"/>
    </row>
    <row r="108" spans="2:11" s="1" customFormat="1" ht="15" customHeight="1">
      <c r="B108" s="241"/>
      <c r="C108" s="218" t="s">
        <v>831</v>
      </c>
      <c r="D108" s="218"/>
      <c r="E108" s="218"/>
      <c r="F108" s="239" t="s">
        <v>832</v>
      </c>
      <c r="G108" s="218"/>
      <c r="H108" s="218" t="s">
        <v>866</v>
      </c>
      <c r="I108" s="218" t="s">
        <v>828</v>
      </c>
      <c r="J108" s="218">
        <v>50</v>
      </c>
      <c r="K108" s="230"/>
    </row>
    <row r="109" spans="2:11" s="1" customFormat="1" ht="15" customHeight="1">
      <c r="B109" s="241"/>
      <c r="C109" s="218" t="s">
        <v>834</v>
      </c>
      <c r="D109" s="218"/>
      <c r="E109" s="218"/>
      <c r="F109" s="239" t="s">
        <v>826</v>
      </c>
      <c r="G109" s="218"/>
      <c r="H109" s="218" t="s">
        <v>866</v>
      </c>
      <c r="I109" s="218" t="s">
        <v>836</v>
      </c>
      <c r="J109" s="218"/>
      <c r="K109" s="230"/>
    </row>
    <row r="110" spans="2:11" s="1" customFormat="1" ht="15" customHeight="1">
      <c r="B110" s="241"/>
      <c r="C110" s="218" t="s">
        <v>845</v>
      </c>
      <c r="D110" s="218"/>
      <c r="E110" s="218"/>
      <c r="F110" s="239" t="s">
        <v>832</v>
      </c>
      <c r="G110" s="218"/>
      <c r="H110" s="218" t="s">
        <v>866</v>
      </c>
      <c r="I110" s="218" t="s">
        <v>828</v>
      </c>
      <c r="J110" s="218">
        <v>50</v>
      </c>
      <c r="K110" s="230"/>
    </row>
    <row r="111" spans="2:11" s="1" customFormat="1" ht="15" customHeight="1">
      <c r="B111" s="241"/>
      <c r="C111" s="218" t="s">
        <v>853</v>
      </c>
      <c r="D111" s="218"/>
      <c r="E111" s="218"/>
      <c r="F111" s="239" t="s">
        <v>832</v>
      </c>
      <c r="G111" s="218"/>
      <c r="H111" s="218" t="s">
        <v>866</v>
      </c>
      <c r="I111" s="218" t="s">
        <v>828</v>
      </c>
      <c r="J111" s="218">
        <v>50</v>
      </c>
      <c r="K111" s="230"/>
    </row>
    <row r="112" spans="2:11" s="1" customFormat="1" ht="15" customHeight="1">
      <c r="B112" s="241"/>
      <c r="C112" s="218" t="s">
        <v>851</v>
      </c>
      <c r="D112" s="218"/>
      <c r="E112" s="218"/>
      <c r="F112" s="239" t="s">
        <v>832</v>
      </c>
      <c r="G112" s="218"/>
      <c r="H112" s="218" t="s">
        <v>866</v>
      </c>
      <c r="I112" s="218" t="s">
        <v>828</v>
      </c>
      <c r="J112" s="218">
        <v>50</v>
      </c>
      <c r="K112" s="230"/>
    </row>
    <row r="113" spans="2:11" s="1" customFormat="1" ht="15" customHeight="1">
      <c r="B113" s="241"/>
      <c r="C113" s="218" t="s">
        <v>53</v>
      </c>
      <c r="D113" s="218"/>
      <c r="E113" s="218"/>
      <c r="F113" s="239" t="s">
        <v>826</v>
      </c>
      <c r="G113" s="218"/>
      <c r="H113" s="218" t="s">
        <v>867</v>
      </c>
      <c r="I113" s="218" t="s">
        <v>828</v>
      </c>
      <c r="J113" s="218">
        <v>20</v>
      </c>
      <c r="K113" s="230"/>
    </row>
    <row r="114" spans="2:11" s="1" customFormat="1" ht="15" customHeight="1">
      <c r="B114" s="241"/>
      <c r="C114" s="218" t="s">
        <v>868</v>
      </c>
      <c r="D114" s="218"/>
      <c r="E114" s="218"/>
      <c r="F114" s="239" t="s">
        <v>826</v>
      </c>
      <c r="G114" s="218"/>
      <c r="H114" s="218" t="s">
        <v>869</v>
      </c>
      <c r="I114" s="218" t="s">
        <v>828</v>
      </c>
      <c r="J114" s="218">
        <v>120</v>
      </c>
      <c r="K114" s="230"/>
    </row>
    <row r="115" spans="2:11" s="1" customFormat="1" ht="15" customHeight="1">
      <c r="B115" s="241"/>
      <c r="C115" s="218" t="s">
        <v>38</v>
      </c>
      <c r="D115" s="218"/>
      <c r="E115" s="218"/>
      <c r="F115" s="239" t="s">
        <v>826</v>
      </c>
      <c r="G115" s="218"/>
      <c r="H115" s="218" t="s">
        <v>870</v>
      </c>
      <c r="I115" s="218" t="s">
        <v>861</v>
      </c>
      <c r="J115" s="218"/>
      <c r="K115" s="230"/>
    </row>
    <row r="116" spans="2:11" s="1" customFormat="1" ht="15" customHeight="1">
      <c r="B116" s="241"/>
      <c r="C116" s="218" t="s">
        <v>48</v>
      </c>
      <c r="D116" s="218"/>
      <c r="E116" s="218"/>
      <c r="F116" s="239" t="s">
        <v>826</v>
      </c>
      <c r="G116" s="218"/>
      <c r="H116" s="218" t="s">
        <v>871</v>
      </c>
      <c r="I116" s="218" t="s">
        <v>861</v>
      </c>
      <c r="J116" s="218"/>
      <c r="K116" s="230"/>
    </row>
    <row r="117" spans="2:11" s="1" customFormat="1" ht="15" customHeight="1">
      <c r="B117" s="241"/>
      <c r="C117" s="218" t="s">
        <v>57</v>
      </c>
      <c r="D117" s="218"/>
      <c r="E117" s="218"/>
      <c r="F117" s="239" t="s">
        <v>826</v>
      </c>
      <c r="G117" s="218"/>
      <c r="H117" s="218" t="s">
        <v>872</v>
      </c>
      <c r="I117" s="218" t="s">
        <v>873</v>
      </c>
      <c r="J117" s="218"/>
      <c r="K117" s="230"/>
    </row>
    <row r="118" spans="2:11" s="1" customFormat="1" ht="15" customHeight="1">
      <c r="B118" s="244"/>
      <c r="C118" s="250"/>
      <c r="D118" s="250"/>
      <c r="E118" s="250"/>
      <c r="F118" s="250"/>
      <c r="G118" s="250"/>
      <c r="H118" s="250"/>
      <c r="I118" s="250"/>
      <c r="J118" s="250"/>
      <c r="K118" s="246"/>
    </row>
    <row r="119" spans="2:11" s="1" customFormat="1" ht="18.75" customHeight="1">
      <c r="B119" s="251"/>
      <c r="C119" s="252"/>
      <c r="D119" s="252"/>
      <c r="E119" s="252"/>
      <c r="F119" s="253"/>
      <c r="G119" s="252"/>
      <c r="H119" s="252"/>
      <c r="I119" s="252"/>
      <c r="J119" s="252"/>
      <c r="K119" s="251"/>
    </row>
    <row r="120" spans="2:11" s="1" customFormat="1" ht="18.75" customHeight="1">
      <c r="B120" s="225"/>
      <c r="C120" s="225"/>
      <c r="D120" s="225"/>
      <c r="E120" s="225"/>
      <c r="F120" s="225"/>
      <c r="G120" s="225"/>
      <c r="H120" s="225"/>
      <c r="I120" s="225"/>
      <c r="J120" s="225"/>
      <c r="K120" s="225"/>
    </row>
    <row r="121" spans="2:11" s="1" customFormat="1" ht="7.5" customHeight="1">
      <c r="B121" s="254"/>
      <c r="C121" s="255"/>
      <c r="D121" s="255"/>
      <c r="E121" s="255"/>
      <c r="F121" s="255"/>
      <c r="G121" s="255"/>
      <c r="H121" s="255"/>
      <c r="I121" s="255"/>
      <c r="J121" s="255"/>
      <c r="K121" s="256"/>
    </row>
    <row r="122" spans="2:11" s="1" customFormat="1" ht="45" customHeight="1">
      <c r="B122" s="257"/>
      <c r="C122" s="330" t="s">
        <v>874</v>
      </c>
      <c r="D122" s="330"/>
      <c r="E122" s="330"/>
      <c r="F122" s="330"/>
      <c r="G122" s="330"/>
      <c r="H122" s="330"/>
      <c r="I122" s="330"/>
      <c r="J122" s="330"/>
      <c r="K122" s="258"/>
    </row>
    <row r="123" spans="2:11" s="1" customFormat="1" ht="17.25" customHeight="1">
      <c r="B123" s="259"/>
      <c r="C123" s="231" t="s">
        <v>820</v>
      </c>
      <c r="D123" s="231"/>
      <c r="E123" s="231"/>
      <c r="F123" s="231" t="s">
        <v>821</v>
      </c>
      <c r="G123" s="232"/>
      <c r="H123" s="231" t="s">
        <v>54</v>
      </c>
      <c r="I123" s="231" t="s">
        <v>57</v>
      </c>
      <c r="J123" s="231" t="s">
        <v>822</v>
      </c>
      <c r="K123" s="260"/>
    </row>
    <row r="124" spans="2:11" s="1" customFormat="1" ht="17.25" customHeight="1">
      <c r="B124" s="259"/>
      <c r="C124" s="233" t="s">
        <v>823</v>
      </c>
      <c r="D124" s="233"/>
      <c r="E124" s="233"/>
      <c r="F124" s="234" t="s">
        <v>824</v>
      </c>
      <c r="G124" s="235"/>
      <c r="H124" s="233"/>
      <c r="I124" s="233"/>
      <c r="J124" s="233" t="s">
        <v>825</v>
      </c>
      <c r="K124" s="260"/>
    </row>
    <row r="125" spans="2:11" s="1" customFormat="1" ht="5.25" customHeight="1">
      <c r="B125" s="261"/>
      <c r="C125" s="236"/>
      <c r="D125" s="236"/>
      <c r="E125" s="236"/>
      <c r="F125" s="236"/>
      <c r="G125" s="262"/>
      <c r="H125" s="236"/>
      <c r="I125" s="236"/>
      <c r="J125" s="236"/>
      <c r="K125" s="263"/>
    </row>
    <row r="126" spans="2:11" s="1" customFormat="1" ht="15" customHeight="1">
      <c r="B126" s="261"/>
      <c r="C126" s="218" t="s">
        <v>829</v>
      </c>
      <c r="D126" s="238"/>
      <c r="E126" s="238"/>
      <c r="F126" s="239" t="s">
        <v>826</v>
      </c>
      <c r="G126" s="218"/>
      <c r="H126" s="218" t="s">
        <v>866</v>
      </c>
      <c r="I126" s="218" t="s">
        <v>828</v>
      </c>
      <c r="J126" s="218">
        <v>120</v>
      </c>
      <c r="K126" s="264"/>
    </row>
    <row r="127" spans="2:11" s="1" customFormat="1" ht="15" customHeight="1">
      <c r="B127" s="261"/>
      <c r="C127" s="218" t="s">
        <v>875</v>
      </c>
      <c r="D127" s="218"/>
      <c r="E127" s="218"/>
      <c r="F127" s="239" t="s">
        <v>826</v>
      </c>
      <c r="G127" s="218"/>
      <c r="H127" s="218" t="s">
        <v>876</v>
      </c>
      <c r="I127" s="218" t="s">
        <v>828</v>
      </c>
      <c r="J127" s="218" t="s">
        <v>877</v>
      </c>
      <c r="K127" s="264"/>
    </row>
    <row r="128" spans="2:11" s="1" customFormat="1" ht="15" customHeight="1">
      <c r="B128" s="261"/>
      <c r="C128" s="218" t="s">
        <v>774</v>
      </c>
      <c r="D128" s="218"/>
      <c r="E128" s="218"/>
      <c r="F128" s="239" t="s">
        <v>826</v>
      </c>
      <c r="G128" s="218"/>
      <c r="H128" s="218" t="s">
        <v>878</v>
      </c>
      <c r="I128" s="218" t="s">
        <v>828</v>
      </c>
      <c r="J128" s="218" t="s">
        <v>877</v>
      </c>
      <c r="K128" s="264"/>
    </row>
    <row r="129" spans="2:11" s="1" customFormat="1" ht="15" customHeight="1">
      <c r="B129" s="261"/>
      <c r="C129" s="218" t="s">
        <v>837</v>
      </c>
      <c r="D129" s="218"/>
      <c r="E129" s="218"/>
      <c r="F129" s="239" t="s">
        <v>832</v>
      </c>
      <c r="G129" s="218"/>
      <c r="H129" s="218" t="s">
        <v>838</v>
      </c>
      <c r="I129" s="218" t="s">
        <v>828</v>
      </c>
      <c r="J129" s="218">
        <v>15</v>
      </c>
      <c r="K129" s="264"/>
    </row>
    <row r="130" spans="2:11" s="1" customFormat="1" ht="15" customHeight="1">
      <c r="B130" s="261"/>
      <c r="C130" s="242" t="s">
        <v>839</v>
      </c>
      <c r="D130" s="242"/>
      <c r="E130" s="242"/>
      <c r="F130" s="243" t="s">
        <v>832</v>
      </c>
      <c r="G130" s="242"/>
      <c r="H130" s="242" t="s">
        <v>840</v>
      </c>
      <c r="I130" s="242" t="s">
        <v>828</v>
      </c>
      <c r="J130" s="242">
        <v>15</v>
      </c>
      <c r="K130" s="264"/>
    </row>
    <row r="131" spans="2:11" s="1" customFormat="1" ht="15" customHeight="1">
      <c r="B131" s="261"/>
      <c r="C131" s="242" t="s">
        <v>841</v>
      </c>
      <c r="D131" s="242"/>
      <c r="E131" s="242"/>
      <c r="F131" s="243" t="s">
        <v>832</v>
      </c>
      <c r="G131" s="242"/>
      <c r="H131" s="242" t="s">
        <v>842</v>
      </c>
      <c r="I131" s="242" t="s">
        <v>828</v>
      </c>
      <c r="J131" s="242">
        <v>20</v>
      </c>
      <c r="K131" s="264"/>
    </row>
    <row r="132" spans="2:11" s="1" customFormat="1" ht="15" customHeight="1">
      <c r="B132" s="261"/>
      <c r="C132" s="242" t="s">
        <v>843</v>
      </c>
      <c r="D132" s="242"/>
      <c r="E132" s="242"/>
      <c r="F132" s="243" t="s">
        <v>832</v>
      </c>
      <c r="G132" s="242"/>
      <c r="H132" s="242" t="s">
        <v>844</v>
      </c>
      <c r="I132" s="242" t="s">
        <v>828</v>
      </c>
      <c r="J132" s="242">
        <v>20</v>
      </c>
      <c r="K132" s="264"/>
    </row>
    <row r="133" spans="2:11" s="1" customFormat="1" ht="15" customHeight="1">
      <c r="B133" s="261"/>
      <c r="C133" s="218" t="s">
        <v>831</v>
      </c>
      <c r="D133" s="218"/>
      <c r="E133" s="218"/>
      <c r="F133" s="239" t="s">
        <v>832</v>
      </c>
      <c r="G133" s="218"/>
      <c r="H133" s="218" t="s">
        <v>866</v>
      </c>
      <c r="I133" s="218" t="s">
        <v>828</v>
      </c>
      <c r="J133" s="218">
        <v>50</v>
      </c>
      <c r="K133" s="264"/>
    </row>
    <row r="134" spans="2:11" s="1" customFormat="1" ht="15" customHeight="1">
      <c r="B134" s="261"/>
      <c r="C134" s="218" t="s">
        <v>845</v>
      </c>
      <c r="D134" s="218"/>
      <c r="E134" s="218"/>
      <c r="F134" s="239" t="s">
        <v>832</v>
      </c>
      <c r="G134" s="218"/>
      <c r="H134" s="218" t="s">
        <v>866</v>
      </c>
      <c r="I134" s="218" t="s">
        <v>828</v>
      </c>
      <c r="J134" s="218">
        <v>50</v>
      </c>
      <c r="K134" s="264"/>
    </row>
    <row r="135" spans="2:11" s="1" customFormat="1" ht="15" customHeight="1">
      <c r="B135" s="261"/>
      <c r="C135" s="218" t="s">
        <v>851</v>
      </c>
      <c r="D135" s="218"/>
      <c r="E135" s="218"/>
      <c r="F135" s="239" t="s">
        <v>832</v>
      </c>
      <c r="G135" s="218"/>
      <c r="H135" s="218" t="s">
        <v>866</v>
      </c>
      <c r="I135" s="218" t="s">
        <v>828</v>
      </c>
      <c r="J135" s="218">
        <v>50</v>
      </c>
      <c r="K135" s="264"/>
    </row>
    <row r="136" spans="2:11" s="1" customFormat="1" ht="15" customHeight="1">
      <c r="B136" s="261"/>
      <c r="C136" s="218" t="s">
        <v>853</v>
      </c>
      <c r="D136" s="218"/>
      <c r="E136" s="218"/>
      <c r="F136" s="239" t="s">
        <v>832</v>
      </c>
      <c r="G136" s="218"/>
      <c r="H136" s="218" t="s">
        <v>866</v>
      </c>
      <c r="I136" s="218" t="s">
        <v>828</v>
      </c>
      <c r="J136" s="218">
        <v>50</v>
      </c>
      <c r="K136" s="264"/>
    </row>
    <row r="137" spans="2:11" s="1" customFormat="1" ht="15" customHeight="1">
      <c r="B137" s="261"/>
      <c r="C137" s="218" t="s">
        <v>854</v>
      </c>
      <c r="D137" s="218"/>
      <c r="E137" s="218"/>
      <c r="F137" s="239" t="s">
        <v>832</v>
      </c>
      <c r="G137" s="218"/>
      <c r="H137" s="218" t="s">
        <v>879</v>
      </c>
      <c r="I137" s="218" t="s">
        <v>828</v>
      </c>
      <c r="J137" s="218">
        <v>255</v>
      </c>
      <c r="K137" s="264"/>
    </row>
    <row r="138" spans="2:11" s="1" customFormat="1" ht="15" customHeight="1">
      <c r="B138" s="261"/>
      <c r="C138" s="218" t="s">
        <v>856</v>
      </c>
      <c r="D138" s="218"/>
      <c r="E138" s="218"/>
      <c r="F138" s="239" t="s">
        <v>826</v>
      </c>
      <c r="G138" s="218"/>
      <c r="H138" s="218" t="s">
        <v>880</v>
      </c>
      <c r="I138" s="218" t="s">
        <v>858</v>
      </c>
      <c r="J138" s="218"/>
      <c r="K138" s="264"/>
    </row>
    <row r="139" spans="2:11" s="1" customFormat="1" ht="15" customHeight="1">
      <c r="B139" s="261"/>
      <c r="C139" s="218" t="s">
        <v>859</v>
      </c>
      <c r="D139" s="218"/>
      <c r="E139" s="218"/>
      <c r="F139" s="239" t="s">
        <v>826</v>
      </c>
      <c r="G139" s="218"/>
      <c r="H139" s="218" t="s">
        <v>881</v>
      </c>
      <c r="I139" s="218" t="s">
        <v>861</v>
      </c>
      <c r="J139" s="218"/>
      <c r="K139" s="264"/>
    </row>
    <row r="140" spans="2:11" s="1" customFormat="1" ht="15" customHeight="1">
      <c r="B140" s="261"/>
      <c r="C140" s="218" t="s">
        <v>862</v>
      </c>
      <c r="D140" s="218"/>
      <c r="E140" s="218"/>
      <c r="F140" s="239" t="s">
        <v>826</v>
      </c>
      <c r="G140" s="218"/>
      <c r="H140" s="218" t="s">
        <v>862</v>
      </c>
      <c r="I140" s="218" t="s">
        <v>861</v>
      </c>
      <c r="J140" s="218"/>
      <c r="K140" s="264"/>
    </row>
    <row r="141" spans="2:11" s="1" customFormat="1" ht="15" customHeight="1">
      <c r="B141" s="261"/>
      <c r="C141" s="218" t="s">
        <v>38</v>
      </c>
      <c r="D141" s="218"/>
      <c r="E141" s="218"/>
      <c r="F141" s="239" t="s">
        <v>826</v>
      </c>
      <c r="G141" s="218"/>
      <c r="H141" s="218" t="s">
        <v>882</v>
      </c>
      <c r="I141" s="218" t="s">
        <v>861</v>
      </c>
      <c r="J141" s="218"/>
      <c r="K141" s="264"/>
    </row>
    <row r="142" spans="2:11" s="1" customFormat="1" ht="15" customHeight="1">
      <c r="B142" s="261"/>
      <c r="C142" s="218" t="s">
        <v>883</v>
      </c>
      <c r="D142" s="218"/>
      <c r="E142" s="218"/>
      <c r="F142" s="239" t="s">
        <v>826</v>
      </c>
      <c r="G142" s="218"/>
      <c r="H142" s="218" t="s">
        <v>884</v>
      </c>
      <c r="I142" s="218" t="s">
        <v>861</v>
      </c>
      <c r="J142" s="218"/>
      <c r="K142" s="264"/>
    </row>
    <row r="143" spans="2:11" s="1" customFormat="1" ht="15" customHeight="1">
      <c r="B143" s="265"/>
      <c r="C143" s="266"/>
      <c r="D143" s="266"/>
      <c r="E143" s="266"/>
      <c r="F143" s="266"/>
      <c r="G143" s="266"/>
      <c r="H143" s="266"/>
      <c r="I143" s="266"/>
      <c r="J143" s="266"/>
      <c r="K143" s="267"/>
    </row>
    <row r="144" spans="2:11" s="1" customFormat="1" ht="18.75" customHeight="1">
      <c r="B144" s="252"/>
      <c r="C144" s="252"/>
      <c r="D144" s="252"/>
      <c r="E144" s="252"/>
      <c r="F144" s="253"/>
      <c r="G144" s="252"/>
      <c r="H144" s="252"/>
      <c r="I144" s="252"/>
      <c r="J144" s="252"/>
      <c r="K144" s="252"/>
    </row>
    <row r="145" spans="2:11" s="1" customFormat="1" ht="18.75" customHeight="1">
      <c r="B145" s="225"/>
      <c r="C145" s="225"/>
      <c r="D145" s="225"/>
      <c r="E145" s="225"/>
      <c r="F145" s="225"/>
      <c r="G145" s="225"/>
      <c r="H145" s="225"/>
      <c r="I145" s="225"/>
      <c r="J145" s="225"/>
      <c r="K145" s="225"/>
    </row>
    <row r="146" spans="2:11" s="1" customFormat="1" ht="7.5" customHeight="1">
      <c r="B146" s="226"/>
      <c r="C146" s="227"/>
      <c r="D146" s="227"/>
      <c r="E146" s="227"/>
      <c r="F146" s="227"/>
      <c r="G146" s="227"/>
      <c r="H146" s="227"/>
      <c r="I146" s="227"/>
      <c r="J146" s="227"/>
      <c r="K146" s="228"/>
    </row>
    <row r="147" spans="2:11" s="1" customFormat="1" ht="45" customHeight="1">
      <c r="B147" s="229"/>
      <c r="C147" s="329" t="s">
        <v>885</v>
      </c>
      <c r="D147" s="329"/>
      <c r="E147" s="329"/>
      <c r="F147" s="329"/>
      <c r="G147" s="329"/>
      <c r="H147" s="329"/>
      <c r="I147" s="329"/>
      <c r="J147" s="329"/>
      <c r="K147" s="230"/>
    </row>
    <row r="148" spans="2:11" s="1" customFormat="1" ht="17.25" customHeight="1">
      <c r="B148" s="229"/>
      <c r="C148" s="231" t="s">
        <v>820</v>
      </c>
      <c r="D148" s="231"/>
      <c r="E148" s="231"/>
      <c r="F148" s="231" t="s">
        <v>821</v>
      </c>
      <c r="G148" s="232"/>
      <c r="H148" s="231" t="s">
        <v>54</v>
      </c>
      <c r="I148" s="231" t="s">
        <v>57</v>
      </c>
      <c r="J148" s="231" t="s">
        <v>822</v>
      </c>
      <c r="K148" s="230"/>
    </row>
    <row r="149" spans="2:11" s="1" customFormat="1" ht="17.25" customHeight="1">
      <c r="B149" s="229"/>
      <c r="C149" s="233" t="s">
        <v>823</v>
      </c>
      <c r="D149" s="233"/>
      <c r="E149" s="233"/>
      <c r="F149" s="234" t="s">
        <v>824</v>
      </c>
      <c r="G149" s="235"/>
      <c r="H149" s="233"/>
      <c r="I149" s="233"/>
      <c r="J149" s="233" t="s">
        <v>825</v>
      </c>
      <c r="K149" s="230"/>
    </row>
    <row r="150" spans="2:11" s="1" customFormat="1" ht="5.25" customHeight="1">
      <c r="B150" s="241"/>
      <c r="C150" s="236"/>
      <c r="D150" s="236"/>
      <c r="E150" s="236"/>
      <c r="F150" s="236"/>
      <c r="G150" s="237"/>
      <c r="H150" s="236"/>
      <c r="I150" s="236"/>
      <c r="J150" s="236"/>
      <c r="K150" s="264"/>
    </row>
    <row r="151" spans="2:11" s="1" customFormat="1" ht="15" customHeight="1">
      <c r="B151" s="241"/>
      <c r="C151" s="268" t="s">
        <v>829</v>
      </c>
      <c r="D151" s="218"/>
      <c r="E151" s="218"/>
      <c r="F151" s="269" t="s">
        <v>826</v>
      </c>
      <c r="G151" s="218"/>
      <c r="H151" s="268" t="s">
        <v>866</v>
      </c>
      <c r="I151" s="268" t="s">
        <v>828</v>
      </c>
      <c r="J151" s="268">
        <v>120</v>
      </c>
      <c r="K151" s="264"/>
    </row>
    <row r="152" spans="2:11" s="1" customFormat="1" ht="15" customHeight="1">
      <c r="B152" s="241"/>
      <c r="C152" s="268" t="s">
        <v>875</v>
      </c>
      <c r="D152" s="218"/>
      <c r="E152" s="218"/>
      <c r="F152" s="269" t="s">
        <v>826</v>
      </c>
      <c r="G152" s="218"/>
      <c r="H152" s="268" t="s">
        <v>886</v>
      </c>
      <c r="I152" s="268" t="s">
        <v>828</v>
      </c>
      <c r="J152" s="268" t="s">
        <v>877</v>
      </c>
      <c r="K152" s="264"/>
    </row>
    <row r="153" spans="2:11" s="1" customFormat="1" ht="15" customHeight="1">
      <c r="B153" s="241"/>
      <c r="C153" s="268" t="s">
        <v>774</v>
      </c>
      <c r="D153" s="218"/>
      <c r="E153" s="218"/>
      <c r="F153" s="269" t="s">
        <v>826</v>
      </c>
      <c r="G153" s="218"/>
      <c r="H153" s="268" t="s">
        <v>887</v>
      </c>
      <c r="I153" s="268" t="s">
        <v>828</v>
      </c>
      <c r="J153" s="268" t="s">
        <v>877</v>
      </c>
      <c r="K153" s="264"/>
    </row>
    <row r="154" spans="2:11" s="1" customFormat="1" ht="15" customHeight="1">
      <c r="B154" s="241"/>
      <c r="C154" s="268" t="s">
        <v>831</v>
      </c>
      <c r="D154" s="218"/>
      <c r="E154" s="218"/>
      <c r="F154" s="269" t="s">
        <v>832</v>
      </c>
      <c r="G154" s="218"/>
      <c r="H154" s="268" t="s">
        <v>866</v>
      </c>
      <c r="I154" s="268" t="s">
        <v>828</v>
      </c>
      <c r="J154" s="268">
        <v>50</v>
      </c>
      <c r="K154" s="264"/>
    </row>
    <row r="155" spans="2:11" s="1" customFormat="1" ht="15" customHeight="1">
      <c r="B155" s="241"/>
      <c r="C155" s="268" t="s">
        <v>834</v>
      </c>
      <c r="D155" s="218"/>
      <c r="E155" s="218"/>
      <c r="F155" s="269" t="s">
        <v>826</v>
      </c>
      <c r="G155" s="218"/>
      <c r="H155" s="268" t="s">
        <v>866</v>
      </c>
      <c r="I155" s="268" t="s">
        <v>836</v>
      </c>
      <c r="J155" s="268"/>
      <c r="K155" s="264"/>
    </row>
    <row r="156" spans="2:11" s="1" customFormat="1" ht="15" customHeight="1">
      <c r="B156" s="241"/>
      <c r="C156" s="268" t="s">
        <v>845</v>
      </c>
      <c r="D156" s="218"/>
      <c r="E156" s="218"/>
      <c r="F156" s="269" t="s">
        <v>832</v>
      </c>
      <c r="G156" s="218"/>
      <c r="H156" s="268" t="s">
        <v>866</v>
      </c>
      <c r="I156" s="268" t="s">
        <v>828</v>
      </c>
      <c r="J156" s="268">
        <v>50</v>
      </c>
      <c r="K156" s="264"/>
    </row>
    <row r="157" spans="2:11" s="1" customFormat="1" ht="15" customHeight="1">
      <c r="B157" s="241"/>
      <c r="C157" s="268" t="s">
        <v>853</v>
      </c>
      <c r="D157" s="218"/>
      <c r="E157" s="218"/>
      <c r="F157" s="269" t="s">
        <v>832</v>
      </c>
      <c r="G157" s="218"/>
      <c r="H157" s="268" t="s">
        <v>866</v>
      </c>
      <c r="I157" s="268" t="s">
        <v>828</v>
      </c>
      <c r="J157" s="268">
        <v>50</v>
      </c>
      <c r="K157" s="264"/>
    </row>
    <row r="158" spans="2:11" s="1" customFormat="1" ht="15" customHeight="1">
      <c r="B158" s="241"/>
      <c r="C158" s="268" t="s">
        <v>851</v>
      </c>
      <c r="D158" s="218"/>
      <c r="E158" s="218"/>
      <c r="F158" s="269" t="s">
        <v>832</v>
      </c>
      <c r="G158" s="218"/>
      <c r="H158" s="268" t="s">
        <v>866</v>
      </c>
      <c r="I158" s="268" t="s">
        <v>828</v>
      </c>
      <c r="J158" s="268">
        <v>50</v>
      </c>
      <c r="K158" s="264"/>
    </row>
    <row r="159" spans="2:11" s="1" customFormat="1" ht="15" customHeight="1">
      <c r="B159" s="241"/>
      <c r="C159" s="268" t="s">
        <v>114</v>
      </c>
      <c r="D159" s="218"/>
      <c r="E159" s="218"/>
      <c r="F159" s="269" t="s">
        <v>826</v>
      </c>
      <c r="G159" s="218"/>
      <c r="H159" s="268" t="s">
        <v>888</v>
      </c>
      <c r="I159" s="268" t="s">
        <v>828</v>
      </c>
      <c r="J159" s="268" t="s">
        <v>889</v>
      </c>
      <c r="K159" s="264"/>
    </row>
    <row r="160" spans="2:11" s="1" customFormat="1" ht="15" customHeight="1">
      <c r="B160" s="241"/>
      <c r="C160" s="268" t="s">
        <v>890</v>
      </c>
      <c r="D160" s="218"/>
      <c r="E160" s="218"/>
      <c r="F160" s="269" t="s">
        <v>826</v>
      </c>
      <c r="G160" s="218"/>
      <c r="H160" s="268" t="s">
        <v>891</v>
      </c>
      <c r="I160" s="268" t="s">
        <v>861</v>
      </c>
      <c r="J160" s="268"/>
      <c r="K160" s="264"/>
    </row>
    <row r="161" spans="2:11" s="1" customFormat="1" ht="15" customHeight="1">
      <c r="B161" s="270"/>
      <c r="C161" s="250"/>
      <c r="D161" s="250"/>
      <c r="E161" s="250"/>
      <c r="F161" s="250"/>
      <c r="G161" s="250"/>
      <c r="H161" s="250"/>
      <c r="I161" s="250"/>
      <c r="J161" s="250"/>
      <c r="K161" s="271"/>
    </row>
    <row r="162" spans="2:11" s="1" customFormat="1" ht="18.75" customHeight="1">
      <c r="B162" s="252"/>
      <c r="C162" s="262"/>
      <c r="D162" s="262"/>
      <c r="E162" s="262"/>
      <c r="F162" s="272"/>
      <c r="G162" s="262"/>
      <c r="H162" s="262"/>
      <c r="I162" s="262"/>
      <c r="J162" s="262"/>
      <c r="K162" s="252"/>
    </row>
    <row r="163" spans="2:11" s="1" customFormat="1" ht="18.75" customHeight="1">
      <c r="B163" s="225"/>
      <c r="C163" s="225"/>
      <c r="D163" s="225"/>
      <c r="E163" s="225"/>
      <c r="F163" s="225"/>
      <c r="G163" s="225"/>
      <c r="H163" s="225"/>
      <c r="I163" s="225"/>
      <c r="J163" s="225"/>
      <c r="K163" s="225"/>
    </row>
    <row r="164" spans="2:11" s="1" customFormat="1" ht="7.5" customHeight="1">
      <c r="B164" s="207"/>
      <c r="C164" s="208"/>
      <c r="D164" s="208"/>
      <c r="E164" s="208"/>
      <c r="F164" s="208"/>
      <c r="G164" s="208"/>
      <c r="H164" s="208"/>
      <c r="I164" s="208"/>
      <c r="J164" s="208"/>
      <c r="K164" s="209"/>
    </row>
    <row r="165" spans="2:11" s="1" customFormat="1" ht="45" customHeight="1">
      <c r="B165" s="210"/>
      <c r="C165" s="330" t="s">
        <v>892</v>
      </c>
      <c r="D165" s="330"/>
      <c r="E165" s="330"/>
      <c r="F165" s="330"/>
      <c r="G165" s="330"/>
      <c r="H165" s="330"/>
      <c r="I165" s="330"/>
      <c r="J165" s="330"/>
      <c r="K165" s="211"/>
    </row>
    <row r="166" spans="2:11" s="1" customFormat="1" ht="17.25" customHeight="1">
      <c r="B166" s="210"/>
      <c r="C166" s="231" t="s">
        <v>820</v>
      </c>
      <c r="D166" s="231"/>
      <c r="E166" s="231"/>
      <c r="F166" s="231" t="s">
        <v>821</v>
      </c>
      <c r="G166" s="273"/>
      <c r="H166" s="274" t="s">
        <v>54</v>
      </c>
      <c r="I166" s="274" t="s">
        <v>57</v>
      </c>
      <c r="J166" s="231" t="s">
        <v>822</v>
      </c>
      <c r="K166" s="211"/>
    </row>
    <row r="167" spans="2:11" s="1" customFormat="1" ht="17.25" customHeight="1">
      <c r="B167" s="212"/>
      <c r="C167" s="233" t="s">
        <v>823</v>
      </c>
      <c r="D167" s="233"/>
      <c r="E167" s="233"/>
      <c r="F167" s="234" t="s">
        <v>824</v>
      </c>
      <c r="G167" s="275"/>
      <c r="H167" s="276"/>
      <c r="I167" s="276"/>
      <c r="J167" s="233" t="s">
        <v>825</v>
      </c>
      <c r="K167" s="213"/>
    </row>
    <row r="168" spans="2:11" s="1" customFormat="1" ht="5.25" customHeight="1">
      <c r="B168" s="241"/>
      <c r="C168" s="236"/>
      <c r="D168" s="236"/>
      <c r="E168" s="236"/>
      <c r="F168" s="236"/>
      <c r="G168" s="237"/>
      <c r="H168" s="236"/>
      <c r="I168" s="236"/>
      <c r="J168" s="236"/>
      <c r="K168" s="264"/>
    </row>
    <row r="169" spans="2:11" s="1" customFormat="1" ht="15" customHeight="1">
      <c r="B169" s="241"/>
      <c r="C169" s="218" t="s">
        <v>829</v>
      </c>
      <c r="D169" s="218"/>
      <c r="E169" s="218"/>
      <c r="F169" s="239" t="s">
        <v>826</v>
      </c>
      <c r="G169" s="218"/>
      <c r="H169" s="218" t="s">
        <v>866</v>
      </c>
      <c r="I169" s="218" t="s">
        <v>828</v>
      </c>
      <c r="J169" s="218">
        <v>120</v>
      </c>
      <c r="K169" s="264"/>
    </row>
    <row r="170" spans="2:11" s="1" customFormat="1" ht="15" customHeight="1">
      <c r="B170" s="241"/>
      <c r="C170" s="218" t="s">
        <v>875</v>
      </c>
      <c r="D170" s="218"/>
      <c r="E170" s="218"/>
      <c r="F170" s="239" t="s">
        <v>826</v>
      </c>
      <c r="G170" s="218"/>
      <c r="H170" s="218" t="s">
        <v>876</v>
      </c>
      <c r="I170" s="218" t="s">
        <v>828</v>
      </c>
      <c r="J170" s="218" t="s">
        <v>877</v>
      </c>
      <c r="K170" s="264"/>
    </row>
    <row r="171" spans="2:11" s="1" customFormat="1" ht="15" customHeight="1">
      <c r="B171" s="241"/>
      <c r="C171" s="218" t="s">
        <v>774</v>
      </c>
      <c r="D171" s="218"/>
      <c r="E171" s="218"/>
      <c r="F171" s="239" t="s">
        <v>826</v>
      </c>
      <c r="G171" s="218"/>
      <c r="H171" s="218" t="s">
        <v>893</v>
      </c>
      <c r="I171" s="218" t="s">
        <v>828</v>
      </c>
      <c r="J171" s="218" t="s">
        <v>877</v>
      </c>
      <c r="K171" s="264"/>
    </row>
    <row r="172" spans="2:11" s="1" customFormat="1" ht="15" customHeight="1">
      <c r="B172" s="241"/>
      <c r="C172" s="218" t="s">
        <v>831</v>
      </c>
      <c r="D172" s="218"/>
      <c r="E172" s="218"/>
      <c r="F172" s="239" t="s">
        <v>832</v>
      </c>
      <c r="G172" s="218"/>
      <c r="H172" s="218" t="s">
        <v>893</v>
      </c>
      <c r="I172" s="218" t="s">
        <v>828</v>
      </c>
      <c r="J172" s="218">
        <v>50</v>
      </c>
      <c r="K172" s="264"/>
    </row>
    <row r="173" spans="2:11" s="1" customFormat="1" ht="15" customHeight="1">
      <c r="B173" s="241"/>
      <c r="C173" s="218" t="s">
        <v>834</v>
      </c>
      <c r="D173" s="218"/>
      <c r="E173" s="218"/>
      <c r="F173" s="239" t="s">
        <v>826</v>
      </c>
      <c r="G173" s="218"/>
      <c r="H173" s="218" t="s">
        <v>893</v>
      </c>
      <c r="I173" s="218" t="s">
        <v>836</v>
      </c>
      <c r="J173" s="218"/>
      <c r="K173" s="264"/>
    </row>
    <row r="174" spans="2:11" s="1" customFormat="1" ht="15" customHeight="1">
      <c r="B174" s="241"/>
      <c r="C174" s="218" t="s">
        <v>845</v>
      </c>
      <c r="D174" s="218"/>
      <c r="E174" s="218"/>
      <c r="F174" s="239" t="s">
        <v>832</v>
      </c>
      <c r="G174" s="218"/>
      <c r="H174" s="218" t="s">
        <v>893</v>
      </c>
      <c r="I174" s="218" t="s">
        <v>828</v>
      </c>
      <c r="J174" s="218">
        <v>50</v>
      </c>
      <c r="K174" s="264"/>
    </row>
    <row r="175" spans="2:11" s="1" customFormat="1" ht="15" customHeight="1">
      <c r="B175" s="241"/>
      <c r="C175" s="218" t="s">
        <v>853</v>
      </c>
      <c r="D175" s="218"/>
      <c r="E175" s="218"/>
      <c r="F175" s="239" t="s">
        <v>832</v>
      </c>
      <c r="G175" s="218"/>
      <c r="H175" s="218" t="s">
        <v>893</v>
      </c>
      <c r="I175" s="218" t="s">
        <v>828</v>
      </c>
      <c r="J175" s="218">
        <v>50</v>
      </c>
      <c r="K175" s="264"/>
    </row>
    <row r="176" spans="2:11" s="1" customFormat="1" ht="15" customHeight="1">
      <c r="B176" s="241"/>
      <c r="C176" s="218" t="s">
        <v>851</v>
      </c>
      <c r="D176" s="218"/>
      <c r="E176" s="218"/>
      <c r="F176" s="239" t="s">
        <v>832</v>
      </c>
      <c r="G176" s="218"/>
      <c r="H176" s="218" t="s">
        <v>893</v>
      </c>
      <c r="I176" s="218" t="s">
        <v>828</v>
      </c>
      <c r="J176" s="218">
        <v>50</v>
      </c>
      <c r="K176" s="264"/>
    </row>
    <row r="177" spans="2:11" s="1" customFormat="1" ht="15" customHeight="1">
      <c r="B177" s="241"/>
      <c r="C177" s="218" t="s">
        <v>128</v>
      </c>
      <c r="D177" s="218"/>
      <c r="E177" s="218"/>
      <c r="F177" s="239" t="s">
        <v>826</v>
      </c>
      <c r="G177" s="218"/>
      <c r="H177" s="218" t="s">
        <v>894</v>
      </c>
      <c r="I177" s="218" t="s">
        <v>895</v>
      </c>
      <c r="J177" s="218"/>
      <c r="K177" s="264"/>
    </row>
    <row r="178" spans="2:11" s="1" customFormat="1" ht="15" customHeight="1">
      <c r="B178" s="241"/>
      <c r="C178" s="218" t="s">
        <v>57</v>
      </c>
      <c r="D178" s="218"/>
      <c r="E178" s="218"/>
      <c r="F178" s="239" t="s">
        <v>826</v>
      </c>
      <c r="G178" s="218"/>
      <c r="H178" s="218" t="s">
        <v>896</v>
      </c>
      <c r="I178" s="218" t="s">
        <v>897</v>
      </c>
      <c r="J178" s="218">
        <v>1</v>
      </c>
      <c r="K178" s="264"/>
    </row>
    <row r="179" spans="2:11" s="1" customFormat="1" ht="15" customHeight="1">
      <c r="B179" s="241"/>
      <c r="C179" s="218" t="s">
        <v>53</v>
      </c>
      <c r="D179" s="218"/>
      <c r="E179" s="218"/>
      <c r="F179" s="239" t="s">
        <v>826</v>
      </c>
      <c r="G179" s="218"/>
      <c r="H179" s="218" t="s">
        <v>898</v>
      </c>
      <c r="I179" s="218" t="s">
        <v>828</v>
      </c>
      <c r="J179" s="218">
        <v>20</v>
      </c>
      <c r="K179" s="264"/>
    </row>
    <row r="180" spans="2:11" s="1" customFormat="1" ht="15" customHeight="1">
      <c r="B180" s="241"/>
      <c r="C180" s="218" t="s">
        <v>54</v>
      </c>
      <c r="D180" s="218"/>
      <c r="E180" s="218"/>
      <c r="F180" s="239" t="s">
        <v>826</v>
      </c>
      <c r="G180" s="218"/>
      <c r="H180" s="218" t="s">
        <v>899</v>
      </c>
      <c r="I180" s="218" t="s">
        <v>828</v>
      </c>
      <c r="J180" s="218">
        <v>255</v>
      </c>
      <c r="K180" s="264"/>
    </row>
    <row r="181" spans="2:11" s="1" customFormat="1" ht="15" customHeight="1">
      <c r="B181" s="241"/>
      <c r="C181" s="218" t="s">
        <v>129</v>
      </c>
      <c r="D181" s="218"/>
      <c r="E181" s="218"/>
      <c r="F181" s="239" t="s">
        <v>826</v>
      </c>
      <c r="G181" s="218"/>
      <c r="H181" s="218" t="s">
        <v>790</v>
      </c>
      <c r="I181" s="218" t="s">
        <v>828</v>
      </c>
      <c r="J181" s="218">
        <v>10</v>
      </c>
      <c r="K181" s="264"/>
    </row>
    <row r="182" spans="2:11" s="1" customFormat="1" ht="15" customHeight="1">
      <c r="B182" s="241"/>
      <c r="C182" s="218" t="s">
        <v>130</v>
      </c>
      <c r="D182" s="218"/>
      <c r="E182" s="218"/>
      <c r="F182" s="239" t="s">
        <v>826</v>
      </c>
      <c r="G182" s="218"/>
      <c r="H182" s="218" t="s">
        <v>900</v>
      </c>
      <c r="I182" s="218" t="s">
        <v>861</v>
      </c>
      <c r="J182" s="218"/>
      <c r="K182" s="264"/>
    </row>
    <row r="183" spans="2:11" s="1" customFormat="1" ht="15" customHeight="1">
      <c r="B183" s="241"/>
      <c r="C183" s="218" t="s">
        <v>901</v>
      </c>
      <c r="D183" s="218"/>
      <c r="E183" s="218"/>
      <c r="F183" s="239" t="s">
        <v>826</v>
      </c>
      <c r="G183" s="218"/>
      <c r="H183" s="218" t="s">
        <v>902</v>
      </c>
      <c r="I183" s="218" t="s">
        <v>861</v>
      </c>
      <c r="J183" s="218"/>
      <c r="K183" s="264"/>
    </row>
    <row r="184" spans="2:11" s="1" customFormat="1" ht="15" customHeight="1">
      <c r="B184" s="241"/>
      <c r="C184" s="218" t="s">
        <v>890</v>
      </c>
      <c r="D184" s="218"/>
      <c r="E184" s="218"/>
      <c r="F184" s="239" t="s">
        <v>826</v>
      </c>
      <c r="G184" s="218"/>
      <c r="H184" s="218" t="s">
        <v>903</v>
      </c>
      <c r="I184" s="218" t="s">
        <v>861</v>
      </c>
      <c r="J184" s="218"/>
      <c r="K184" s="264"/>
    </row>
    <row r="185" spans="2:11" s="1" customFormat="1" ht="15" customHeight="1">
      <c r="B185" s="241"/>
      <c r="C185" s="218" t="s">
        <v>132</v>
      </c>
      <c r="D185" s="218"/>
      <c r="E185" s="218"/>
      <c r="F185" s="239" t="s">
        <v>832</v>
      </c>
      <c r="G185" s="218"/>
      <c r="H185" s="218" t="s">
        <v>904</v>
      </c>
      <c r="I185" s="218" t="s">
        <v>828</v>
      </c>
      <c r="J185" s="218">
        <v>50</v>
      </c>
      <c r="K185" s="264"/>
    </row>
    <row r="186" spans="2:11" s="1" customFormat="1" ht="15" customHeight="1">
      <c r="B186" s="241"/>
      <c r="C186" s="218" t="s">
        <v>905</v>
      </c>
      <c r="D186" s="218"/>
      <c r="E186" s="218"/>
      <c r="F186" s="239" t="s">
        <v>832</v>
      </c>
      <c r="G186" s="218"/>
      <c r="H186" s="218" t="s">
        <v>906</v>
      </c>
      <c r="I186" s="218" t="s">
        <v>907</v>
      </c>
      <c r="J186" s="218"/>
      <c r="K186" s="264"/>
    </row>
    <row r="187" spans="2:11" s="1" customFormat="1" ht="15" customHeight="1">
      <c r="B187" s="241"/>
      <c r="C187" s="218" t="s">
        <v>908</v>
      </c>
      <c r="D187" s="218"/>
      <c r="E187" s="218"/>
      <c r="F187" s="239" t="s">
        <v>832</v>
      </c>
      <c r="G187" s="218"/>
      <c r="H187" s="218" t="s">
        <v>909</v>
      </c>
      <c r="I187" s="218" t="s">
        <v>907</v>
      </c>
      <c r="J187" s="218"/>
      <c r="K187" s="264"/>
    </row>
    <row r="188" spans="2:11" s="1" customFormat="1" ht="15" customHeight="1">
      <c r="B188" s="241"/>
      <c r="C188" s="218" t="s">
        <v>910</v>
      </c>
      <c r="D188" s="218"/>
      <c r="E188" s="218"/>
      <c r="F188" s="239" t="s">
        <v>832</v>
      </c>
      <c r="G188" s="218"/>
      <c r="H188" s="218" t="s">
        <v>911</v>
      </c>
      <c r="I188" s="218" t="s">
        <v>907</v>
      </c>
      <c r="J188" s="218"/>
      <c r="K188" s="264"/>
    </row>
    <row r="189" spans="2:11" s="1" customFormat="1" ht="15" customHeight="1">
      <c r="B189" s="241"/>
      <c r="C189" s="277" t="s">
        <v>912</v>
      </c>
      <c r="D189" s="218"/>
      <c r="E189" s="218"/>
      <c r="F189" s="239" t="s">
        <v>832</v>
      </c>
      <c r="G189" s="218"/>
      <c r="H189" s="218" t="s">
        <v>913</v>
      </c>
      <c r="I189" s="218" t="s">
        <v>914</v>
      </c>
      <c r="J189" s="278" t="s">
        <v>915</v>
      </c>
      <c r="K189" s="264"/>
    </row>
    <row r="190" spans="2:11" s="1" customFormat="1" ht="15" customHeight="1">
      <c r="B190" s="241"/>
      <c r="C190" s="277" t="s">
        <v>42</v>
      </c>
      <c r="D190" s="218"/>
      <c r="E190" s="218"/>
      <c r="F190" s="239" t="s">
        <v>826</v>
      </c>
      <c r="G190" s="218"/>
      <c r="H190" s="215" t="s">
        <v>916</v>
      </c>
      <c r="I190" s="218" t="s">
        <v>917</v>
      </c>
      <c r="J190" s="218"/>
      <c r="K190" s="264"/>
    </row>
    <row r="191" spans="2:11" s="1" customFormat="1" ht="15" customHeight="1">
      <c r="B191" s="241"/>
      <c r="C191" s="277" t="s">
        <v>918</v>
      </c>
      <c r="D191" s="218"/>
      <c r="E191" s="218"/>
      <c r="F191" s="239" t="s">
        <v>826</v>
      </c>
      <c r="G191" s="218"/>
      <c r="H191" s="218" t="s">
        <v>919</v>
      </c>
      <c r="I191" s="218" t="s">
        <v>861</v>
      </c>
      <c r="J191" s="218"/>
      <c r="K191" s="264"/>
    </row>
    <row r="192" spans="2:11" s="1" customFormat="1" ht="15" customHeight="1">
      <c r="B192" s="241"/>
      <c r="C192" s="277" t="s">
        <v>920</v>
      </c>
      <c r="D192" s="218"/>
      <c r="E192" s="218"/>
      <c r="F192" s="239" t="s">
        <v>826</v>
      </c>
      <c r="G192" s="218"/>
      <c r="H192" s="218" t="s">
        <v>921</v>
      </c>
      <c r="I192" s="218" t="s">
        <v>861</v>
      </c>
      <c r="J192" s="218"/>
      <c r="K192" s="264"/>
    </row>
    <row r="193" spans="2:11" s="1" customFormat="1" ht="15" customHeight="1">
      <c r="B193" s="241"/>
      <c r="C193" s="277" t="s">
        <v>922</v>
      </c>
      <c r="D193" s="218"/>
      <c r="E193" s="218"/>
      <c r="F193" s="239" t="s">
        <v>832</v>
      </c>
      <c r="G193" s="218"/>
      <c r="H193" s="218" t="s">
        <v>923</v>
      </c>
      <c r="I193" s="218" t="s">
        <v>861</v>
      </c>
      <c r="J193" s="218"/>
      <c r="K193" s="264"/>
    </row>
    <row r="194" spans="2:11" s="1" customFormat="1" ht="15" customHeight="1">
      <c r="B194" s="270"/>
      <c r="C194" s="279"/>
      <c r="D194" s="250"/>
      <c r="E194" s="250"/>
      <c r="F194" s="250"/>
      <c r="G194" s="250"/>
      <c r="H194" s="250"/>
      <c r="I194" s="250"/>
      <c r="J194" s="250"/>
      <c r="K194" s="271"/>
    </row>
    <row r="195" spans="2:11" s="1" customFormat="1" ht="18.75" customHeight="1">
      <c r="B195" s="252"/>
      <c r="C195" s="262"/>
      <c r="D195" s="262"/>
      <c r="E195" s="262"/>
      <c r="F195" s="272"/>
      <c r="G195" s="262"/>
      <c r="H195" s="262"/>
      <c r="I195" s="262"/>
      <c r="J195" s="262"/>
      <c r="K195" s="252"/>
    </row>
    <row r="196" spans="2:11" s="1" customFormat="1" ht="18.75" customHeight="1">
      <c r="B196" s="252"/>
      <c r="C196" s="262"/>
      <c r="D196" s="262"/>
      <c r="E196" s="262"/>
      <c r="F196" s="272"/>
      <c r="G196" s="262"/>
      <c r="H196" s="262"/>
      <c r="I196" s="262"/>
      <c r="J196" s="262"/>
      <c r="K196" s="252"/>
    </row>
    <row r="197" spans="2:11" s="1" customFormat="1" ht="18.75" customHeight="1">
      <c r="B197" s="225"/>
      <c r="C197" s="225"/>
      <c r="D197" s="225"/>
      <c r="E197" s="225"/>
      <c r="F197" s="225"/>
      <c r="G197" s="225"/>
      <c r="H197" s="225"/>
      <c r="I197" s="225"/>
      <c r="J197" s="225"/>
      <c r="K197" s="225"/>
    </row>
    <row r="198" spans="2:11" s="1" customFormat="1" ht="12">
      <c r="B198" s="207"/>
      <c r="C198" s="208"/>
      <c r="D198" s="208"/>
      <c r="E198" s="208"/>
      <c r="F198" s="208"/>
      <c r="G198" s="208"/>
      <c r="H198" s="208"/>
      <c r="I198" s="208"/>
      <c r="J198" s="208"/>
      <c r="K198" s="209"/>
    </row>
    <row r="199" spans="2:11" s="1" customFormat="1" ht="20.5">
      <c r="B199" s="210"/>
      <c r="C199" s="330" t="s">
        <v>924</v>
      </c>
      <c r="D199" s="330"/>
      <c r="E199" s="330"/>
      <c r="F199" s="330"/>
      <c r="G199" s="330"/>
      <c r="H199" s="330"/>
      <c r="I199" s="330"/>
      <c r="J199" s="330"/>
      <c r="K199" s="211"/>
    </row>
    <row r="200" spans="2:11" s="1" customFormat="1" ht="25.5" customHeight="1">
      <c r="B200" s="210"/>
      <c r="C200" s="280" t="s">
        <v>925</v>
      </c>
      <c r="D200" s="280"/>
      <c r="E200" s="280"/>
      <c r="F200" s="280" t="s">
        <v>926</v>
      </c>
      <c r="G200" s="281"/>
      <c r="H200" s="331" t="s">
        <v>927</v>
      </c>
      <c r="I200" s="331"/>
      <c r="J200" s="331"/>
      <c r="K200" s="211"/>
    </row>
    <row r="201" spans="2:11" s="1" customFormat="1" ht="5.25" customHeight="1">
      <c r="B201" s="241"/>
      <c r="C201" s="236"/>
      <c r="D201" s="236"/>
      <c r="E201" s="236"/>
      <c r="F201" s="236"/>
      <c r="G201" s="262"/>
      <c r="H201" s="236"/>
      <c r="I201" s="236"/>
      <c r="J201" s="236"/>
      <c r="K201" s="264"/>
    </row>
    <row r="202" spans="2:11" s="1" customFormat="1" ht="15" customHeight="1">
      <c r="B202" s="241"/>
      <c r="C202" s="218" t="s">
        <v>917</v>
      </c>
      <c r="D202" s="218"/>
      <c r="E202" s="218"/>
      <c r="F202" s="239" t="s">
        <v>43</v>
      </c>
      <c r="G202" s="218"/>
      <c r="H202" s="332" t="s">
        <v>928</v>
      </c>
      <c r="I202" s="332"/>
      <c r="J202" s="332"/>
      <c r="K202" s="264"/>
    </row>
    <row r="203" spans="2:11" s="1" customFormat="1" ht="15" customHeight="1">
      <c r="B203" s="241"/>
      <c r="C203" s="218"/>
      <c r="D203" s="218"/>
      <c r="E203" s="218"/>
      <c r="F203" s="239" t="s">
        <v>44</v>
      </c>
      <c r="G203" s="218"/>
      <c r="H203" s="332" t="s">
        <v>929</v>
      </c>
      <c r="I203" s="332"/>
      <c r="J203" s="332"/>
      <c r="K203" s="264"/>
    </row>
    <row r="204" spans="2:11" s="1" customFormat="1" ht="15" customHeight="1">
      <c r="B204" s="241"/>
      <c r="C204" s="218"/>
      <c r="D204" s="218"/>
      <c r="E204" s="218"/>
      <c r="F204" s="239" t="s">
        <v>47</v>
      </c>
      <c r="G204" s="218"/>
      <c r="H204" s="332" t="s">
        <v>930</v>
      </c>
      <c r="I204" s="332"/>
      <c r="J204" s="332"/>
      <c r="K204" s="264"/>
    </row>
    <row r="205" spans="2:11" s="1" customFormat="1" ht="15" customHeight="1">
      <c r="B205" s="241"/>
      <c r="C205" s="218"/>
      <c r="D205" s="218"/>
      <c r="E205" s="218"/>
      <c r="F205" s="239" t="s">
        <v>45</v>
      </c>
      <c r="G205" s="218"/>
      <c r="H205" s="332" t="s">
        <v>931</v>
      </c>
      <c r="I205" s="332"/>
      <c r="J205" s="332"/>
      <c r="K205" s="264"/>
    </row>
    <row r="206" spans="2:11" s="1" customFormat="1" ht="15" customHeight="1">
      <c r="B206" s="241"/>
      <c r="C206" s="218"/>
      <c r="D206" s="218"/>
      <c r="E206" s="218"/>
      <c r="F206" s="239" t="s">
        <v>46</v>
      </c>
      <c r="G206" s="218"/>
      <c r="H206" s="332" t="s">
        <v>932</v>
      </c>
      <c r="I206" s="332"/>
      <c r="J206" s="332"/>
      <c r="K206" s="264"/>
    </row>
    <row r="207" spans="2:11" s="1" customFormat="1" ht="15" customHeight="1">
      <c r="B207" s="241"/>
      <c r="C207" s="218"/>
      <c r="D207" s="218"/>
      <c r="E207" s="218"/>
      <c r="F207" s="239"/>
      <c r="G207" s="218"/>
      <c r="H207" s="218"/>
      <c r="I207" s="218"/>
      <c r="J207" s="218"/>
      <c r="K207" s="264"/>
    </row>
    <row r="208" spans="2:11" s="1" customFormat="1" ht="15" customHeight="1">
      <c r="B208" s="241"/>
      <c r="C208" s="218" t="s">
        <v>873</v>
      </c>
      <c r="D208" s="218"/>
      <c r="E208" s="218"/>
      <c r="F208" s="239" t="s">
        <v>79</v>
      </c>
      <c r="G208" s="218"/>
      <c r="H208" s="332" t="s">
        <v>933</v>
      </c>
      <c r="I208" s="332"/>
      <c r="J208" s="332"/>
      <c r="K208" s="264"/>
    </row>
    <row r="209" spans="2:11" s="1" customFormat="1" ht="15" customHeight="1">
      <c r="B209" s="241"/>
      <c r="C209" s="218"/>
      <c r="D209" s="218"/>
      <c r="E209" s="218"/>
      <c r="F209" s="239" t="s">
        <v>770</v>
      </c>
      <c r="G209" s="218"/>
      <c r="H209" s="332" t="s">
        <v>771</v>
      </c>
      <c r="I209" s="332"/>
      <c r="J209" s="332"/>
      <c r="K209" s="264"/>
    </row>
    <row r="210" spans="2:11" s="1" customFormat="1" ht="15" customHeight="1">
      <c r="B210" s="241"/>
      <c r="C210" s="218"/>
      <c r="D210" s="218"/>
      <c r="E210" s="218"/>
      <c r="F210" s="239" t="s">
        <v>768</v>
      </c>
      <c r="G210" s="218"/>
      <c r="H210" s="332" t="s">
        <v>934</v>
      </c>
      <c r="I210" s="332"/>
      <c r="J210" s="332"/>
      <c r="K210" s="264"/>
    </row>
    <row r="211" spans="2:11" s="1" customFormat="1" ht="15" customHeight="1">
      <c r="B211" s="282"/>
      <c r="C211" s="218"/>
      <c r="D211" s="218"/>
      <c r="E211" s="218"/>
      <c r="F211" s="239" t="s">
        <v>772</v>
      </c>
      <c r="G211" s="277"/>
      <c r="H211" s="333" t="s">
        <v>773</v>
      </c>
      <c r="I211" s="333"/>
      <c r="J211" s="333"/>
      <c r="K211" s="283"/>
    </row>
    <row r="212" spans="2:11" s="1" customFormat="1" ht="15" customHeight="1">
      <c r="B212" s="282"/>
      <c r="C212" s="218"/>
      <c r="D212" s="218"/>
      <c r="E212" s="218"/>
      <c r="F212" s="239" t="s">
        <v>670</v>
      </c>
      <c r="G212" s="277"/>
      <c r="H212" s="333" t="s">
        <v>935</v>
      </c>
      <c r="I212" s="333"/>
      <c r="J212" s="333"/>
      <c r="K212" s="283"/>
    </row>
    <row r="213" spans="2:11" s="1" customFormat="1" ht="15" customHeight="1">
      <c r="B213" s="282"/>
      <c r="C213" s="218"/>
      <c r="D213" s="218"/>
      <c r="E213" s="218"/>
      <c r="F213" s="239"/>
      <c r="G213" s="277"/>
      <c r="H213" s="268"/>
      <c r="I213" s="268"/>
      <c r="J213" s="268"/>
      <c r="K213" s="283"/>
    </row>
    <row r="214" spans="2:11" s="1" customFormat="1" ht="15" customHeight="1">
      <c r="B214" s="282"/>
      <c r="C214" s="218" t="s">
        <v>897</v>
      </c>
      <c r="D214" s="218"/>
      <c r="E214" s="218"/>
      <c r="F214" s="239">
        <v>1</v>
      </c>
      <c r="G214" s="277"/>
      <c r="H214" s="333" t="s">
        <v>936</v>
      </c>
      <c r="I214" s="333"/>
      <c r="J214" s="333"/>
      <c r="K214" s="283"/>
    </row>
    <row r="215" spans="2:11" s="1" customFormat="1" ht="15" customHeight="1">
      <c r="B215" s="282"/>
      <c r="C215" s="218"/>
      <c r="D215" s="218"/>
      <c r="E215" s="218"/>
      <c r="F215" s="239">
        <v>2</v>
      </c>
      <c r="G215" s="277"/>
      <c r="H215" s="333" t="s">
        <v>937</v>
      </c>
      <c r="I215" s="333"/>
      <c r="J215" s="333"/>
      <c r="K215" s="283"/>
    </row>
    <row r="216" spans="2:11" s="1" customFormat="1" ht="15" customHeight="1">
      <c r="B216" s="282"/>
      <c r="C216" s="218"/>
      <c r="D216" s="218"/>
      <c r="E216" s="218"/>
      <c r="F216" s="239">
        <v>3</v>
      </c>
      <c r="G216" s="277"/>
      <c r="H216" s="333" t="s">
        <v>938</v>
      </c>
      <c r="I216" s="333"/>
      <c r="J216" s="333"/>
      <c r="K216" s="283"/>
    </row>
    <row r="217" spans="2:11" s="1" customFormat="1" ht="15" customHeight="1">
      <c r="B217" s="282"/>
      <c r="C217" s="218"/>
      <c r="D217" s="218"/>
      <c r="E217" s="218"/>
      <c r="F217" s="239">
        <v>4</v>
      </c>
      <c r="G217" s="277"/>
      <c r="H217" s="333" t="s">
        <v>939</v>
      </c>
      <c r="I217" s="333"/>
      <c r="J217" s="333"/>
      <c r="K217" s="283"/>
    </row>
    <row r="218" spans="2:11" s="1" customFormat="1" ht="12.75" customHeight="1">
      <c r="B218" s="284"/>
      <c r="C218" s="285"/>
      <c r="D218" s="285"/>
      <c r="E218" s="285"/>
      <c r="F218" s="285"/>
      <c r="G218" s="285"/>
      <c r="H218" s="285"/>
      <c r="I218" s="285"/>
      <c r="J218" s="285"/>
      <c r="K218" s="28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1 - komunikace</vt:lpstr>
      <vt:lpstr>2 - veřejné osvětlení</vt:lpstr>
      <vt:lpstr>3 - vedlejší rozpočtové n...</vt:lpstr>
      <vt:lpstr>Seznam figur</vt:lpstr>
      <vt:lpstr>Pokyny pro vyplnění</vt:lpstr>
      <vt:lpstr>'1 - komunikace'!Názvy_tisku</vt:lpstr>
      <vt:lpstr>'2 - veřejné osvětlení'!Názvy_tisku</vt:lpstr>
      <vt:lpstr>'3 - vedlejší rozpočtové n...'!Názvy_tisku</vt:lpstr>
      <vt:lpstr>'Rekapitulace stavby'!Názvy_tisku</vt:lpstr>
      <vt:lpstr>'Seznam figur'!Názvy_tisku</vt:lpstr>
      <vt:lpstr>'1 - komunikace'!Oblast_tisku</vt:lpstr>
      <vt:lpstr>'2 - veřejné osvětlení'!Oblast_tisku</vt:lpstr>
      <vt:lpstr>'3 - vedlejší rozpočtové n...'!Oblast_tisku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LAPTOP-1HLKIQ53\Dudik</dc:creator>
  <cp:lastModifiedBy>Oplíštil Petr</cp:lastModifiedBy>
  <dcterms:created xsi:type="dcterms:W3CDTF">2023-02-14T09:34:47Z</dcterms:created>
  <dcterms:modified xsi:type="dcterms:W3CDTF">2023-02-16T07:35:27Z</dcterms:modified>
</cp:coreProperties>
</file>