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P:\OBCE\2022\Dobris_namesti\DPS\rozpocet\"/>
    </mc:Choice>
  </mc:AlternateContent>
  <xr:revisionPtr revIDLastSave="0" documentId="13_ncr:1_{445888D1-8387-4ADE-B750-8A0550281CFC}" xr6:coauthVersionLast="47" xr6:coauthVersionMax="47" xr10:uidLastSave="{00000000-0000-0000-0000-000000000000}"/>
  <bookViews>
    <workbookView xWindow="-120" yWindow="-120" windowWidth="29040" windowHeight="15840" tabRatio="429" xr2:uid="{00000000-000D-0000-FFFF-FFFF00000000}"/>
  </bookViews>
  <sheets>
    <sheet name="ROZPOČET" sheetId="1" r:id="rId1"/>
  </sheets>
  <definedNames>
    <definedName name="__xlnm.Print_Area_1">ROZPOČET!$A$92:$G$273</definedName>
    <definedName name="Excel_BuiltIn_Print_Area_1_1">ROZPOČET!$A$92:$G$273</definedName>
    <definedName name="Excel_BuiltIn_Print_Area_1_1_1">ROZPOČET!$A$92:$G$273</definedName>
    <definedName name="Excel_BuiltIn_Print_Area_1_1_1_1">ROZPOČET!$A$138:$G$273</definedName>
    <definedName name="Excel_BuiltIn_Print_Area_2">"#REF!"</definedName>
    <definedName name="Excel_BuiltIn_Print_Area_2_1">"#REF!"</definedName>
    <definedName name="_xlnm.Print_Area" localSheetId="0">ROZPOČET!$A$1:$G$303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9" i="1" l="1"/>
  <c r="G260" i="1"/>
  <c r="G261" i="1"/>
  <c r="G262" i="1"/>
  <c r="G263" i="1"/>
  <c r="E247" i="1"/>
  <c r="G247" i="1" s="1"/>
  <c r="G248" i="1"/>
  <c r="E238" i="1"/>
  <c r="E237" i="1"/>
  <c r="E85" i="1"/>
  <c r="G85" i="1" s="1"/>
  <c r="E76" i="1"/>
  <c r="G76" i="1" s="1"/>
  <c r="G75" i="1"/>
  <c r="G74" i="1"/>
  <c r="E71" i="1"/>
  <c r="G71" i="1" s="1"/>
  <c r="G70" i="1"/>
  <c r="G69" i="1"/>
  <c r="G249" i="1" l="1"/>
  <c r="G77" i="1"/>
  <c r="G72" i="1"/>
  <c r="E265" i="1" l="1"/>
  <c r="G271" i="1"/>
  <c r="E297" i="1" l="1"/>
  <c r="E296" i="1"/>
  <c r="G296" i="1" s="1"/>
  <c r="E295" i="1"/>
  <c r="G295" i="1" s="1"/>
  <c r="E294" i="1"/>
  <c r="G294" i="1" s="1"/>
  <c r="E293" i="1"/>
  <c r="G293" i="1" s="1"/>
  <c r="E286" i="1"/>
  <c r="E288" i="1" l="1"/>
  <c r="E289" i="1"/>
  <c r="G257" i="1"/>
  <c r="G256" i="1"/>
  <c r="G255" i="1"/>
  <c r="G254" i="1"/>
  <c r="G84" i="1"/>
  <c r="G89" i="1"/>
  <c r="E228" i="1" l="1"/>
  <c r="G244" i="1"/>
  <c r="G269" i="1"/>
  <c r="G270" i="1"/>
  <c r="G265" i="1"/>
  <c r="G264" i="1"/>
  <c r="G88" i="1"/>
  <c r="G90" i="1" s="1"/>
  <c r="G83" i="1"/>
  <c r="G82" i="1"/>
  <c r="E243" i="1"/>
  <c r="G243" i="1" s="1"/>
  <c r="E239" i="1"/>
  <c r="G239" i="1" s="1"/>
  <c r="G237" i="1"/>
  <c r="E234" i="1"/>
  <c r="G234" i="1" s="1"/>
  <c r="E231" i="1"/>
  <c r="E233" i="1"/>
  <c r="G233" i="1" s="1"/>
  <c r="E226" i="1"/>
  <c r="G235" i="1"/>
  <c r="G225" i="1"/>
  <c r="E206" i="1"/>
  <c r="G171" i="1"/>
  <c r="E170" i="1"/>
  <c r="G170" i="1" s="1"/>
  <c r="E172" i="1"/>
  <c r="G172" i="1" s="1"/>
  <c r="E164" i="1"/>
  <c r="E158" i="1"/>
  <c r="G158" i="1" s="1"/>
  <c r="E163" i="1"/>
  <c r="G163" i="1" s="1"/>
  <c r="G162" i="1"/>
  <c r="E148" i="1"/>
  <c r="G148" i="1" s="1"/>
  <c r="E151" i="1"/>
  <c r="G151" i="1" s="1"/>
  <c r="E150" i="1"/>
  <c r="G150" i="1" s="1"/>
  <c r="E149" i="1"/>
  <c r="G149" i="1" s="1"/>
  <c r="G147" i="1"/>
  <c r="G143" i="1"/>
  <c r="G266" i="1" l="1"/>
  <c r="E227" i="1"/>
  <c r="G227" i="1" s="1"/>
  <c r="G238" i="1"/>
  <c r="G86" i="1"/>
  <c r="E232" i="1"/>
  <c r="G232" i="1" s="1"/>
  <c r="G231" i="1"/>
  <c r="G226" i="1"/>
  <c r="E161" i="1"/>
  <c r="G161" i="1" s="1"/>
  <c r="G152" i="1"/>
  <c r="E159" i="1"/>
  <c r="G159" i="1" s="1"/>
  <c r="E160" i="1"/>
  <c r="G160" i="1" s="1"/>
  <c r="G164" i="1"/>
  <c r="E298" i="1" l="1"/>
  <c r="G298" i="1" s="1"/>
  <c r="G297" i="1"/>
  <c r="E229" i="1"/>
  <c r="G229" i="1" s="1"/>
  <c r="G228" i="1"/>
  <c r="G299" i="1" l="1"/>
  <c r="G240" i="1"/>
  <c r="G79" i="1" l="1"/>
  <c r="G130" i="1"/>
  <c r="G131" i="1"/>
  <c r="G132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0" i="1"/>
  <c r="G101" i="1" s="1"/>
  <c r="G97" i="1"/>
  <c r="G96" i="1"/>
  <c r="E136" i="1"/>
  <c r="E169" i="1" s="1"/>
  <c r="G169" i="1" s="1"/>
  <c r="E126" i="1"/>
  <c r="E101" i="1"/>
  <c r="E156" i="1" s="1"/>
  <c r="E290" i="1"/>
  <c r="G290" i="1" s="1"/>
  <c r="G288" i="1"/>
  <c r="E287" i="1"/>
  <c r="G287" i="1" s="1"/>
  <c r="G80" i="1" l="1"/>
  <c r="E168" i="1"/>
  <c r="G168" i="1" s="1"/>
  <c r="E167" i="1"/>
  <c r="G167" i="1" s="1"/>
  <c r="E157" i="1"/>
  <c r="G157" i="1" s="1"/>
  <c r="G156" i="1"/>
  <c r="G126" i="1"/>
  <c r="G286" i="1"/>
  <c r="G289" i="1"/>
  <c r="G91" i="1" l="1"/>
  <c r="F39" i="1" s="1"/>
  <c r="G173" i="1"/>
  <c r="G291" i="1"/>
  <c r="G301" i="1"/>
  <c r="E300" i="1"/>
  <c r="G300" i="1" s="1"/>
  <c r="G268" i="1" l="1"/>
  <c r="G206" i="1"/>
  <c r="G272" i="1" l="1"/>
  <c r="G273" i="1" s="1"/>
  <c r="E144" i="1"/>
  <c r="G134" i="1"/>
  <c r="G135" i="1"/>
  <c r="G133" i="1"/>
  <c r="E98" i="1"/>
  <c r="E218" i="1"/>
  <c r="G136" i="1" l="1"/>
  <c r="E177" i="1"/>
  <c r="G98" i="1"/>
  <c r="F42" i="1" s="1"/>
  <c r="G144" i="1"/>
  <c r="G242" i="1"/>
  <c r="G245" i="1" s="1"/>
  <c r="G250" i="1" s="1"/>
  <c r="G204" i="1"/>
  <c r="G137" i="1" l="1"/>
  <c r="G138" i="1" s="1"/>
  <c r="E278" i="1"/>
  <c r="G278" i="1" s="1"/>
  <c r="E280" i="1"/>
  <c r="G280" i="1" s="1"/>
  <c r="E281" i="1"/>
  <c r="G281" i="1" s="1"/>
  <c r="E199" i="1"/>
  <c r="G199" i="1" s="1"/>
  <c r="E196" i="1"/>
  <c r="G196" i="1" s="1"/>
  <c r="E195" i="1"/>
  <c r="G195" i="1" s="1"/>
  <c r="E194" i="1"/>
  <c r="G194" i="1" s="1"/>
  <c r="E193" i="1"/>
  <c r="G193" i="1" s="1"/>
  <c r="E192" i="1"/>
  <c r="G192" i="1" s="1"/>
  <c r="E191" i="1"/>
  <c r="G191" i="1" s="1"/>
  <c r="E190" i="1"/>
  <c r="G190" i="1" s="1"/>
  <c r="E189" i="1"/>
  <c r="G189" i="1" s="1"/>
  <c r="E178" i="1"/>
  <c r="G178" i="1" s="1"/>
  <c r="E179" i="1"/>
  <c r="G179" i="1" s="1"/>
  <c r="E282" i="1"/>
  <c r="G282" i="1" s="1"/>
  <c r="F41" i="1" l="1"/>
  <c r="E283" i="1"/>
  <c r="G283" i="1" s="1"/>
  <c r="E279" i="1"/>
  <c r="G279" i="1" s="1"/>
  <c r="G284" i="1" l="1"/>
  <c r="G302" i="1" s="1"/>
  <c r="F51" i="1" s="1"/>
  <c r="G177" i="1"/>
  <c r="E210" i="1" l="1"/>
  <c r="E209" i="1"/>
  <c r="G209" i="1" s="1"/>
  <c r="E205" i="1"/>
  <c r="G205" i="1" s="1"/>
  <c r="E184" i="1"/>
  <c r="G184" i="1" s="1"/>
  <c r="E182" i="1"/>
  <c r="G182" i="1" s="1"/>
  <c r="E180" i="1"/>
  <c r="G180" i="1" l="1"/>
  <c r="E181" i="1"/>
  <c r="G181" i="1" s="1"/>
  <c r="G210" i="1"/>
  <c r="G145" i="1" l="1"/>
  <c r="F49" i="1" l="1"/>
  <c r="G218" i="1" l="1"/>
  <c r="E183" i="1" l="1"/>
  <c r="G183" i="1" s="1"/>
  <c r="E207" i="1"/>
  <c r="G207" i="1" s="1"/>
  <c r="E208" i="1"/>
  <c r="E213" i="1"/>
  <c r="G213" i="1" s="1"/>
  <c r="E186" i="1"/>
  <c r="G186" i="1" s="1"/>
  <c r="E197" i="1" l="1"/>
  <c r="G197" i="1" s="1"/>
  <c r="G208" i="1"/>
  <c r="E216" i="1"/>
  <c r="E214" i="1"/>
  <c r="G214" i="1" s="1"/>
  <c r="E212" i="1"/>
  <c r="G212" i="1" s="1"/>
  <c r="E187" i="1"/>
  <c r="G187" i="1" s="1"/>
  <c r="E188" i="1"/>
  <c r="G188" i="1" s="1"/>
  <c r="E211" i="1"/>
  <c r="G211" i="1" s="1"/>
  <c r="E217" i="1"/>
  <c r="G217" i="1" s="1"/>
  <c r="E185" i="1"/>
  <c r="G185" i="1" s="1"/>
  <c r="E198" i="1"/>
  <c r="G198" i="1" s="1"/>
  <c r="E215" i="1" l="1"/>
  <c r="G215" i="1" s="1"/>
  <c r="G216" i="1"/>
  <c r="G165" i="1"/>
  <c r="G200" i="1"/>
  <c r="F45" i="1" l="1"/>
  <c r="F56" i="1" s="1"/>
  <c r="G219" i="1"/>
  <c r="G220" i="1" s="1"/>
  <c r="F44" i="1" l="1"/>
  <c r="F47" i="1"/>
  <c r="F55" i="1" l="1"/>
  <c r="F58" i="1" s="1"/>
  <c r="F60" i="1" s="1"/>
  <c r="F30" i="1" s="1"/>
</calcChain>
</file>

<file path=xl/sharedStrings.xml><?xml version="1.0" encoding="utf-8"?>
<sst xmlns="http://schemas.openxmlformats.org/spreadsheetml/2006/main" count="650" uniqueCount="338">
  <si>
    <t>Náklady za rostlinný materiál</t>
  </si>
  <si>
    <t>latinský název</t>
  </si>
  <si>
    <t>český název</t>
  </si>
  <si>
    <t>výsadbová velikost</t>
  </si>
  <si>
    <t>cena za kus</t>
  </si>
  <si>
    <t xml:space="preserve">Stromy alejového typu s balem </t>
  </si>
  <si>
    <t xml:space="preserve">Stromy alejového typu s balem – celkem </t>
  </si>
  <si>
    <t>levandule lékařská</t>
  </si>
  <si>
    <t xml:space="preserve">název </t>
  </si>
  <si>
    <t>ks</t>
  </si>
  <si>
    <t>m2</t>
  </si>
  <si>
    <t>m3</t>
  </si>
  <si>
    <t>kg</t>
  </si>
  <si>
    <t>Výsadba alejového stromu s balem</t>
  </si>
  <si>
    <t>Hnojení půdy nebo trávníku v rovině nebo ve svahu 1:5 umělým hnojivem na široko</t>
  </si>
  <si>
    <t>t</t>
  </si>
  <si>
    <t>Mulčování vysazených rostlin mulčovací kůrou, tloušťky do 100 mm na rovině nebo svahu do 1:5</t>
  </si>
  <si>
    <t>R</t>
  </si>
  <si>
    <t>specifikace</t>
  </si>
  <si>
    <t>184 91-1421</t>
  </si>
  <si>
    <t>185 80-2113</t>
  </si>
  <si>
    <t>183 40-3153</t>
  </si>
  <si>
    <t>l</t>
  </si>
  <si>
    <t>184 21-5132</t>
  </si>
  <si>
    <t>Ukotvení dřeviny třemi kůly, délky přes 1 do 2 m průměru do 100 mm</t>
  </si>
  <si>
    <t>184 80-2111</t>
  </si>
  <si>
    <t>Dodání kůlů délky 2500 mm, průměru 60 mm (3 ks k jedné dřevině), vč. ceny dopravy materiálu</t>
  </si>
  <si>
    <t>Dodání příčníků délky 500 mm, průměru 60 mm (3 ks k jedné dřevině), vč. ceny dopravy materiálu</t>
  </si>
  <si>
    <t>Dodání úvazku (3 ks k jedné dřevině) , vč. ceny dopravy materiálu</t>
  </si>
  <si>
    <t xml:space="preserve">Výsadba kontejnerového keře </t>
  </si>
  <si>
    <t>111 15-1121</t>
  </si>
  <si>
    <t xml:space="preserve">Obdělávání půdy hrabáním v rovině  nebo na svahu do 1:5 </t>
  </si>
  <si>
    <t>181 11-4711</t>
  </si>
  <si>
    <t>183 40-3114</t>
  </si>
  <si>
    <t>Obdělání půdy kultivátorováním, v rovině nebo na svahu do 1:5</t>
  </si>
  <si>
    <t xml:space="preserve">Dovoz materiálu do 20 km na místo </t>
  </si>
  <si>
    <t>Dodávka mulčovací kůry tl. vrstvy 0,1 m, vč. ceny dopravy materiálu</t>
  </si>
  <si>
    <t xml:space="preserve">Dodání travního osiva (Parková směs) při výsevku 250 kg/ha </t>
  </si>
  <si>
    <t>Trávníkové hnojivo 30 g/m2, vč. ceny dopravy materiálu</t>
  </si>
  <si>
    <t>Pěstební substrát 0,01 m3 / 1 ks, včetně ceny dopravy materiálu</t>
  </si>
  <si>
    <t>počet kusů</t>
  </si>
  <si>
    <t>cena celkem bez DPH</t>
  </si>
  <si>
    <t>181 41-1131</t>
  </si>
  <si>
    <t>m</t>
  </si>
  <si>
    <t>Dodávka totální herbicid v dávce  0,0008 l/m2 , vč. ceny dopravy materiálu</t>
  </si>
  <si>
    <t>Vytyčení výsadeb stromů</t>
  </si>
  <si>
    <t>m.j.</t>
  </si>
  <si>
    <t>Náklady za práce - sadové úpravy</t>
  </si>
  <si>
    <t>Dodávka mulčovací kůry tl. vrstvy 0,1 m, vč. dopravy</t>
  </si>
  <si>
    <t>185 85-1121</t>
  </si>
  <si>
    <t>Dovoz vody pro zálivku rostlin na vzdálenost do 1000 m</t>
  </si>
  <si>
    <t>Pěstební substrát 0,5 m3 / 1 ks, včetně ceny dopravy materiálu</t>
  </si>
  <si>
    <t>Uložení biologického materiálu na skládku a skládkovné</t>
  </si>
  <si>
    <t>Povýsadbový řez vysazených stromů vč. Likvidace odpadu</t>
  </si>
  <si>
    <t>Doprava rostlinného materiálu</t>
  </si>
  <si>
    <t>kpl</t>
  </si>
  <si>
    <t>Výsadba kontejnerového keře – celkem</t>
  </si>
  <si>
    <t>Stavba:</t>
  </si>
  <si>
    <t>Místo:</t>
  </si>
  <si>
    <t>Objednatel:</t>
  </si>
  <si>
    <t>Datum:</t>
  </si>
  <si>
    <t>Zhotovitel:</t>
  </si>
  <si>
    <t>Projektant:</t>
  </si>
  <si>
    <t>Living in green s.r.o.</t>
  </si>
  <si>
    <t>Palackého 70</t>
  </si>
  <si>
    <t>252 29 Dobřichovice</t>
  </si>
  <si>
    <t>IČO: 24828301</t>
  </si>
  <si>
    <t>DIČ: CZ24828301</t>
  </si>
  <si>
    <t>Vypracoval:</t>
  </si>
  <si>
    <t>Ing. Pavlína Elfová</t>
  </si>
  <si>
    <t>Cena s DPH 21 %</t>
  </si>
  <si>
    <t>REKAPITULACE ROZPOČTU</t>
  </si>
  <si>
    <t>Sazba DPH - 21 %</t>
  </si>
  <si>
    <t>Náklady za práce - sadové úpravy - celkem</t>
  </si>
  <si>
    <t>Náklady za rostlinný materiál -  celkem</t>
  </si>
  <si>
    <t>R + specifikace</t>
  </si>
  <si>
    <t>Odstranění kamene sebráním a naložením na dopravní prostředek hmotnosti jednotlivě do 15 kg</t>
  </si>
  <si>
    <t>181 35-1103</t>
  </si>
  <si>
    <t>Založení parkového trávníku na půdě předem připravené plochy do 1000 m2 výsevem včetně utažení  v rovině nebo na svahu do 1:5</t>
  </si>
  <si>
    <t>Pokosení parkového trávníku při souvislé ploše do 1 000 m2 s odvozem do 20 km v rovině nebo svahu do 1:5, 3x</t>
  </si>
  <si>
    <t>Chemické odplevelení půdy před založením kultury, trávníku nebo zpevněných ploch o výměře přes 20 m2 v rovině nebo na svahu do 1:5 postřikem na široko</t>
  </si>
  <si>
    <t xml:space="preserve">	Rozprostření a urovnání ornice v rovině nebo ve svahu sklonu do 1:5 strojně při souvislé ploše přes 100 do 500 m2, tl. vrstvy do 200 mm</t>
  </si>
  <si>
    <t>Hnojení tabletovým hnojivem s obsahem ureaformu hořčíku a stopových prvků  vč. Dodávky (1 ks tablet / nižší keř nebo půdopokryvná rostlina), vč. ceny dopravy materiálu a aplikace</t>
  </si>
  <si>
    <t>Absorbční prostředek - práškový koncentrát  v dávce 10 g ke každému nižšímu keři nebo  půdopokryvné rostlině, vč. ceny dopravy materiálu a aplikace</t>
  </si>
  <si>
    <t>Absorbční prostředek - práškový koncentrát  v dávce 100 g ke každému stromu, včetně dopravy a aplikace</t>
  </si>
  <si>
    <t>Hnojení tabletovým hnojivem s obsahem ureaformu hořčíku a stopových prvků  (5 ks tablet / strom), vč. ceny dopravy materiálu a aplikace</t>
  </si>
  <si>
    <t xml:space="preserve">Příprava keřových záhonů </t>
  </si>
  <si>
    <t xml:space="preserve">Příprava keřových záhonů – celkem </t>
  </si>
  <si>
    <t>Potentilla fruticosa 'Snowflake'</t>
  </si>
  <si>
    <t>mochna křovitá</t>
  </si>
  <si>
    <t>Dodávka užitkové vody</t>
  </si>
  <si>
    <t>Trávníkový pěstební substrát tl. vrstvy 0,05 m (násobeno koeficientem slehnutí zeminy 1,2), vč. dopravy materiálu</t>
  </si>
  <si>
    <r>
      <t>Odstranění</t>
    </r>
    <r>
      <rPr>
        <sz val="11"/>
        <rFont val="Segoe UI"/>
        <family val="2"/>
        <charset val="238"/>
      </rPr>
      <t> stařiny přes 500 m2 s naložením a odvozem do 20 km ve svahu přes 1:1</t>
    </r>
  </si>
  <si>
    <t>Založení trávníku</t>
  </si>
  <si>
    <t xml:space="preserve">Založení trávníku – celkem </t>
  </si>
  <si>
    <t>Odstranění nevhodných dřevin průměru kmene do 100 mm výšky přes 1 m s ručním odstraněním pařezu včetně likvidace dřevní hmoty, naložení, odvezení a skládkování</t>
  </si>
  <si>
    <t>916 991-121</t>
  </si>
  <si>
    <t>Následná péče o výsadby</t>
  </si>
  <si>
    <t>185 80-4311</t>
  </si>
  <si>
    <t>Zalití rostlin vodou plochy záhonů jednotlivě do 20 m2 (8x / rok, 80 l / m2)</t>
  </si>
  <si>
    <t>184 91-1111</t>
  </si>
  <si>
    <t>Znovuuvázání dřeviny jedním úvazkem ke stávajícímu kůlu, vč. ceny úvazku (počítáno pro 50% dřevin)</t>
  </si>
  <si>
    <t>184 21-5412</t>
  </si>
  <si>
    <t>Zhotovení závlahové mísy u soliterních dřevin v rovině nebo na svahu do 1:5 o průměru mísy přes 0,5 do 1,0 m (1x / rok) vč. naložení odvoz odpadu na vzdálenost do 20 km</t>
  </si>
  <si>
    <t>Dodávka mulčovací kůry vrstva mulče 0,10 m, vč. ceny dopravy materiálu (1x / rok)</t>
  </si>
  <si>
    <t>185 80-4513</t>
  </si>
  <si>
    <t>Odplevelení výsadeb v rovině nebo na svahu do 1:5 dřevin solitérních včetně likvidace odpadu, naložení, odvezení a se složením (2x / rok)</t>
  </si>
  <si>
    <t xml:space="preserve">Náklady na dopravu </t>
  </si>
  <si>
    <t>Následná péče o výsadby - celkem</t>
  </si>
  <si>
    <t>Uložení bioodpadu vzniklého následnou péčí o výsadby na skládku  (100 kg bioodpadu na jednu seč a pletí)</t>
  </si>
  <si>
    <t>185 80-4312</t>
  </si>
  <si>
    <t>185 80-4514</t>
  </si>
  <si>
    <t>Odplevelení výsadeb v rovině nebo na svahu do 1:5 souvislých keřových skupin včetně likvidace odpadu, naložení, odvezení a se složením do 20 km (2x / rok)</t>
  </si>
  <si>
    <t>Mulčování vysazených rostlin mulčovací kůrou, tloušťky do 100 mm v rovině nebo svahu do 1:5 včetně likvidace odpadu, naložení, odvezení a se složením do 20 km (1x / rok)</t>
  </si>
  <si>
    <t>Dodávka mulčovací kůry (vrstva mulče 0,10 m), vč. ceny dopravy materiálu</t>
  </si>
  <si>
    <t>Revitalizace zeleně v prostoru u radnice v Dobříši</t>
  </si>
  <si>
    <t>Mírové náměstí, Dobříš</t>
  </si>
  <si>
    <t>město Dobříš</t>
  </si>
  <si>
    <t>Mírové náměstí 119</t>
  </si>
  <si>
    <t>263 01 Dobříš</t>
  </si>
  <si>
    <t>IČO: 00242098</t>
  </si>
  <si>
    <t>DIČ: CZ 00242098</t>
  </si>
  <si>
    <t>pavlina@livingingreen.cz</t>
  </si>
  <si>
    <t>Přípravné práce</t>
  </si>
  <si>
    <t>Přípravné práce -  celkem</t>
  </si>
  <si>
    <t>Kácení keřových skupin</t>
  </si>
  <si>
    <t xml:space="preserve">Acer saccharinum 'Pyramidale' </t>
  </si>
  <si>
    <t>javor stříbrný</t>
  </si>
  <si>
    <t>12 - 14</t>
  </si>
  <si>
    <t xml:space="preserve">Prunus cerasifera 'Atropurpurea' </t>
  </si>
  <si>
    <t>myrobalán třešňový</t>
  </si>
  <si>
    <t>Rostliny do smíšeného záhonu</t>
  </si>
  <si>
    <t>Rostliny do smíšeného záhonu - celkem</t>
  </si>
  <si>
    <t>Cibuloviny</t>
  </si>
  <si>
    <t>Cibuloviny- celkem</t>
  </si>
  <si>
    <t xml:space="preserve"> agastache </t>
  </si>
  <si>
    <t>k9</t>
  </si>
  <si>
    <t>hvězdnice / astra</t>
  </si>
  <si>
    <t xml:space="preserve"> hvězdnice/ astra </t>
  </si>
  <si>
    <t xml:space="preserve"> zvonek Poscharskův </t>
  </si>
  <si>
    <t xml:space="preserve"> třapatkovka nachová </t>
  </si>
  <si>
    <t xml:space="preserve">Euphorbia polychroma </t>
  </si>
  <si>
    <t xml:space="preserve"> pryšec mnohobarvý </t>
  </si>
  <si>
    <t>Gaura lindheimeri</t>
  </si>
  <si>
    <t>gaura</t>
  </si>
  <si>
    <t xml:space="preserve"> kakost </t>
  </si>
  <si>
    <t xml:space="preserve">Gypsophila ´Rosenschleier´ </t>
  </si>
  <si>
    <t>nevěstin závoj</t>
  </si>
  <si>
    <t xml:space="preserve">Lavandula angustifolia ´ Munstead´ </t>
  </si>
  <si>
    <t xml:space="preserve"> levandule úzkolistá </t>
  </si>
  <si>
    <t>Liatris spicata</t>
  </si>
  <si>
    <t>šuškarda</t>
  </si>
  <si>
    <t>kohoutek</t>
  </si>
  <si>
    <t xml:space="preserve"> proso prutnaté </t>
  </si>
  <si>
    <t xml:space="preserve"> dochan psárkovitý </t>
  </si>
  <si>
    <t xml:space="preserve"> dračík </t>
  </si>
  <si>
    <t xml:space="preserve"> šalvěj lékařská </t>
  </si>
  <si>
    <t xml:space="preserve"> šalvěj přeslenitá </t>
  </si>
  <si>
    <t xml:space="preserve"> rozchodník </t>
  </si>
  <si>
    <t xml:space="preserve"> čistec vlnatý </t>
  </si>
  <si>
    <t xml:space="preserve"> ožanka kalamandra </t>
  </si>
  <si>
    <t xml:space="preserve">Thymus pulegioides </t>
  </si>
  <si>
    <t xml:space="preserve"> mateřídouška vejčitá </t>
  </si>
  <si>
    <t>Veronica spicata</t>
  </si>
  <si>
    <t xml:space="preserve"> rozrazil </t>
  </si>
  <si>
    <t xml:space="preserve"> rozrazil ožankovitý </t>
  </si>
  <si>
    <t xml:space="preserve">Agastache ´Blue Fortune´ </t>
  </si>
  <si>
    <t xml:space="preserve">Aster dumosus ´Jenny´ </t>
  </si>
  <si>
    <t xml:space="preserve">Aster lateriflorus ´Lady in Black´ </t>
  </si>
  <si>
    <t>Campanula poscharskyana ´Glandore´</t>
  </si>
  <si>
    <t xml:space="preserve">Echinacea purpurea ´Magnus´ </t>
  </si>
  <si>
    <t xml:space="preserve">Geranium × cantabrigiense ´Biokovo´ </t>
  </si>
  <si>
    <t xml:space="preserve">Lychnis chalcedonica ´Alba´ </t>
  </si>
  <si>
    <t xml:space="preserve">Panicum virgatum ´Rotstrahlbusch´ </t>
  </si>
  <si>
    <t xml:space="preserve">Pennisetum alopecuroides ´Hameln´ </t>
  </si>
  <si>
    <t xml:space="preserve">Penstemon digitalis ´Mystica´ </t>
  </si>
  <si>
    <t xml:space="preserve">Salvia officinalis ´Berggarten´ </t>
  </si>
  <si>
    <t xml:space="preserve">Salvia verticillata´Purple Rain´ </t>
  </si>
  <si>
    <t xml:space="preserve">Sedum ´Matrona´ </t>
  </si>
  <si>
    <t xml:space="preserve">Stachys byzantina ´Silver Carpet´ </t>
  </si>
  <si>
    <t xml:space="preserve">Teucrium chamaedrys ´Nanum´ </t>
  </si>
  <si>
    <t xml:space="preserve">Veronica teucrium ´Knallblau´ </t>
  </si>
  <si>
    <t>Nízké keře</t>
  </si>
  <si>
    <t xml:space="preserve">Nízké keře – celkem </t>
  </si>
  <si>
    <t>20 - 30</t>
  </si>
  <si>
    <t xml:space="preserve"> česnek </t>
  </si>
  <si>
    <t>cibule</t>
  </si>
  <si>
    <t>krokus</t>
  </si>
  <si>
    <t>modřenec</t>
  </si>
  <si>
    <t xml:space="preserve"> narcis </t>
  </si>
  <si>
    <t>tulipán</t>
  </si>
  <si>
    <t>Tulipa linifolia</t>
  </si>
  <si>
    <t xml:space="preserve">Allium aflatunense ´Purple Sensation´ </t>
  </si>
  <si>
    <t xml:space="preserve">Crocus chrysanthus ´Blue Pearl´ </t>
  </si>
  <si>
    <t xml:space="preserve">Muscari armeniacum ´Valerie Finnis´ </t>
  </si>
  <si>
    <t>Narcissus ´Jetfire´</t>
  </si>
  <si>
    <t>Tulipa batalini ´Bright Jem´</t>
  </si>
  <si>
    <t>Chemické odplevelení půdy před založením kultury, trávníku nebo zpevněných ploch o výměře přes 20 m2 v rovině nebo na svahu 1:5 postřikem na široko</t>
  </si>
  <si>
    <t>Příprava smíšených trvalkových záhonů do hloubky 37 cm</t>
  </si>
  <si>
    <t xml:space="preserve">Nakládka a odvoz zeminy na místo určené na skládkování, včetně skládkovného </t>
  </si>
  <si>
    <t>Dodávka štěrku fr. 8/16  pro smísení se zeminou v poměru 1:2 , včetně dopravy   (vrstva 10 cm) (plocha * vrstva 0,1 * obj.hm 2)</t>
  </si>
  <si>
    <t>Příprava smíšených trvalkových záhonů - celkem</t>
  </si>
  <si>
    <t>Sejmutí ornice plochy do 500 m2 tl vrstvy 170 mm strojně</t>
  </si>
  <si>
    <t>Smísení vegetační vrstev do hloubky 30 cm, strojně</t>
  </si>
  <si>
    <t>183 11-1214</t>
  </si>
  <si>
    <t>Hloubení jamek pro vysazování rostlin v zemině 1 až 4 s výměnou půdy na 50 % v rovině nebo na svahu do 1:5, objemu přes 0,01 do 0,02 m3</t>
  </si>
  <si>
    <t>184 10-2111</t>
  </si>
  <si>
    <t>Výsadba dřeviny s balem do předem vyhloubené jamky se zalitím v rovině nebo na svahu do 1:5, při průměru balu přes  100 mm do 200 mm</t>
  </si>
  <si>
    <t>184 80-1131</t>
  </si>
  <si>
    <t>Ošetření vysazených dřevin ve skupinách v rovině nebo na svahu do 1:5</t>
  </si>
  <si>
    <t>Rozmístění rostlin na záhony</t>
  </si>
  <si>
    <t>183 21-1322</t>
  </si>
  <si>
    <t>Výsadba květin do připravené půdy se zalitím do připravené půdy, se zalitím květin hrnkovaných o průměru květináče přes 80 do 120 mm</t>
  </si>
  <si>
    <t>183 21-1313</t>
  </si>
  <si>
    <t>Výsadba květin do připravené půdy se zalitím, cibulí nebo hlíz</t>
  </si>
  <si>
    <t xml:space="preserve">Dovoz vody pro zálivku rostlin na vzdálenost do 1000 m </t>
  </si>
  <si>
    <t>184 91-1161</t>
  </si>
  <si>
    <t>Mulčování záhonů kačírkem tl. vrstvy do 0,1 m v rovině a svahu do 1:5</t>
  </si>
  <si>
    <t>Dodávka štěrku fr. 8/16 pro zamulčování rostlin,  tl. vrstvy 0,07 m, vč. ceny dopravy materiálu (plocha * vrstva 0,07 * obj.hm. 2)</t>
  </si>
  <si>
    <t>183 10-1221</t>
  </si>
  <si>
    <t>Hloubení jamek pro vysazování rostlin v zemině 1 až 4 s výměnou půdy na 50 % v rovině nebo na svahu do 1:5, objemu přes 0,40 m3 do 1,00 m3</t>
  </si>
  <si>
    <t>184 10-2114</t>
  </si>
  <si>
    <t>Výsadba dřeviny s balem do předem vyhloubené jamky se zalitím v rovině nebo ve svahu 1:5 při průměru balu přes 400 do 500 mm</t>
  </si>
  <si>
    <t>Ochranný nátěr kmene - očistění od nečistot před aplikací</t>
  </si>
  <si>
    <t>Ochranný nátěr kmene - aplikace základového nátěru</t>
  </si>
  <si>
    <t>Ochranný nátěr kmene - základový nátěr určený výrobcem pro použití pod bílý ochranný nátěr ( spotřeba dle obvodu kmene, průměrně 230 ml/strom)</t>
  </si>
  <si>
    <t>Ochranný nátěr kmene - aplikace bílého ochranného nátěru</t>
  </si>
  <si>
    <t>Ochranný nátěr kmene - bílý ochranný nátěr pro ochranu kmene proti korní spále a mrazovým prasklinám  ( spotřeba dle obvodu kmene, průměrně 300 g/strom)</t>
  </si>
  <si>
    <t>Chránička paty kmene - instalace</t>
  </si>
  <si>
    <t>Chránička paty kmene (rozměry 24cm x 25cm, barva hnědá) - materiál</t>
  </si>
  <si>
    <t>Zhotovení závlahové mísy u soliterních dřevin v rovině nebo na svahu do 1:5, o průměru mísy přes 0,5 do 1 m</t>
  </si>
  <si>
    <t>184 80-1121</t>
  </si>
  <si>
    <t>Ošetření vysazených dřevin solitérních v rovině nebo na svahu do 1:5</t>
  </si>
  <si>
    <t xml:space="preserve">Výsadba alej. stromu s balem  – celkem </t>
  </si>
  <si>
    <t>167 15-1101</t>
  </si>
  <si>
    <t>171 25-1201</t>
  </si>
  <si>
    <t>Uložení sypaniny na skládky nebo meziskládky bez hutnění s upravením uložené sypaniny do předepsaného tvaru</t>
  </si>
  <si>
    <t>171 20-1231</t>
  </si>
  <si>
    <t>Doprava na skládku</t>
  </si>
  <si>
    <t>171 15-2501</t>
  </si>
  <si>
    <t>Zhutnění podloží pod násypy z rostlé horniny třídy těžitelnosti I a II, skupiny 1 až 4 z hornin soudružných a nesoudržných</t>
  </si>
  <si>
    <t>162 35-1103</t>
  </si>
  <si>
    <t>Vodorovné přemístění přes 50 do 500 m výkopku/sypaniny z horniny třídy těžitelnosti I skupiny 1 až 3 ( podkladní vrstvy a krycí vrstva)</t>
  </si>
  <si>
    <t>Kladecí vrstva z kameniva hrubého drceného vel.4-8 mm tl  50 mm s rozprostřením a zhutněním, po zhutnění tl. 50 mm ( práce, materiál)</t>
  </si>
  <si>
    <t>Materiál pro podkladní a kladecí vrstvy - doprava</t>
  </si>
  <si>
    <r>
      <t xml:space="preserve">Nakládání, skládání a překládání neulehlého výkopku nebo sypaniny strojně nakládání, </t>
    </r>
    <r>
      <rPr>
        <b/>
        <sz val="11"/>
        <rFont val="Arial"/>
        <family val="2"/>
        <charset val="238"/>
      </rPr>
      <t>množství do 100 m3</t>
    </r>
    <r>
      <rPr>
        <sz val="11"/>
        <rFont val="Arial"/>
        <family val="2"/>
        <charset val="238"/>
      </rPr>
      <t>, z horniny třídy těžitelnosti I, skupiny 1 až 3 ( plocha  * vrstva 0,26  * koef. Načechrání 1,3  )</t>
    </r>
  </si>
  <si>
    <t>Demontáž a opětovná montáž stávající lavičky</t>
  </si>
  <si>
    <t>Demontáž a opětovná montáž stávajícího odpadkového koše</t>
  </si>
  <si>
    <t>Demontáž a opětovná montáž stávajícího stojanu na kola</t>
  </si>
  <si>
    <t>Pokládka dlažby ze žulových kostek včetně zásypu štěrkem</t>
  </si>
  <si>
    <t>Sejmutí ornice plochy do 500 m2 tl vrstvy 260 mm strojně včetně naložení na dopravní prostředek a přemístění do 50 m se složením</t>
  </si>
  <si>
    <t>Štípaný žulový krajník (10x20x30-60 cm), včetně dopravy</t>
  </si>
  <si>
    <t>Lože pod obrubník z betonu prostého (47 * 0,3 * 0,2 = 2,8  m3), včetně materiálu a výkopu</t>
  </si>
  <si>
    <t>Odstranění lavičky parkové stabilní přichycené kotevními šrouby vč.  nákladů na odklizení materiálu na vzdálenost do 20 m nebo naložení na dopravní prostředek</t>
  </si>
  <si>
    <t>Rekonstrukce obložení studny</t>
  </si>
  <si>
    <t>Vyzdění pohledové kamenné zdi (práce + materiál)</t>
  </si>
  <si>
    <t>ML01  - Mobiliář – lavička s područkami - betonáž</t>
  </si>
  <si>
    <t>ML02  - Mobiliář – Kruhová lavice - betonáž</t>
  </si>
  <si>
    <t xml:space="preserve">Mobiliář </t>
  </si>
  <si>
    <t>Mobiliář   - celkem</t>
  </si>
  <si>
    <t>ML03  - Mobiliář - Odpadkový koš s popelníkem  - betonáž</t>
  </si>
  <si>
    <t>Likvidace betonové patky odpadkového koše</t>
  </si>
  <si>
    <t>Založení obruby ze žulových krajníků</t>
  </si>
  <si>
    <t xml:space="preserve">Založení pochozí dlažby ze žulových kostek 4/6 - celkem </t>
  </si>
  <si>
    <t>Podklad z kameniva hrubého drceného vel. 0-32 mm tl 150 mm s rozprostřením a zhutněním, po zhutnění tl. 150 mm ( práce, materiál)</t>
  </si>
  <si>
    <t>Poplatek za uložení zeminy a kamení na recyklační skládce (skládkovné) kód odpadu 17 05 04 ( objem * obj.hm. 1,6)</t>
  </si>
  <si>
    <t>Očištění vybouraných prvků z vozovek a chodníků obrubníků od spojovacího materiálu z jakéhokoliv lože, s odklizením a uložením na vzdálenost 10 m silničních</t>
  </si>
  <si>
    <t>Vytrhání obrub ze žulových krajníků</t>
  </si>
  <si>
    <t>Vytrhání obrub s vybouráním lože, s přemístěním hmot na skládku na vzdálenost do 3 m nebo s naložením na dopravní prostředek z krajníků nebo obrubníků stojatých</t>
  </si>
  <si>
    <t>Odstranění odpadkového koše s betonovou patkou</t>
  </si>
  <si>
    <t>Odstranění odpadkového koše přichyceného páskováním nebo šrouby</t>
  </si>
  <si>
    <t>Následná péče o stromy po dobu 3 let - celkem</t>
  </si>
  <si>
    <t>Následná péče o keřové výsadby po dobu 3 let - celkem</t>
  </si>
  <si>
    <t>185 80-4511</t>
  </si>
  <si>
    <t>185 80-4252</t>
  </si>
  <si>
    <t>Odstranění odkvetlých a odumřelých částí rostlin ze záhonů trvalek, včetně vynesení a naložení odpadu a odvozu do 20 km se složením (1x / rok)</t>
  </si>
  <si>
    <t>Následná péče o trvalkové výsadby po dobu 3 let - celkem</t>
  </si>
  <si>
    <t>Zalití rostlin vodou plochy záhonů jednotlivě přes 20 m2 (10x / rok, 20 l / m2)</t>
  </si>
  <si>
    <t>Odplevelení výsadeb květin v rovině nebo na svahu do 1:5 včetně likvidace odpadu, naložení, odvezení a se složením do 20 km (4x / rok)</t>
  </si>
  <si>
    <t>Sběr odpadků (6x / rok)</t>
  </si>
  <si>
    <t>Zalití rostlin vodou plochy záhonů jednotlivě do 20 m2 (3x / rok, 20 l / m2)</t>
  </si>
  <si>
    <t>Urovnání povrchu a dosypání lokálních nerovností (1x / rok)</t>
  </si>
  <si>
    <t>Následná péče o keřové výsadby po dobu 3 let (7 m2)</t>
  </si>
  <si>
    <t>Následná péče o trvalkové výsadby po dobu 3 let (70 m2)</t>
  </si>
  <si>
    <t>Následná péče o stromy po dobu 3 let (7 ks)</t>
  </si>
  <si>
    <t>Doprava</t>
  </si>
  <si>
    <t>Pískovec béžový, řezaný, pásky, velikost kamenů  (v. x d. x hl. cm): 5-10/20-30/3 cm, včetně dopravy</t>
  </si>
  <si>
    <t>Kácení stromu, průměr kmene 200 – 300 mm</t>
  </si>
  <si>
    <t>112 15-1112</t>
  </si>
  <si>
    <t xml:space="preserve">Směrové kácení stromů s rozřezáním a odvětvením D kmene do 300 mm, vč. odklizení částí kmene a větví na vzdálenost do 20 m se složením na hromady nebo naložením na dopravní prostředek </t>
  </si>
  <si>
    <t>112 20-1112</t>
  </si>
  <si>
    <t>Odstranění pařezu (v rovině nebo svahu do 1:5) o průměru 200 - 300 mm do hloubky min. 30 cm, vč. odstranění náběhových kořenů,likvidace vytěženého odpadu do 20 m, zasypání jámy,  doplnění zeminy, zhutnění a úpravy terénu</t>
  </si>
  <si>
    <t>Dodávka tříděné zeminy bonity I. včetně dopravy</t>
  </si>
  <si>
    <t>Kácení stromu, průměr kmene 200 – 300 mm – celkem</t>
  </si>
  <si>
    <t>Kácení stromu, průměr kmene 300 – 400 mm</t>
  </si>
  <si>
    <t>112 15-1113</t>
  </si>
  <si>
    <t>Pokácení stromu směrové v celku s rozřezáním a odvětvením do 300 - 400 mm průměru kmenu, vč. odklizení částí kmene a větví na vzdálenost do 20 m se složením na hromady nebo naložením na dopravní prostředek</t>
  </si>
  <si>
    <t>112 20-1113</t>
  </si>
  <si>
    <t>Odstranění pařezu (v rovině nebo svahu do 1:5) o průměru 300 - 400 mm do hloubky min. 30 cm , vč. odstranění náběhových kořenů,likvidace vytěženého odpadu do 20 m, zasypání jámy,  doplnění zeminy, zhutnění a úpravy terénu</t>
  </si>
  <si>
    <t>Kácení stromu, průměr kmene 300 – 400 mm – celkem</t>
  </si>
  <si>
    <t>Kácení keřových skupin - celkem</t>
  </si>
  <si>
    <t>Demontáž stávajícího mobiliáře</t>
  </si>
  <si>
    <t>Odvoz mobiliáře do městského skladu</t>
  </si>
  <si>
    <t>Vytrhání obrub ze žulových krajníků - celkem</t>
  </si>
  <si>
    <t xml:space="preserve">Založení pochozí dlažby ze žulových kostek </t>
  </si>
  <si>
    <t>Založení pochozí dlažby ze žulových kostek - podkladní a kladecí vrstva</t>
  </si>
  <si>
    <t>Založení pochozí dlažby ze žulových kostek - pochozí vrstva</t>
  </si>
  <si>
    <t>Žulové kostky strojně štípané - rozměry 6/8 cm (spotřeba 1t / 9 m2), včetně dopravy</t>
  </si>
  <si>
    <t>Žulové kostky strojně štípané - rozměry 8/10 cm (spotřeba 1t / 5,5 m2), včetně dopravy</t>
  </si>
  <si>
    <t>Obruba dlažeb - nové obruby</t>
  </si>
  <si>
    <t xml:space="preserve">Obruba dlažeb - nové obruby  - celkem </t>
  </si>
  <si>
    <t>Obruba dlažeb - snížení obrub</t>
  </si>
  <si>
    <t xml:space="preserve">Obruba dlažeb - snížení obrub  - celkem </t>
  </si>
  <si>
    <t>Přípravné práce - NEZPŮSOBILÉ VÝDAJE</t>
  </si>
  <si>
    <t>Náklady za rostlinný materiál - NEZPŮSOBILÉ VÝDAJE</t>
  </si>
  <si>
    <t>Náklady za rostlinný materiál - ZPŮSOBILÉ VÝDAJE</t>
  </si>
  <si>
    <t>Náklady za práce - sadové úpravy - ZPŮSOBILÉ VÝDAJE</t>
  </si>
  <si>
    <t>Náklady za práce - sadové úpravy - NEZPŮSOBILÉ VÝDAJE</t>
  </si>
  <si>
    <t>Výsadba trvalek a cibulovin</t>
  </si>
  <si>
    <t>Výsadba trvalek a cibulovin - celkem</t>
  </si>
  <si>
    <t>Pochozí plochy - ZPŮSOBLÉ VÝDAJE</t>
  </si>
  <si>
    <t>Pochozí plochy</t>
  </si>
  <si>
    <t>Pochozí plochy - celkem</t>
  </si>
  <si>
    <t>Mobiliář - ZPŮSOBLÉ VÝDAJE</t>
  </si>
  <si>
    <t>Následná péče o výsadby po dobu 3 let - NEZPŮSOBILÉ VÝDAJE</t>
  </si>
  <si>
    <t>VRN (zařízení staveniště, vytyčení inženýrských sítí, zřízení dočasné deponie materiálů, přesuny hmot, likvidace odpadů) - NEZPŮSOBILÉ VÝDAJE</t>
  </si>
  <si>
    <t>Cena celkem bez DPH - ZPŮSOBILÉ VÝDAJE</t>
  </si>
  <si>
    <t>Cena celkem bez DPH - NEZPŮSOBILÉ VÝDAJE</t>
  </si>
  <si>
    <t xml:space="preserve">Cena celkem s DPH </t>
  </si>
  <si>
    <t>27.4.2022</t>
  </si>
  <si>
    <t>Vyzdění skruží z ostře pálených cihel ve dvou řadách (práce, materiál)</t>
  </si>
  <si>
    <t>Železobetonový věnec - tloušťka 12 cm (práce, materiál)</t>
  </si>
  <si>
    <t>Poklop studniční průměr 200 cm, tloušťka 12 cm, dvoudílný - materiál, doprava - instalace</t>
  </si>
  <si>
    <t xml:space="preserve">Rekonstrukce obložení studny  - celkem </t>
  </si>
  <si>
    <t>Bourání zdiva cihelného nebo smíšeného  (svrchní 3 řady cihel)</t>
  </si>
  <si>
    <t>Naložení odpadu, uložení na skládku, skládkovné</t>
  </si>
  <si>
    <t>Příprava pro nový mobiliář</t>
  </si>
  <si>
    <t xml:space="preserve">Příprava pro nový mobiliář - celkem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</si>
</sst>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.00\ [$Kč-405];[Red]\-#,##0.00\ [$Kč-405]"/>
    <numFmt numFmtId="165" formatCode="#,##0.00&quot; Kč&quot;"/>
    <numFmt numFmtId="166" formatCode="0.000"/>
    <numFmt numFmtId="167" formatCode="0.0"/>
    <numFmt numFmtId="168" formatCode="#,##0.00\ &quot;Kč&quot;"/>
    <numFmt numFmtId="169" formatCode="0.00%;\-0.00%"/>
    <numFmt numFmtId="170" formatCode="#,##0.00\ [$Kč-405]"/>
    <numFmt numFmtId="171" formatCode="#,##0\ [$Kč-405];[Red]\-#,##0\ [$Kč-405]"/>
    <numFmt numFmtId="172" formatCode="#,##0&quot; Kč&quot;"/>
  </numFmts>
  <fonts count="23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3"/>
      <name val="Arial"/>
      <family val="2"/>
      <charset val="238"/>
    </font>
    <font>
      <sz val="11"/>
      <color indexed="10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indexed="55"/>
      <name val="Arial"/>
      <family val="2"/>
      <charset val="238"/>
    </font>
    <font>
      <b/>
      <sz val="13"/>
      <color rgb="FFFF0000"/>
      <name val="Arial"/>
      <family val="2"/>
      <charset val="238"/>
    </font>
    <font>
      <sz val="8"/>
      <color indexed="55"/>
      <name val="Arial"/>
      <family val="2"/>
      <charset val="238"/>
    </font>
    <font>
      <sz val="11"/>
      <name val="Segoe UI"/>
      <family val="2"/>
      <charset val="238"/>
    </font>
    <font>
      <sz val="11"/>
      <color indexed="8"/>
      <name val="Calibri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47"/>
        <bgColor indexed="31"/>
      </patternFill>
    </fill>
    <fill>
      <patternFill patternType="solid">
        <fgColor indexed="9"/>
        <bgColor indexed="3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31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27"/>
      </patternFill>
    </fill>
    <fill>
      <patternFill patternType="solid">
        <fgColor rgb="FFE7FCFD"/>
        <bgColor indexed="64"/>
      </patternFill>
    </fill>
    <fill>
      <patternFill patternType="solid">
        <fgColor rgb="FFE7FCFD"/>
        <bgColor indexed="3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8" fillId="0" borderId="0"/>
    <xf numFmtId="0" fontId="12" fillId="0" borderId="0"/>
    <xf numFmtId="0" fontId="12" fillId="0" borderId="0"/>
    <xf numFmtId="0" fontId="2" fillId="0" borderId="0"/>
    <xf numFmtId="0" fontId="1" fillId="0" borderId="0"/>
    <xf numFmtId="0" fontId="22" fillId="0" borderId="0"/>
  </cellStyleXfs>
  <cellXfs count="390">
    <xf numFmtId="0" fontId="0" fillId="0" borderId="0" xfId="0"/>
    <xf numFmtId="0" fontId="3" fillId="0" borderId="0" xfId="1" applyFont="1" applyAlignment="1">
      <alignment vertical="center"/>
    </xf>
    <xf numFmtId="0" fontId="3" fillId="0" borderId="0" xfId="1" applyFont="1"/>
    <xf numFmtId="0" fontId="3" fillId="0" borderId="0" xfId="1" applyFont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0" fontId="5" fillId="0" borderId="0" xfId="1" applyFont="1"/>
    <xf numFmtId="0" fontId="4" fillId="0" borderId="0" xfId="1" applyFont="1" applyFill="1" applyBorder="1" applyAlignment="1">
      <alignment vertical="center"/>
    </xf>
    <xf numFmtId="0" fontId="3" fillId="0" borderId="0" xfId="1" applyFont="1" applyFill="1"/>
    <xf numFmtId="0" fontId="4" fillId="0" borderId="0" xfId="1" applyFont="1" applyFill="1"/>
    <xf numFmtId="0" fontId="8" fillId="0" borderId="0" xfId="1" applyFont="1" applyAlignment="1">
      <alignment horizontal="center" vertical="center"/>
    </xf>
    <xf numFmtId="0" fontId="3" fillId="7" borderId="0" xfId="1" applyFont="1" applyFill="1"/>
    <xf numFmtId="0" fontId="3" fillId="0" borderId="1" xfId="1" applyFont="1" applyBorder="1" applyAlignment="1">
      <alignment horizontal="center" vertical="center"/>
    </xf>
    <xf numFmtId="0" fontId="3" fillId="4" borderId="0" xfId="1" applyFont="1" applyFill="1"/>
    <xf numFmtId="0" fontId="4" fillId="4" borderId="0" xfId="1" applyFont="1" applyFill="1"/>
    <xf numFmtId="0" fontId="5" fillId="9" borderId="1" xfId="1" applyFont="1" applyFill="1" applyBorder="1" applyAlignment="1">
      <alignment vertical="center"/>
    </xf>
    <xf numFmtId="0" fontId="13" fillId="0" borderId="0" xfId="1" applyFont="1"/>
    <xf numFmtId="0" fontId="8" fillId="11" borderId="0" xfId="1" applyFont="1" applyFill="1"/>
    <xf numFmtId="0" fontId="3" fillId="12" borderId="1" xfId="1" applyFont="1" applyFill="1" applyBorder="1" applyAlignment="1">
      <alignment horizontal="center" vertical="center"/>
    </xf>
    <xf numFmtId="0" fontId="3" fillId="12" borderId="0" xfId="1" applyFont="1" applyFill="1"/>
    <xf numFmtId="0" fontId="3" fillId="13" borderId="1" xfId="1" applyFont="1" applyFill="1" applyBorder="1" applyAlignment="1">
      <alignment horizontal="center" vertical="center"/>
    </xf>
    <xf numFmtId="0" fontId="8" fillId="14" borderId="1" xfId="1" applyFont="1" applyFill="1" applyBorder="1"/>
    <xf numFmtId="0" fontId="8" fillId="14" borderId="0" xfId="1" applyFont="1" applyFill="1" applyBorder="1" applyAlignment="1">
      <alignment vertical="center"/>
    </xf>
    <xf numFmtId="0" fontId="8" fillId="14" borderId="0" xfId="1" applyFont="1" applyFill="1" applyBorder="1"/>
    <xf numFmtId="0" fontId="4" fillId="15" borderId="0" xfId="1" applyFont="1" applyFill="1"/>
    <xf numFmtId="0" fontId="6" fillId="9" borderId="1" xfId="1" applyFont="1" applyFill="1" applyBorder="1" applyAlignment="1">
      <alignment vertical="center"/>
    </xf>
    <xf numFmtId="0" fontId="4" fillId="0" borderId="0" xfId="1" applyFont="1"/>
    <xf numFmtId="0" fontId="3" fillId="0" borderId="0" xfId="1" applyFont="1" applyBorder="1" applyAlignment="1">
      <alignment vertical="center"/>
    </xf>
    <xf numFmtId="0" fontId="4" fillId="15" borderId="0" xfId="1" applyFont="1" applyFill="1" applyBorder="1"/>
    <xf numFmtId="0" fontId="3" fillId="0" borderId="1" xfId="1" applyFont="1" applyFill="1" applyBorder="1" applyAlignment="1">
      <alignment horizontal="center" vertical="center"/>
    </xf>
    <xf numFmtId="168" fontId="4" fillId="16" borderId="1" xfId="1" applyNumberFormat="1" applyFont="1" applyFill="1" applyBorder="1" applyAlignment="1">
      <alignment vertical="center"/>
    </xf>
    <xf numFmtId="168" fontId="3" fillId="0" borderId="0" xfId="1" applyNumberFormat="1" applyFont="1" applyAlignment="1">
      <alignment vertical="center"/>
    </xf>
    <xf numFmtId="0" fontId="3" fillId="14" borderId="0" xfId="1" applyFont="1" applyFill="1"/>
    <xf numFmtId="0" fontId="8" fillId="14" borderId="2" xfId="1" applyFont="1" applyFill="1" applyBorder="1"/>
    <xf numFmtId="0" fontId="3" fillId="0" borderId="0" xfId="1" applyFont="1" applyBorder="1"/>
    <xf numFmtId="0" fontId="3" fillId="12" borderId="0" xfId="1" applyFont="1" applyFill="1" applyBorder="1" applyAlignment="1">
      <alignment vertical="center"/>
    </xf>
    <xf numFmtId="0" fontId="3" fillId="12" borderId="0" xfId="1" applyFont="1" applyFill="1" applyBorder="1"/>
    <xf numFmtId="0" fontId="3" fillId="4" borderId="0" xfId="1" applyFont="1" applyFill="1" applyBorder="1" applyAlignment="1">
      <alignment vertical="center"/>
    </xf>
    <xf numFmtId="0" fontId="3" fillId="4" borderId="0" xfId="1" applyFont="1" applyFill="1" applyBorder="1"/>
    <xf numFmtId="0" fontId="4" fillId="4" borderId="0" xfId="1" applyFont="1" applyFill="1" applyBorder="1" applyAlignment="1">
      <alignment vertical="center"/>
    </xf>
    <xf numFmtId="0" fontId="4" fillId="4" borderId="0" xfId="1" applyFont="1" applyFill="1" applyBorder="1"/>
    <xf numFmtId="0" fontId="4" fillId="0" borderId="0" xfId="1" applyFont="1" applyFill="1" applyBorder="1"/>
    <xf numFmtId="0" fontId="3" fillId="0" borderId="0" xfId="1" applyFont="1" applyFill="1" applyBorder="1" applyAlignment="1">
      <alignment vertical="center"/>
    </xf>
    <xf numFmtId="0" fontId="3" fillId="0" borderId="0" xfId="1" applyFont="1" applyFill="1" applyBorder="1"/>
    <xf numFmtId="0" fontId="3" fillId="7" borderId="0" xfId="1" applyFont="1" applyFill="1" applyBorder="1"/>
    <xf numFmtId="0" fontId="3" fillId="7" borderId="0" xfId="1" applyFont="1" applyFill="1" applyBorder="1" applyAlignment="1">
      <alignment vertical="center"/>
    </xf>
    <xf numFmtId="0" fontId="3" fillId="14" borderId="0" xfId="1" applyFont="1" applyFill="1" applyBorder="1" applyAlignment="1">
      <alignment vertical="center"/>
    </xf>
    <xf numFmtId="0" fontId="3" fillId="14" borderId="0" xfId="1" applyFont="1" applyFill="1" applyBorder="1"/>
    <xf numFmtId="0" fontId="5" fillId="0" borderId="0" xfId="1" applyFont="1" applyBorder="1" applyAlignment="1">
      <alignment vertical="center"/>
    </xf>
    <xf numFmtId="0" fontId="5" fillId="0" borderId="0" xfId="1" applyFont="1" applyBorder="1"/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8" fillId="11" borderId="0" xfId="1" applyFont="1" applyFill="1" applyBorder="1" applyAlignment="1">
      <alignment vertical="center"/>
    </xf>
    <xf numFmtId="0" fontId="8" fillId="11" borderId="0" xfId="1" applyFont="1" applyFill="1" applyBorder="1"/>
    <xf numFmtId="168" fontId="4" fillId="13" borderId="1" xfId="1" applyNumberFormat="1" applyFont="1" applyFill="1" applyBorder="1" applyAlignment="1">
      <alignment vertical="center"/>
    </xf>
    <xf numFmtId="0" fontId="4" fillId="16" borderId="1" xfId="1" applyFont="1" applyFill="1" applyBorder="1" applyAlignment="1">
      <alignment vertical="center"/>
    </xf>
    <xf numFmtId="0" fontId="9" fillId="0" borderId="0" xfId="1" applyFont="1" applyAlignment="1">
      <alignment horizontal="center" vertical="center"/>
    </xf>
    <xf numFmtId="0" fontId="9" fillId="14" borderId="0" xfId="1" applyFont="1" applyFill="1" applyAlignment="1">
      <alignment horizontal="center" vertical="center"/>
    </xf>
    <xf numFmtId="0" fontId="17" fillId="0" borderId="0" xfId="4" applyFont="1"/>
    <xf numFmtId="0" fontId="14" fillId="0" borderId="0" xfId="4" applyFont="1"/>
    <xf numFmtId="0" fontId="14" fillId="14" borderId="0" xfId="4" applyFont="1" applyFill="1"/>
    <xf numFmtId="0" fontId="4" fillId="0" borderId="0" xfId="1" applyFont="1" applyAlignment="1">
      <alignment horizontal="center" vertical="center"/>
    </xf>
    <xf numFmtId="0" fontId="14" fillId="0" borderId="0" xfId="4" applyFont="1" applyAlignment="1">
      <alignment horizontal="right"/>
    </xf>
    <xf numFmtId="0" fontId="18" fillId="0" borderId="0" xfId="4" applyFont="1" applyAlignment="1" applyProtection="1">
      <alignment horizontal="left" vertical="center"/>
      <protection locked="0"/>
    </xf>
    <xf numFmtId="0" fontId="14" fillId="0" borderId="0" xfId="4" applyFont="1" applyAlignment="1" applyProtection="1">
      <alignment horizontal="left" vertical="center"/>
      <protection locked="0"/>
    </xf>
    <xf numFmtId="169" fontId="18" fillId="0" borderId="0" xfId="4" applyNumberFormat="1" applyFont="1" applyAlignment="1" applyProtection="1">
      <alignment vertical="center"/>
      <protection locked="0"/>
    </xf>
    <xf numFmtId="0" fontId="14" fillId="14" borderId="0" xfId="4" applyFont="1" applyFill="1" applyAlignment="1" applyProtection="1">
      <alignment horizontal="left" vertical="center"/>
      <protection locked="0"/>
    </xf>
    <xf numFmtId="0" fontId="5" fillId="18" borderId="0" xfId="1" applyFont="1" applyFill="1" applyAlignment="1">
      <alignment vertical="center"/>
    </xf>
    <xf numFmtId="0" fontId="17" fillId="16" borderId="0" xfId="4" applyFont="1" applyFill="1" applyAlignment="1">
      <alignment vertical="center"/>
    </xf>
    <xf numFmtId="168" fontId="17" fillId="16" borderId="1" xfId="4" applyNumberFormat="1" applyFont="1" applyFill="1" applyBorder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horizontal="left" vertical="center"/>
    </xf>
    <xf numFmtId="0" fontId="7" fillId="14" borderId="0" xfId="1" applyFont="1" applyFill="1" applyAlignment="1">
      <alignment horizontal="left" vertical="center"/>
    </xf>
    <xf numFmtId="0" fontId="8" fillId="0" borderId="0" xfId="1" applyAlignment="1">
      <alignment horizontal="center" vertical="center"/>
    </xf>
    <xf numFmtId="168" fontId="17" fillId="14" borderId="0" xfId="4" applyNumberFormat="1" applyFont="1" applyFill="1" applyAlignment="1">
      <alignment vertical="center"/>
    </xf>
    <xf numFmtId="0" fontId="3" fillId="14" borderId="0" xfId="4" applyFont="1" applyFill="1"/>
    <xf numFmtId="0" fontId="3" fillId="0" borderId="0" xfId="4" applyFont="1"/>
    <xf numFmtId="0" fontId="19" fillId="0" borderId="0" xfId="1" applyFont="1" applyAlignment="1">
      <alignment horizontal="center" vertical="center"/>
    </xf>
    <xf numFmtId="0" fontId="13" fillId="0" borderId="0" xfId="4" applyFont="1"/>
    <xf numFmtId="0" fontId="13" fillId="0" borderId="0" xfId="0" applyFont="1"/>
    <xf numFmtId="0" fontId="13" fillId="14" borderId="0" xfId="4" applyFont="1" applyFill="1"/>
    <xf numFmtId="0" fontId="13" fillId="0" borderId="0" xfId="1" applyFont="1" applyAlignment="1">
      <alignment vertical="center"/>
    </xf>
    <xf numFmtId="0" fontId="19" fillId="14" borderId="0" xfId="1" applyFont="1" applyFill="1" applyAlignment="1">
      <alignment horizontal="center" vertical="center"/>
    </xf>
    <xf numFmtId="0" fontId="20" fillId="0" borderId="0" xfId="4" applyFont="1" applyAlignment="1" applyProtection="1">
      <alignment horizontal="left" vertical="center"/>
      <protection locked="0"/>
    </xf>
    <xf numFmtId="169" fontId="20" fillId="0" borderId="0" xfId="4" applyNumberFormat="1" applyFont="1" applyAlignment="1" applyProtection="1">
      <alignment vertical="center"/>
      <protection locked="0"/>
    </xf>
    <xf numFmtId="164" fontId="4" fillId="19" borderId="1" xfId="4" applyNumberFormat="1" applyFont="1" applyFill="1" applyBorder="1" applyAlignment="1">
      <alignment vertical="center"/>
    </xf>
    <xf numFmtId="164" fontId="4" fillId="20" borderId="1" xfId="4" applyNumberFormat="1" applyFont="1" applyFill="1" applyBorder="1" applyAlignment="1">
      <alignment vertical="center"/>
    </xf>
    <xf numFmtId="164" fontId="4" fillId="21" borderId="1" xfId="1" applyNumberFormat="1" applyFont="1" applyFill="1" applyBorder="1" applyAlignment="1">
      <alignment horizontal="right" vertical="center"/>
    </xf>
    <xf numFmtId="0" fontId="15" fillId="0" borderId="0" xfId="1" applyFont="1" applyAlignment="1">
      <alignment horizontal="center" vertical="center"/>
    </xf>
    <xf numFmtId="164" fontId="4" fillId="22" borderId="1" xfId="1" applyNumberFormat="1" applyFont="1" applyFill="1" applyBorder="1" applyAlignment="1">
      <alignment horizontal="right" vertical="center"/>
    </xf>
    <xf numFmtId="0" fontId="14" fillId="14" borderId="0" xfId="4" applyFont="1" applyFill="1" applyAlignment="1">
      <alignment vertical="center"/>
    </xf>
    <xf numFmtId="0" fontId="14" fillId="0" borderId="0" xfId="4" applyFont="1" applyAlignment="1">
      <alignment vertical="center"/>
    </xf>
    <xf numFmtId="0" fontId="3" fillId="4" borderId="1" xfId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168" fontId="5" fillId="0" borderId="1" xfId="1" applyNumberFormat="1" applyFont="1" applyFill="1" applyBorder="1" applyAlignment="1">
      <alignment horizontal="right" vertical="center" wrapText="1"/>
    </xf>
    <xf numFmtId="14" fontId="3" fillId="2" borderId="1" xfId="1" applyNumberFormat="1" applyFont="1" applyFill="1" applyBorder="1" applyAlignment="1">
      <alignment horizontal="center" vertical="center"/>
    </xf>
    <xf numFmtId="1" fontId="4" fillId="2" borderId="1" xfId="1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168" fontId="4" fillId="2" borderId="1" xfId="1" applyNumberFormat="1" applyFont="1" applyFill="1" applyBorder="1" applyAlignment="1">
      <alignment vertical="center"/>
    </xf>
    <xf numFmtId="168" fontId="3" fillId="0" borderId="1" xfId="1" applyNumberFormat="1" applyFont="1" applyFill="1" applyBorder="1" applyAlignment="1">
      <alignment vertical="center"/>
    </xf>
    <xf numFmtId="14" fontId="3" fillId="6" borderId="1" xfId="1" applyNumberFormat="1" applyFont="1" applyFill="1" applyBorder="1" applyAlignment="1">
      <alignment horizontal="center" vertical="center"/>
    </xf>
    <xf numFmtId="1" fontId="4" fillId="6" borderId="1" xfId="1" applyNumberFormat="1" applyFont="1" applyFill="1" applyBorder="1" applyAlignment="1">
      <alignment horizontal="center" vertical="center"/>
    </xf>
    <xf numFmtId="0" fontId="3" fillId="8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right" vertical="center"/>
    </xf>
    <xf numFmtId="0" fontId="5" fillId="0" borderId="1" xfId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/>
    </xf>
    <xf numFmtId="168" fontId="5" fillId="0" borderId="1" xfId="1" applyNumberFormat="1" applyFont="1" applyFill="1" applyBorder="1" applyAlignment="1">
      <alignment horizontal="right" vertical="center"/>
    </xf>
    <xf numFmtId="2" fontId="14" fillId="4" borderId="1" xfId="1" applyNumberFormat="1" applyFont="1" applyFill="1" applyBorder="1" applyAlignment="1">
      <alignment horizontal="center" vertical="center"/>
    </xf>
    <xf numFmtId="2" fontId="3" fillId="4" borderId="1" xfId="1" applyNumberFormat="1" applyFont="1" applyFill="1" applyBorder="1" applyAlignment="1">
      <alignment horizontal="center" vertical="center"/>
    </xf>
    <xf numFmtId="168" fontId="3" fillId="4" borderId="1" xfId="1" applyNumberFormat="1" applyFont="1" applyFill="1" applyBorder="1" applyAlignment="1">
      <alignment vertical="center"/>
    </xf>
    <xf numFmtId="164" fontId="3" fillId="0" borderId="1" xfId="1" applyNumberFormat="1" applyFont="1" applyFill="1" applyBorder="1" applyAlignment="1">
      <alignment horizontal="right" vertical="center"/>
    </xf>
    <xf numFmtId="2" fontId="3" fillId="0" borderId="1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right" vertical="center" wrapText="1"/>
    </xf>
    <xf numFmtId="166" fontId="3" fillId="4" borderId="1" xfId="1" applyNumberFormat="1" applyFont="1" applyFill="1" applyBorder="1" applyAlignment="1">
      <alignment horizontal="center" vertical="center"/>
    </xf>
    <xf numFmtId="0" fontId="3" fillId="14" borderId="1" xfId="1" applyFont="1" applyFill="1" applyBorder="1" applyAlignment="1">
      <alignment horizontal="center" vertical="center"/>
    </xf>
    <xf numFmtId="164" fontId="3" fillId="14" borderId="1" xfId="1" applyNumberFormat="1" applyFont="1" applyFill="1" applyBorder="1" applyAlignment="1">
      <alignment horizontal="right" vertical="center"/>
    </xf>
    <xf numFmtId="168" fontId="3" fillId="14" borderId="1" xfId="1" applyNumberFormat="1" applyFont="1" applyFill="1" applyBorder="1" applyAlignment="1">
      <alignment vertical="center"/>
    </xf>
    <xf numFmtId="9" fontId="3" fillId="5" borderId="1" xfId="1" applyNumberFormat="1" applyFont="1" applyFill="1" applyBorder="1" applyAlignment="1">
      <alignment horizontal="center" vertical="center"/>
    </xf>
    <xf numFmtId="164" fontId="3" fillId="5" borderId="1" xfId="1" applyNumberFormat="1" applyFont="1" applyFill="1" applyBorder="1" applyAlignment="1">
      <alignment horizontal="center" vertical="center"/>
    </xf>
    <xf numFmtId="168" fontId="4" fillId="5" borderId="1" xfId="1" applyNumberFormat="1" applyFont="1" applyFill="1" applyBorder="1" applyAlignment="1">
      <alignment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9" fontId="3" fillId="0" borderId="1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14" borderId="1" xfId="0" applyFont="1" applyFill="1" applyBorder="1" applyAlignment="1">
      <alignment horizontal="center" vertical="center"/>
    </xf>
    <xf numFmtId="0" fontId="3" fillId="14" borderId="1" xfId="1" applyFont="1" applyFill="1" applyBorder="1" applyAlignment="1">
      <alignment vertical="center"/>
    </xf>
    <xf numFmtId="2" fontId="3" fillId="14" borderId="1" xfId="1" applyNumberFormat="1" applyFont="1" applyFill="1" applyBorder="1" applyAlignment="1">
      <alignment horizontal="center" vertical="center"/>
    </xf>
    <xf numFmtId="1" fontId="3" fillId="4" borderId="1" xfId="1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right" vertical="center"/>
    </xf>
    <xf numFmtId="2" fontId="3" fillId="14" borderId="1" xfId="0" applyNumberFormat="1" applyFont="1" applyFill="1" applyBorder="1" applyAlignment="1">
      <alignment horizontal="center" vertical="center"/>
    </xf>
    <xf numFmtId="164" fontId="3" fillId="14" borderId="1" xfId="0" applyNumberFormat="1" applyFont="1" applyFill="1" applyBorder="1" applyAlignment="1">
      <alignment horizontal="right" vertical="center" wrapText="1"/>
    </xf>
    <xf numFmtId="0" fontId="3" fillId="3" borderId="1" xfId="1" applyFont="1" applyFill="1" applyBorder="1" applyAlignment="1">
      <alignment horizontal="center" vertical="center"/>
    </xf>
    <xf numFmtId="164" fontId="3" fillId="3" borderId="1" xfId="1" applyNumberFormat="1" applyFont="1" applyFill="1" applyBorder="1" applyAlignment="1">
      <alignment horizontal="center" vertical="center"/>
    </xf>
    <xf numFmtId="168" fontId="4" fillId="3" borderId="1" xfId="1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167" fontId="3" fillId="14" borderId="1" xfId="1" applyNumberFormat="1" applyFont="1" applyFill="1" applyBorder="1" applyAlignment="1">
      <alignment horizontal="center" vertical="center"/>
    </xf>
    <xf numFmtId="168" fontId="4" fillId="9" borderId="1" xfId="1" applyNumberFormat="1" applyFont="1" applyFill="1" applyBorder="1" applyAlignment="1">
      <alignment vertical="center"/>
    </xf>
    <xf numFmtId="168" fontId="3" fillId="0" borderId="1" xfId="1" applyNumberFormat="1" applyFont="1" applyFill="1" applyBorder="1" applyAlignment="1">
      <alignment horizontal="right" vertical="center" wrapText="1"/>
    </xf>
    <xf numFmtId="0" fontId="3" fillId="11" borderId="1" xfId="0" applyFont="1" applyFill="1" applyBorder="1" applyAlignment="1">
      <alignment horizontal="center" vertical="center"/>
    </xf>
    <xf numFmtId="0" fontId="3" fillId="14" borderId="4" xfId="1" applyFont="1" applyFill="1" applyBorder="1" applyAlignment="1">
      <alignment vertical="center"/>
    </xf>
    <xf numFmtId="170" fontId="3" fillId="8" borderId="1" xfId="1" applyNumberFormat="1" applyFont="1" applyFill="1" applyBorder="1" applyAlignment="1">
      <alignment horizontal="right" vertical="center"/>
    </xf>
    <xf numFmtId="0" fontId="3" fillId="17" borderId="1" xfId="1" applyFont="1" applyFill="1" applyBorder="1" applyAlignment="1">
      <alignment horizontal="center" vertical="center"/>
    </xf>
    <xf numFmtId="170" fontId="3" fillId="17" borderId="1" xfId="1" applyNumberFormat="1" applyFont="1" applyFill="1" applyBorder="1" applyAlignment="1">
      <alignment horizontal="right" vertical="center"/>
    </xf>
    <xf numFmtId="170" fontId="3" fillId="0" borderId="1" xfId="1" applyNumberFormat="1" applyFont="1" applyBorder="1" applyAlignment="1">
      <alignment horizontal="right" vertical="center"/>
    </xf>
    <xf numFmtId="170" fontId="3" fillId="14" borderId="1" xfId="1" applyNumberFormat="1" applyFont="1" applyFill="1" applyBorder="1" applyAlignment="1">
      <alignment horizontal="right" vertical="center"/>
    </xf>
    <xf numFmtId="168" fontId="4" fillId="11" borderId="1" xfId="1" applyNumberFormat="1" applyFont="1" applyFill="1" applyBorder="1" applyAlignment="1">
      <alignment vertical="center"/>
    </xf>
    <xf numFmtId="0" fontId="3" fillId="22" borderId="1" xfId="1" applyFont="1" applyFill="1" applyBorder="1" applyAlignment="1">
      <alignment vertical="center"/>
    </xf>
    <xf numFmtId="0" fontId="10" fillId="22" borderId="1" xfId="1" applyFont="1" applyFill="1" applyBorder="1" applyAlignment="1">
      <alignment horizontal="center" vertical="center"/>
    </xf>
    <xf numFmtId="164" fontId="10" fillId="22" borderId="1" xfId="1" applyNumberFormat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/>
    </xf>
    <xf numFmtId="168" fontId="4" fillId="22" borderId="1" xfId="1" applyNumberFormat="1" applyFont="1" applyFill="1" applyBorder="1" applyAlignment="1">
      <alignment vertical="center"/>
    </xf>
    <xf numFmtId="0" fontId="4" fillId="0" borderId="0" xfId="4" applyFont="1"/>
    <xf numFmtId="0" fontId="3" fillId="0" borderId="0" xfId="0" applyFont="1"/>
    <xf numFmtId="49" fontId="3" fillId="0" borderId="0" xfId="1" applyNumberFormat="1" applyFont="1" applyAlignment="1">
      <alignment horizontal="right"/>
    </xf>
    <xf numFmtId="0" fontId="4" fillId="14" borderId="0" xfId="1" applyFont="1" applyFill="1" applyBorder="1" applyAlignment="1">
      <alignment horizontal="left" vertical="center"/>
    </xf>
    <xf numFmtId="164" fontId="4" fillId="14" borderId="0" xfId="1" applyNumberFormat="1" applyFont="1" applyFill="1" applyBorder="1" applyAlignment="1">
      <alignment horizontal="right" vertical="center"/>
    </xf>
    <xf numFmtId="0" fontId="3" fillId="14" borderId="0" xfId="1" applyFont="1" applyFill="1" applyAlignment="1">
      <alignment vertical="center"/>
    </xf>
    <xf numFmtId="168" fontId="3" fillId="14" borderId="1" xfId="1" applyNumberFormat="1" applyFont="1" applyFill="1" applyBorder="1" applyAlignment="1">
      <alignment horizontal="right" vertical="center" wrapText="1"/>
    </xf>
    <xf numFmtId="165" fontId="3" fillId="4" borderId="1" xfId="1" applyNumberFormat="1" applyFont="1" applyFill="1" applyBorder="1" applyAlignment="1">
      <alignment vertical="center"/>
    </xf>
    <xf numFmtId="0" fontId="8" fillId="14" borderId="0" xfId="1" applyFill="1"/>
    <xf numFmtId="0" fontId="8" fillId="14" borderId="2" xfId="1" applyFill="1" applyBorder="1"/>
    <xf numFmtId="0" fontId="8" fillId="14" borderId="1" xfId="1" applyFill="1" applyBorder="1"/>
    <xf numFmtId="1" fontId="3" fillId="14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Border="1" applyAlignment="1">
      <alignment horizontal="right" vertical="center"/>
    </xf>
    <xf numFmtId="2" fontId="3" fillId="0" borderId="1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right" vertical="center"/>
    </xf>
    <xf numFmtId="0" fontId="3" fillId="4" borderId="1" xfId="1" applyFont="1" applyFill="1" applyBorder="1" applyAlignment="1">
      <alignment horizontal="center" vertical="center"/>
    </xf>
    <xf numFmtId="0" fontId="3" fillId="10" borderId="1" xfId="1" applyFont="1" applyFill="1" applyBorder="1" applyAlignment="1">
      <alignment horizontal="center" vertical="center"/>
    </xf>
    <xf numFmtId="0" fontId="6" fillId="23" borderId="1" xfId="1" applyFont="1" applyFill="1" applyBorder="1" applyAlignment="1">
      <alignment vertical="center"/>
    </xf>
    <xf numFmtId="0" fontId="4" fillId="0" borderId="0" xfId="1" applyFont="1" applyAlignment="1">
      <alignment vertical="center"/>
    </xf>
    <xf numFmtId="0" fontId="4" fillId="4" borderId="0" xfId="1" applyFont="1" applyFill="1" applyAlignment="1">
      <alignment vertical="center"/>
    </xf>
    <xf numFmtId="0" fontId="3" fillId="24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/>
    </xf>
    <xf numFmtId="168" fontId="3" fillId="0" borderId="1" xfId="1" applyNumberFormat="1" applyFont="1" applyBorder="1" applyAlignment="1">
      <alignment horizontal="right" vertical="center" wrapText="1"/>
    </xf>
    <xf numFmtId="9" fontId="3" fillId="0" borderId="1" xfId="1" applyNumberFormat="1" applyFont="1" applyBorder="1" applyAlignment="1">
      <alignment horizontal="center" vertical="center"/>
    </xf>
    <xf numFmtId="1" fontId="3" fillId="0" borderId="1" xfId="1" applyNumberFormat="1" applyFont="1" applyBorder="1" applyAlignment="1">
      <alignment horizontal="center" vertical="center"/>
    </xf>
    <xf numFmtId="0" fontId="3" fillId="24" borderId="1" xfId="0" applyFont="1" applyFill="1" applyBorder="1" applyAlignment="1">
      <alignment horizontal="center" vertical="center"/>
    </xf>
    <xf numFmtId="0" fontId="3" fillId="24" borderId="1" xfId="1" applyFont="1" applyFill="1" applyBorder="1" applyAlignment="1">
      <alignment horizontal="center" vertical="center"/>
    </xf>
    <xf numFmtId="164" fontId="3" fillId="24" borderId="1" xfId="1" applyNumberFormat="1" applyFont="1" applyFill="1" applyBorder="1" applyAlignment="1">
      <alignment horizontal="right" vertical="center"/>
    </xf>
    <xf numFmtId="168" fontId="4" fillId="24" borderId="1" xfId="1" applyNumberFormat="1" applyFont="1" applyFill="1" applyBorder="1" applyAlignment="1">
      <alignment vertical="center"/>
    </xf>
    <xf numFmtId="0" fontId="3" fillId="24" borderId="0" xfId="1" applyFont="1" applyFill="1"/>
    <xf numFmtId="0" fontId="3" fillId="25" borderId="0" xfId="1" applyFont="1" applyFill="1"/>
    <xf numFmtId="0" fontId="3" fillId="14" borderId="1" xfId="1" applyFont="1" applyFill="1" applyBorder="1" applyAlignment="1">
      <alignment horizontal="center" vertical="center" wrapText="1"/>
    </xf>
    <xf numFmtId="0" fontId="3" fillId="25" borderId="1" xfId="0" applyFont="1" applyFill="1" applyBorder="1" applyAlignment="1">
      <alignment horizontal="center" vertical="center"/>
    </xf>
    <xf numFmtId="168" fontId="4" fillId="23" borderId="1" xfId="1" applyNumberFormat="1" applyFont="1" applyFill="1" applyBorder="1" applyAlignment="1">
      <alignment vertical="center"/>
    </xf>
    <xf numFmtId="164" fontId="4" fillId="25" borderId="1" xfId="1" applyNumberFormat="1" applyFont="1" applyFill="1" applyBorder="1" applyAlignment="1">
      <alignment horizontal="right" vertical="center"/>
    </xf>
    <xf numFmtId="164" fontId="9" fillId="14" borderId="0" xfId="1" applyNumberFormat="1" applyFont="1" applyFill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27" borderId="1" xfId="4" applyNumberFormat="1" applyFont="1" applyFill="1" applyBorder="1" applyAlignment="1">
      <alignment vertical="center"/>
    </xf>
    <xf numFmtId="0" fontId="3" fillId="27" borderId="1" xfId="1" applyFont="1" applyFill="1" applyBorder="1" applyAlignment="1">
      <alignment horizontal="center" vertical="center"/>
    </xf>
    <xf numFmtId="0" fontId="3" fillId="27" borderId="0" xfId="1" applyFont="1" applyFill="1" applyBorder="1" applyAlignment="1">
      <alignment vertical="center"/>
    </xf>
    <xf numFmtId="0" fontId="3" fillId="27" borderId="0" xfId="1" applyFont="1" applyFill="1" applyBorder="1"/>
    <xf numFmtId="0" fontId="3" fillId="27" borderId="0" xfId="1" applyFont="1" applyFill="1"/>
    <xf numFmtId="0" fontId="3" fillId="28" borderId="1" xfId="1" applyFont="1" applyFill="1" applyBorder="1" applyAlignment="1">
      <alignment horizontal="center" vertical="center"/>
    </xf>
    <xf numFmtId="168" fontId="4" fillId="28" borderId="1" xfId="1" applyNumberFormat="1" applyFont="1" applyFill="1" applyBorder="1" applyAlignment="1">
      <alignment vertical="center"/>
    </xf>
    <xf numFmtId="0" fontId="5" fillId="0" borderId="1" xfId="1" applyFont="1" applyFill="1" applyBorder="1" applyAlignment="1">
      <alignment horizontal="left" vertical="center"/>
    </xf>
    <xf numFmtId="0" fontId="3" fillId="4" borderId="0" xfId="1" applyFont="1" applyFill="1" applyAlignment="1">
      <alignment vertical="center"/>
    </xf>
    <xf numFmtId="164" fontId="8" fillId="5" borderId="0" xfId="1" applyNumberFormat="1" applyFill="1" applyAlignment="1">
      <alignment horizontal="center" vertical="center"/>
    </xf>
    <xf numFmtId="171" fontId="7" fillId="5" borderId="0" xfId="1" applyNumberFormat="1" applyFont="1" applyFill="1" applyAlignment="1">
      <alignment vertical="center"/>
    </xf>
    <xf numFmtId="0" fontId="5" fillId="14" borderId="1" xfId="1" applyFont="1" applyFill="1" applyBorder="1" applyAlignment="1">
      <alignment horizontal="center" vertical="center"/>
    </xf>
    <xf numFmtId="168" fontId="5" fillId="14" borderId="1" xfId="1" applyNumberFormat="1" applyFont="1" applyFill="1" applyBorder="1" applyAlignment="1">
      <alignment horizontal="right" vertical="center"/>
    </xf>
    <xf numFmtId="0" fontId="3" fillId="16" borderId="1" xfId="1" applyFont="1" applyFill="1" applyBorder="1"/>
    <xf numFmtId="168" fontId="4" fillId="5" borderId="7" xfId="1" applyNumberFormat="1" applyFont="1" applyFill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168" fontId="3" fillId="0" borderId="1" xfId="1" applyNumberFormat="1" applyFont="1" applyBorder="1" applyAlignment="1">
      <alignment vertical="center"/>
    </xf>
    <xf numFmtId="164" fontId="5" fillId="0" borderId="1" xfId="1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 wrapText="1"/>
    </xf>
    <xf numFmtId="164" fontId="5" fillId="14" borderId="7" xfId="1" applyNumberFormat="1" applyFont="1" applyFill="1" applyBorder="1" applyAlignment="1">
      <alignment horizontal="right" vertical="center"/>
    </xf>
    <xf numFmtId="168" fontId="3" fillId="0" borderId="1" xfId="1" applyNumberFormat="1" applyFont="1" applyBorder="1" applyAlignment="1">
      <alignment horizontal="right" vertical="center"/>
    </xf>
    <xf numFmtId="0" fontId="3" fillId="0" borderId="10" xfId="1" applyFont="1" applyBorder="1" applyAlignment="1">
      <alignment horizontal="center" vertical="center"/>
    </xf>
    <xf numFmtId="2" fontId="3" fillId="0" borderId="7" xfId="1" applyNumberFormat="1" applyFont="1" applyBorder="1" applyAlignment="1">
      <alignment horizontal="center" vertical="center"/>
    </xf>
    <xf numFmtId="164" fontId="3" fillId="14" borderId="7" xfId="1" applyNumberFormat="1" applyFont="1" applyFill="1" applyBorder="1" applyAlignment="1">
      <alignment horizontal="right" vertical="center"/>
    </xf>
    <xf numFmtId="164" fontId="8" fillId="5" borderId="0" xfId="1" applyNumberFormat="1" applyFont="1" applyFill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168" fontId="5" fillId="0" borderId="0" xfId="1" applyNumberFormat="1" applyFont="1" applyAlignment="1">
      <alignment vertical="center"/>
    </xf>
    <xf numFmtId="0" fontId="13" fillId="0" borderId="0" xfId="1" applyFont="1" applyBorder="1" applyAlignment="1">
      <alignment vertical="center"/>
    </xf>
    <xf numFmtId="0" fontId="13" fillId="0" borderId="0" xfId="1" applyFont="1" applyBorder="1"/>
    <xf numFmtId="0" fontId="8" fillId="14" borderId="0" xfId="1" applyFill="1" applyAlignment="1">
      <alignment vertical="center"/>
    </xf>
    <xf numFmtId="0" fontId="8" fillId="14" borderId="0" xfId="1" applyFont="1" applyFill="1" applyAlignment="1">
      <alignment vertical="center"/>
    </xf>
    <xf numFmtId="0" fontId="8" fillId="14" borderId="0" xfId="1" applyFont="1" applyFill="1"/>
    <xf numFmtId="0" fontId="8" fillId="14" borderId="0" xfId="1" applyFill="1" applyBorder="1"/>
    <xf numFmtId="0" fontId="7" fillId="0" borderId="6" xfId="0" applyFont="1" applyBorder="1" applyAlignment="1">
      <alignment horizontal="center" vertical="center"/>
    </xf>
    <xf numFmtId="168" fontId="4" fillId="0" borderId="1" xfId="1" applyNumberFormat="1" applyFont="1" applyBorder="1" applyAlignment="1">
      <alignment horizontal="right" vertical="center" wrapText="1"/>
    </xf>
    <xf numFmtId="0" fontId="3" fillId="14" borderId="4" xfId="1" applyFont="1" applyFill="1" applyBorder="1" applyAlignment="1">
      <alignment horizontal="left" vertical="center" wrapText="1"/>
    </xf>
    <xf numFmtId="0" fontId="3" fillId="14" borderId="2" xfId="1" applyFont="1" applyFill="1" applyBorder="1" applyAlignment="1">
      <alignment horizontal="left" vertical="center" wrapText="1"/>
    </xf>
    <xf numFmtId="0" fontId="3" fillId="10" borderId="1" xfId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3" fillId="10" borderId="1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left" vertical="center"/>
    </xf>
    <xf numFmtId="0" fontId="3" fillId="0" borderId="4" xfId="1" applyFont="1" applyFill="1" applyBorder="1" applyAlignment="1">
      <alignment horizontal="left" vertical="center"/>
    </xf>
    <xf numFmtId="165" fontId="3" fillId="14" borderId="1" xfId="1" applyNumberFormat="1" applyFont="1" applyFill="1" applyBorder="1" applyAlignment="1">
      <alignment horizontal="right" vertical="center"/>
    </xf>
    <xf numFmtId="0" fontId="5" fillId="0" borderId="1" xfId="1" applyFont="1" applyBorder="1" applyAlignment="1">
      <alignment horizontal="center" vertical="center" wrapText="1"/>
    </xf>
    <xf numFmtId="166" fontId="5" fillId="0" borderId="1" xfId="1" applyNumberFormat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right" vertical="center"/>
    </xf>
    <xf numFmtId="172" fontId="4" fillId="2" borderId="1" xfId="1" applyNumberFormat="1" applyFont="1" applyFill="1" applyBorder="1" applyAlignment="1">
      <alignment horizontal="right" vertical="center"/>
    </xf>
    <xf numFmtId="0" fontId="7" fillId="0" borderId="0" xfId="0" applyFont="1"/>
    <xf numFmtId="0" fontId="6" fillId="29" borderId="1" xfId="1" applyFont="1" applyFill="1" applyBorder="1" applyAlignment="1">
      <alignment vertical="center" wrapText="1"/>
    </xf>
    <xf numFmtId="168" fontId="6" fillId="29" borderId="1" xfId="1" applyNumberFormat="1" applyFont="1" applyFill="1" applyBorder="1" applyAlignment="1">
      <alignment vertical="center" wrapText="1"/>
    </xf>
    <xf numFmtId="164" fontId="3" fillId="14" borderId="0" xfId="4" applyNumberFormat="1" applyFont="1" applyFill="1"/>
    <xf numFmtId="0" fontId="9" fillId="0" borderId="0" xfId="1" applyFont="1" applyAlignment="1">
      <alignment horizontal="right" vertical="center"/>
    </xf>
    <xf numFmtId="164" fontId="4" fillId="29" borderId="1" xfId="1" applyNumberFormat="1" applyFont="1" applyFill="1" applyBorder="1" applyAlignment="1">
      <alignment horizontal="right" vertical="center"/>
    </xf>
    <xf numFmtId="168" fontId="17" fillId="30" borderId="1" xfId="4" applyNumberFormat="1" applyFont="1" applyFill="1" applyBorder="1" applyAlignment="1">
      <alignment horizontal="right" vertical="center"/>
    </xf>
    <xf numFmtId="0" fontId="4" fillId="24" borderId="1" xfId="0" applyFont="1" applyFill="1" applyBorder="1" applyAlignment="1">
      <alignment vertical="center"/>
    </xf>
    <xf numFmtId="0" fontId="4" fillId="24" borderId="4" xfId="0" applyFont="1" applyFill="1" applyBorder="1" applyAlignment="1">
      <alignment horizontal="left" vertical="center"/>
    </xf>
    <xf numFmtId="0" fontId="4" fillId="24" borderId="3" xfId="0" applyFont="1" applyFill="1" applyBorder="1" applyAlignment="1">
      <alignment horizontal="left" vertical="center"/>
    </xf>
    <xf numFmtId="0" fontId="4" fillId="24" borderId="2" xfId="0" applyFont="1" applyFill="1" applyBorder="1" applyAlignment="1">
      <alignment horizontal="left" vertical="center"/>
    </xf>
    <xf numFmtId="0" fontId="6" fillId="23" borderId="4" xfId="1" applyFont="1" applyFill="1" applyBorder="1" applyAlignment="1">
      <alignment horizontal="left" vertical="center"/>
    </xf>
    <xf numFmtId="0" fontId="6" fillId="23" borderId="3" xfId="1" applyFont="1" applyFill="1" applyBorder="1" applyAlignment="1">
      <alignment horizontal="left" vertical="center"/>
    </xf>
    <xf numFmtId="0" fontId="6" fillId="23" borderId="2" xfId="1" applyFont="1" applyFill="1" applyBorder="1" applyAlignment="1">
      <alignment horizontal="left" vertical="center"/>
    </xf>
    <xf numFmtId="164" fontId="6" fillId="0" borderId="1" xfId="1" applyNumberFormat="1" applyFont="1" applyFill="1" applyBorder="1" applyAlignment="1">
      <alignment horizontal="center" vertical="center" wrapText="1"/>
    </xf>
    <xf numFmtId="168" fontId="6" fillId="0" borderId="1" xfId="1" applyNumberFormat="1" applyFont="1" applyFill="1" applyBorder="1" applyAlignment="1">
      <alignment horizontal="center" vertical="center" wrapText="1"/>
    </xf>
    <xf numFmtId="0" fontId="4" fillId="17" borderId="4" xfId="1" applyFont="1" applyFill="1" applyBorder="1" applyAlignment="1">
      <alignment horizontal="left" vertical="center"/>
    </xf>
    <xf numFmtId="0" fontId="4" fillId="17" borderId="3" xfId="1" applyFont="1" applyFill="1" applyBorder="1" applyAlignment="1">
      <alignment horizontal="left" vertical="center"/>
    </xf>
    <xf numFmtId="0" fontId="4" fillId="17" borderId="2" xfId="1" applyFont="1" applyFill="1" applyBorder="1" applyAlignment="1">
      <alignment horizontal="left" vertical="center"/>
    </xf>
    <xf numFmtId="0" fontId="3" fillId="14" borderId="1" xfId="1" applyFont="1" applyFill="1" applyBorder="1" applyAlignment="1">
      <alignment horizontal="left" vertical="center" wrapText="1"/>
    </xf>
    <xf numFmtId="0" fontId="3" fillId="14" borderId="4" xfId="1" applyFont="1" applyFill="1" applyBorder="1" applyAlignment="1">
      <alignment horizontal="left" vertical="center"/>
    </xf>
    <xf numFmtId="0" fontId="3" fillId="14" borderId="2" xfId="1" applyFont="1" applyFill="1" applyBorder="1" applyAlignment="1">
      <alignment horizontal="left" vertical="center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vertical="center"/>
    </xf>
    <xf numFmtId="0" fontId="3" fillId="0" borderId="1" xfId="1" applyFont="1" applyBorder="1" applyAlignment="1">
      <alignment vertical="center" wrapText="1"/>
    </xf>
    <xf numFmtId="0" fontId="3" fillId="14" borderId="1" xfId="1" applyFont="1" applyFill="1" applyBorder="1" applyAlignment="1">
      <alignment horizontal="left" vertical="center"/>
    </xf>
    <xf numFmtId="0" fontId="3" fillId="14" borderId="1" xfId="1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1" xfId="1" applyFont="1" applyFill="1" applyBorder="1" applyAlignment="1">
      <alignment horizontal="left" vertical="center"/>
    </xf>
    <xf numFmtId="0" fontId="3" fillId="0" borderId="4" xfId="1" applyFont="1" applyFill="1" applyBorder="1" applyAlignment="1">
      <alignment horizontal="left" vertical="center"/>
    </xf>
    <xf numFmtId="0" fontId="3" fillId="0" borderId="3" xfId="1" applyFont="1" applyFill="1" applyBorder="1" applyAlignment="1">
      <alignment horizontal="left" vertical="center"/>
    </xf>
    <xf numFmtId="0" fontId="4" fillId="24" borderId="4" xfId="0" applyFont="1" applyFill="1" applyBorder="1" applyAlignment="1">
      <alignment horizontal="left" vertical="center" wrapText="1"/>
    </xf>
    <xf numFmtId="0" fontId="4" fillId="24" borderId="2" xfId="0" applyFont="1" applyFill="1" applyBorder="1" applyAlignment="1">
      <alignment horizontal="left" vertical="center" wrapText="1"/>
    </xf>
    <xf numFmtId="0" fontId="4" fillId="26" borderId="1" xfId="0" applyFont="1" applyFill="1" applyBorder="1" applyAlignment="1">
      <alignment horizontal="left" vertical="center"/>
    </xf>
    <xf numFmtId="0" fontId="3" fillId="0" borderId="1" xfId="1" applyFont="1" applyBorder="1" applyAlignment="1">
      <alignment horizontal="left" vertical="center" wrapText="1"/>
    </xf>
    <xf numFmtId="0" fontId="4" fillId="24" borderId="1" xfId="0" applyFont="1" applyFill="1" applyBorder="1" applyAlignment="1">
      <alignment horizontal="left" vertical="center" wrapText="1"/>
    </xf>
    <xf numFmtId="0" fontId="3" fillId="0" borderId="4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left" vertical="center" wrapText="1"/>
    </xf>
    <xf numFmtId="0" fontId="3" fillId="10" borderId="1" xfId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10" borderId="5" xfId="1" applyFont="1" applyFill="1" applyBorder="1" applyAlignment="1">
      <alignment horizontal="center" vertical="center"/>
    </xf>
    <xf numFmtId="0" fontId="4" fillId="10" borderId="6" xfId="1" applyFont="1" applyFill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 wrapText="1"/>
    </xf>
    <xf numFmtId="168" fontId="6" fillId="0" borderId="1" xfId="1" applyNumberFormat="1" applyFont="1" applyBorder="1" applyAlignment="1">
      <alignment horizontal="center" vertical="center" wrapText="1"/>
    </xf>
    <xf numFmtId="0" fontId="4" fillId="24" borderId="1" xfId="0" applyFont="1" applyFill="1" applyBorder="1" applyAlignment="1">
      <alignment horizontal="left" vertical="center"/>
    </xf>
    <xf numFmtId="0" fontId="4" fillId="0" borderId="1" xfId="1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4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left" vertical="center"/>
    </xf>
    <xf numFmtId="0" fontId="4" fillId="16" borderId="1" xfId="1" applyFont="1" applyFill="1" applyBorder="1" applyAlignment="1">
      <alignment horizontal="left" vertical="center"/>
    </xf>
    <xf numFmtId="0" fontId="3" fillId="14" borderId="4" xfId="1" applyFont="1" applyFill="1" applyBorder="1" applyAlignment="1">
      <alignment horizontal="left" vertical="center" wrapText="1"/>
    </xf>
    <xf numFmtId="0" fontId="3" fillId="14" borderId="2" xfId="1" applyFont="1" applyFill="1" applyBorder="1" applyAlignment="1">
      <alignment horizontal="left" vertical="center" wrapText="1"/>
    </xf>
    <xf numFmtId="0" fontId="4" fillId="11" borderId="1" xfId="1" applyFont="1" applyFill="1" applyBorder="1" applyAlignment="1">
      <alignment horizontal="left" vertical="center"/>
    </xf>
    <xf numFmtId="0" fontId="3" fillId="0" borderId="1" xfId="1" applyFont="1" applyFill="1" applyBorder="1" applyAlignment="1">
      <alignment horizontal="left" vertical="center" wrapText="1"/>
    </xf>
    <xf numFmtId="0" fontId="3" fillId="8" borderId="1" xfId="1" applyFont="1" applyFill="1" applyBorder="1" applyAlignment="1">
      <alignment horizontal="left" vertical="center"/>
    </xf>
    <xf numFmtId="0" fontId="3" fillId="4" borderId="4" xfId="1" applyFont="1" applyFill="1" applyBorder="1" applyAlignment="1">
      <alignment horizontal="left" vertical="center" wrapText="1"/>
    </xf>
    <xf numFmtId="0" fontId="3" fillId="4" borderId="2" xfId="1" applyFont="1" applyFill="1" applyBorder="1" applyAlignment="1">
      <alignment horizontal="left" vertical="center" wrapText="1"/>
    </xf>
    <xf numFmtId="0" fontId="4" fillId="14" borderId="3" xfId="1" applyFont="1" applyFill="1" applyBorder="1" applyAlignment="1">
      <alignment horizontal="left" vertical="center"/>
    </xf>
    <xf numFmtId="0" fontId="4" fillId="14" borderId="2" xfId="1" applyFont="1" applyFill="1" applyBorder="1" applyAlignment="1">
      <alignment horizontal="left" vertical="center"/>
    </xf>
    <xf numFmtId="0" fontId="4" fillId="5" borderId="1" xfId="1" applyFont="1" applyFill="1" applyBorder="1" applyAlignment="1">
      <alignment vertical="center"/>
    </xf>
    <xf numFmtId="0" fontId="6" fillId="13" borderId="1" xfId="1" applyFont="1" applyFill="1" applyBorder="1" applyAlignment="1">
      <alignment horizontal="left" vertical="center"/>
    </xf>
    <xf numFmtId="0" fontId="4" fillId="0" borderId="1" xfId="1" applyFont="1" applyFill="1" applyBorder="1" applyAlignment="1">
      <alignment vertical="center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vertical="center"/>
    </xf>
    <xf numFmtId="0" fontId="4" fillId="2" borderId="1" xfId="1" applyFont="1" applyFill="1" applyBorder="1" applyAlignment="1">
      <alignment vertical="center"/>
    </xf>
    <xf numFmtId="0" fontId="3" fillId="4" borderId="1" xfId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/>
    </xf>
    <xf numFmtId="0" fontId="6" fillId="0" borderId="1" xfId="1" applyFont="1" applyFill="1" applyBorder="1" applyAlignment="1">
      <alignment horizontal="left" vertical="center" wrapText="1"/>
    </xf>
    <xf numFmtId="0" fontId="16" fillId="0" borderId="0" xfId="1" applyFont="1" applyBorder="1" applyAlignment="1">
      <alignment horizontal="left" vertical="center"/>
    </xf>
    <xf numFmtId="0" fontId="4" fillId="2" borderId="1" xfId="1" applyFont="1" applyFill="1" applyBorder="1" applyAlignment="1">
      <alignment horizontal="left" vertical="center"/>
    </xf>
    <xf numFmtId="0" fontId="4" fillId="22" borderId="1" xfId="1" applyFont="1" applyFill="1" applyBorder="1" applyAlignment="1">
      <alignment horizontal="left" vertical="center"/>
    </xf>
    <xf numFmtId="0" fontId="3" fillId="0" borderId="1" xfId="1" applyFont="1" applyFill="1" applyBorder="1" applyAlignment="1">
      <alignment vertical="center" wrapText="1"/>
    </xf>
    <xf numFmtId="0" fontId="4" fillId="3" borderId="1" xfId="1" applyFont="1" applyFill="1" applyBorder="1" applyAlignment="1">
      <alignment vertical="center"/>
    </xf>
    <xf numFmtId="0" fontId="4" fillId="14" borderId="4" xfId="1" applyFont="1" applyFill="1" applyBorder="1" applyAlignment="1">
      <alignment horizontal="left" vertical="center" wrapText="1"/>
    </xf>
    <xf numFmtId="0" fontId="4" fillId="14" borderId="3" xfId="1" applyFont="1" applyFill="1" applyBorder="1" applyAlignment="1">
      <alignment horizontal="left" vertical="center" wrapText="1"/>
    </xf>
    <xf numFmtId="0" fontId="4" fillId="14" borderId="2" xfId="1" applyFont="1" applyFill="1" applyBorder="1" applyAlignment="1">
      <alignment horizontal="left" vertical="center" wrapText="1"/>
    </xf>
    <xf numFmtId="0" fontId="3" fillId="8" borderId="4" xfId="1" applyFont="1" applyFill="1" applyBorder="1" applyAlignment="1">
      <alignment horizontal="left" vertical="center"/>
    </xf>
    <xf numFmtId="0" fontId="3" fillId="8" borderId="3" xfId="1" applyFont="1" applyFill="1" applyBorder="1" applyAlignment="1">
      <alignment horizontal="left" vertical="center"/>
    </xf>
    <xf numFmtId="0" fontId="3" fillId="8" borderId="1" xfId="1" applyFont="1" applyFill="1" applyBorder="1" applyAlignment="1">
      <alignment horizontal="left" vertical="center" wrapText="1"/>
    </xf>
    <xf numFmtId="0" fontId="6" fillId="9" borderId="1" xfId="1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4" fontId="3" fillId="14" borderId="1" xfId="0" applyNumberFormat="1" applyFont="1" applyFill="1" applyBorder="1" applyAlignment="1">
      <alignment vertical="center"/>
    </xf>
    <xf numFmtId="0" fontId="3" fillId="4" borderId="1" xfId="1" applyFont="1" applyFill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3" fillId="4" borderId="4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0" borderId="2" xfId="1" applyFont="1" applyFill="1" applyBorder="1" applyAlignment="1">
      <alignment horizontal="left" vertical="center"/>
    </xf>
    <xf numFmtId="0" fontId="3" fillId="0" borderId="4" xfId="1" applyFont="1" applyBorder="1" applyAlignment="1">
      <alignment vertical="center" wrapText="1"/>
    </xf>
    <xf numFmtId="0" fontId="3" fillId="0" borderId="2" xfId="1" applyFont="1" applyBorder="1" applyAlignment="1">
      <alignment vertical="center" wrapText="1"/>
    </xf>
    <xf numFmtId="0" fontId="3" fillId="0" borderId="8" xfId="1" applyFont="1" applyBorder="1" applyAlignment="1">
      <alignment vertical="center" wrapText="1"/>
    </xf>
    <xf numFmtId="0" fontId="3" fillId="0" borderId="9" xfId="1" applyFont="1" applyBorder="1" applyAlignment="1">
      <alignment vertical="center" wrapText="1"/>
    </xf>
    <xf numFmtId="0" fontId="4" fillId="5" borderId="1" xfId="1" applyFont="1" applyFill="1" applyBorder="1" applyAlignment="1">
      <alignment horizontal="left" vertical="center"/>
    </xf>
    <xf numFmtId="0" fontId="17" fillId="16" borderId="1" xfId="4" applyFont="1" applyFill="1" applyBorder="1" applyAlignment="1">
      <alignment horizontal="left" vertical="center"/>
    </xf>
    <xf numFmtId="0" fontId="3" fillId="17" borderId="1" xfId="1" applyFont="1" applyFill="1" applyBorder="1" applyAlignment="1">
      <alignment horizontal="left" vertical="center"/>
    </xf>
    <xf numFmtId="49" fontId="3" fillId="0" borderId="4" xfId="0" applyNumberFormat="1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left" vertical="center"/>
    </xf>
    <xf numFmtId="0" fontId="6" fillId="29" borderId="4" xfId="1" applyFont="1" applyFill="1" applyBorder="1" applyAlignment="1">
      <alignment horizontal="left" vertical="center" wrapText="1"/>
    </xf>
    <xf numFmtId="0" fontId="6" fillId="29" borderId="2" xfId="1" applyFont="1" applyFill="1" applyBorder="1" applyAlignment="1">
      <alignment horizontal="left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4" fillId="28" borderId="1" xfId="1" applyFont="1" applyFill="1" applyBorder="1" applyAlignment="1">
      <alignment vertical="center"/>
    </xf>
    <xf numFmtId="0" fontId="4" fillId="27" borderId="4" xfId="4" applyFont="1" applyFill="1" applyBorder="1" applyAlignment="1">
      <alignment horizontal="left" vertical="center"/>
    </xf>
    <xf numFmtId="0" fontId="4" fillId="27" borderId="3" xfId="4" applyFont="1" applyFill="1" applyBorder="1" applyAlignment="1">
      <alignment horizontal="left" vertical="center"/>
    </xf>
    <xf numFmtId="0" fontId="6" fillId="28" borderId="1" xfId="1" applyFont="1" applyFill="1" applyBorder="1" applyAlignment="1">
      <alignment horizontal="left" vertical="center"/>
    </xf>
    <xf numFmtId="0" fontId="4" fillId="25" borderId="4" xfId="1" applyFont="1" applyFill="1" applyBorder="1" applyAlignment="1">
      <alignment horizontal="left" vertical="center"/>
    </xf>
    <xf numFmtId="0" fontId="4" fillId="25" borderId="3" xfId="1" applyFont="1" applyFill="1" applyBorder="1" applyAlignment="1">
      <alignment horizontal="left" vertical="center"/>
    </xf>
    <xf numFmtId="0" fontId="4" fillId="19" borderId="4" xfId="4" applyFont="1" applyFill="1" applyBorder="1" applyAlignment="1">
      <alignment horizontal="left" vertical="center"/>
    </xf>
    <xf numFmtId="0" fontId="4" fillId="19" borderId="3" xfId="4" applyFont="1" applyFill="1" applyBorder="1" applyAlignment="1">
      <alignment horizontal="left" vertical="center"/>
    </xf>
    <xf numFmtId="0" fontId="4" fillId="20" borderId="4" xfId="4" applyFont="1" applyFill="1" applyBorder="1" applyAlignment="1">
      <alignment horizontal="left" vertical="center"/>
    </xf>
    <xf numFmtId="0" fontId="4" fillId="20" borderId="3" xfId="4" applyFont="1" applyFill="1" applyBorder="1" applyAlignment="1">
      <alignment horizontal="left" vertical="center"/>
    </xf>
    <xf numFmtId="0" fontId="4" fillId="21" borderId="4" xfId="1" applyFont="1" applyFill="1" applyBorder="1" applyAlignment="1">
      <alignment horizontal="left" vertical="center"/>
    </xf>
    <xf numFmtId="0" fontId="4" fillId="21" borderId="3" xfId="1" applyFont="1" applyFill="1" applyBorder="1" applyAlignment="1">
      <alignment horizontal="left" vertical="center"/>
    </xf>
    <xf numFmtId="0" fontId="4" fillId="22" borderId="4" xfId="1" applyFont="1" applyFill="1" applyBorder="1" applyAlignment="1">
      <alignment horizontal="left" vertical="center"/>
    </xf>
    <xf numFmtId="0" fontId="4" fillId="22" borderId="3" xfId="1" applyFont="1" applyFill="1" applyBorder="1" applyAlignment="1">
      <alignment horizontal="left" vertical="center"/>
    </xf>
    <xf numFmtId="0" fontId="17" fillId="29" borderId="1" xfId="4" applyFont="1" applyFill="1" applyBorder="1" applyAlignment="1">
      <alignment horizontal="left" vertical="center"/>
    </xf>
    <xf numFmtId="0" fontId="17" fillId="0" borderId="1" xfId="4" applyFont="1" applyBorder="1" applyAlignment="1">
      <alignment horizontal="left" vertical="center"/>
    </xf>
    <xf numFmtId="0" fontId="17" fillId="30" borderId="1" xfId="4" applyFont="1" applyFill="1" applyBorder="1" applyAlignment="1">
      <alignment horizontal="left" vertical="center"/>
    </xf>
    <xf numFmtId="0" fontId="4" fillId="0" borderId="1" xfId="1" applyFont="1" applyBorder="1" applyAlignment="1">
      <alignment horizontal="left" vertical="center"/>
    </xf>
    <xf numFmtId="0" fontId="4" fillId="0" borderId="4" xfId="1" applyFont="1" applyBorder="1" applyAlignment="1">
      <alignment horizontal="left" vertical="center"/>
    </xf>
    <xf numFmtId="0" fontId="4" fillId="0" borderId="3" xfId="1" applyFont="1" applyBorder="1" applyAlignment="1">
      <alignment horizontal="left" vertical="center"/>
    </xf>
    <xf numFmtId="0" fontId="4" fillId="13" borderId="1" xfId="1" applyFont="1" applyFill="1" applyBorder="1" applyAlignment="1">
      <alignment vertical="center"/>
    </xf>
    <xf numFmtId="0" fontId="5" fillId="14" borderId="4" xfId="1" applyFont="1" applyFill="1" applyBorder="1" applyAlignment="1">
      <alignment horizontal="left" vertical="center" wrapText="1"/>
    </xf>
    <xf numFmtId="0" fontId="5" fillId="14" borderId="2" xfId="1" applyFont="1" applyFill="1" applyBorder="1" applyAlignment="1">
      <alignment horizontal="left" vertical="center" wrapText="1"/>
    </xf>
    <xf numFmtId="0" fontId="3" fillId="0" borderId="4" xfId="1" applyFont="1" applyBorder="1" applyAlignment="1">
      <alignment horizontal="left" vertical="center"/>
    </xf>
    <xf numFmtId="0" fontId="3" fillId="0" borderId="2" xfId="1" applyFont="1" applyBorder="1" applyAlignment="1">
      <alignment horizontal="left" vertical="center"/>
    </xf>
    <xf numFmtId="0" fontId="4" fillId="0" borderId="4" xfId="1" applyFont="1" applyBorder="1" applyAlignment="1">
      <alignment vertical="center"/>
    </xf>
    <xf numFmtId="0" fontId="4" fillId="0" borderId="3" xfId="1" applyFont="1" applyBorder="1" applyAlignment="1">
      <alignment vertical="center"/>
    </xf>
    <xf numFmtId="0" fontId="4" fillId="0" borderId="2" xfId="1" applyFont="1" applyBorder="1" applyAlignment="1">
      <alignment vertical="center"/>
    </xf>
    <xf numFmtId="4" fontId="3" fillId="4" borderId="1" xfId="0" applyNumberFormat="1" applyFont="1" applyFill="1" applyBorder="1" applyAlignment="1">
      <alignment vertical="center"/>
    </xf>
    <xf numFmtId="0" fontId="3" fillId="0" borderId="4" xfId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3" fillId="14" borderId="1" xfId="0" applyFont="1" applyFill="1" applyBorder="1" applyAlignment="1">
      <alignment vertical="center"/>
    </xf>
    <xf numFmtId="0" fontId="3" fillId="8" borderId="2" xfId="1" applyFont="1" applyFill="1" applyBorder="1" applyAlignment="1">
      <alignment horizontal="left" vertical="center"/>
    </xf>
    <xf numFmtId="0" fontId="5" fillId="14" borderId="1" xfId="1" applyFont="1" applyFill="1" applyBorder="1" applyAlignment="1">
      <alignment vertical="center" wrapText="1"/>
    </xf>
  </cellXfs>
  <cellStyles count="7">
    <cellStyle name="Excel Built-in Normal" xfId="1" xr:uid="{00000000-0005-0000-0000-000000000000}"/>
    <cellStyle name="Normal 2" xfId="6" xr:uid="{8F8ECE86-43B2-42AF-9541-95075AB96454}"/>
    <cellStyle name="Normal 3" xfId="4" xr:uid="{00000000-0005-0000-0000-000001000000}"/>
    <cellStyle name="Normal 4" xfId="5" xr:uid="{C948B3ED-CA22-4EC8-B367-2B8580502A61}"/>
    <cellStyle name="Normální" xfId="0" builtinId="0"/>
    <cellStyle name="Normální 10" xfId="2" xr:uid="{00000000-0005-0000-0000-000003000000}"/>
    <cellStyle name="Normální 2" xfId="3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E6E64C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7FCFD"/>
      <color rgb="FFA8F6F8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avlina@livingingreen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G304"/>
  <sheetViews>
    <sheetView tabSelected="1" view="pageBreakPreview" topLeftCell="A251" zoomScale="80" zoomScaleNormal="80" zoomScaleSheetLayoutView="80" workbookViewId="0">
      <selection activeCell="G272" sqref="G272"/>
    </sheetView>
  </sheetViews>
  <sheetFormatPr defaultRowHeight="14.25" x14ac:dyDescent="0.2"/>
  <cols>
    <col min="1" max="1" width="14.140625" style="3" customWidth="1"/>
    <col min="2" max="2" width="47.140625" style="1" customWidth="1"/>
    <col min="3" max="3" width="109.85546875" style="1" customWidth="1"/>
    <col min="4" max="4" width="16" style="9" customWidth="1"/>
    <col min="5" max="5" width="13.140625" style="3" customWidth="1"/>
    <col min="6" max="6" width="20.5703125" style="4" customWidth="1"/>
    <col min="7" max="7" width="21.28515625" style="30" customWidth="1"/>
    <col min="8" max="8" width="73.140625" style="26" customWidth="1"/>
    <col min="9" max="11" width="9.140625" style="26"/>
    <col min="12" max="104" width="9.140625" style="33"/>
    <col min="105" max="16384" width="9.140625" style="2"/>
  </cols>
  <sheetData>
    <row r="1" spans="1:104" ht="24.95" customHeight="1" x14ac:dyDescent="0.2">
      <c r="A1" s="55"/>
      <c r="B1" s="55"/>
      <c r="C1" s="55"/>
      <c r="D1" s="55"/>
      <c r="E1" s="55"/>
      <c r="F1" s="55"/>
      <c r="G1" s="56"/>
      <c r="H1" s="1"/>
      <c r="I1" s="1"/>
      <c r="J1" s="1"/>
      <c r="K1" s="1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</row>
    <row r="2" spans="1:104" ht="24.95" customHeight="1" x14ac:dyDescent="0.2">
      <c r="A2" s="55"/>
      <c r="B2" s="55"/>
      <c r="C2" s="55"/>
      <c r="D2" s="55"/>
      <c r="E2" s="55"/>
      <c r="F2" s="55"/>
      <c r="G2" s="56"/>
      <c r="H2" s="1"/>
      <c r="I2" s="1"/>
      <c r="J2" s="1"/>
      <c r="K2" s="1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</row>
    <row r="3" spans="1:104" ht="24.95" customHeight="1" x14ac:dyDescent="0.25">
      <c r="A3" s="55"/>
      <c r="B3" s="57" t="s">
        <v>57</v>
      </c>
      <c r="C3" s="157" t="s">
        <v>115</v>
      </c>
      <c r="D3" s="58"/>
      <c r="E3" s="58"/>
      <c r="F3" s="58"/>
      <c r="G3" s="59"/>
      <c r="H3" s="58"/>
      <c r="I3" s="58"/>
      <c r="J3" s="1"/>
      <c r="K3" s="1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</row>
    <row r="4" spans="1:104" ht="24.95" customHeight="1" x14ac:dyDescent="0.2">
      <c r="A4" s="55"/>
      <c r="B4" s="60"/>
      <c r="C4" s="87"/>
      <c r="D4" s="60"/>
      <c r="E4" s="60"/>
      <c r="F4" s="60"/>
      <c r="G4" s="56"/>
      <c r="H4" s="1"/>
      <c r="I4" s="1"/>
      <c r="J4" s="1"/>
      <c r="K4" s="1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</row>
    <row r="5" spans="1:104" ht="24.95" customHeight="1" x14ac:dyDescent="0.25">
      <c r="A5" s="55"/>
      <c r="B5" s="57" t="s">
        <v>58</v>
      </c>
      <c r="C5" s="75" t="s">
        <v>116</v>
      </c>
      <c r="D5" s="58"/>
      <c r="E5" s="58"/>
      <c r="F5" s="58"/>
      <c r="G5" s="59"/>
      <c r="H5" s="58"/>
      <c r="I5" s="58"/>
      <c r="J5" s="1"/>
      <c r="K5" s="1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</row>
    <row r="6" spans="1:104" ht="24.95" customHeight="1" x14ac:dyDescent="0.2">
      <c r="A6" s="55"/>
      <c r="B6" s="60"/>
      <c r="C6" s="87"/>
      <c r="D6" s="60"/>
      <c r="E6" s="60"/>
      <c r="F6" s="60"/>
      <c r="G6" s="56"/>
      <c r="H6" s="1"/>
      <c r="I6" s="1"/>
      <c r="J6" s="1"/>
      <c r="K6" s="1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</row>
    <row r="7" spans="1:104" ht="24.95" customHeight="1" x14ac:dyDescent="0.25">
      <c r="A7" s="55"/>
      <c r="B7" s="57" t="s">
        <v>59</v>
      </c>
      <c r="C7" s="158" t="s">
        <v>117</v>
      </c>
      <c r="D7" s="58"/>
      <c r="E7" s="61" t="s">
        <v>60</v>
      </c>
      <c r="F7" s="159" t="s">
        <v>329</v>
      </c>
      <c r="G7" s="59"/>
      <c r="H7" s="58"/>
      <c r="I7" s="58"/>
      <c r="J7" s="1"/>
      <c r="K7" s="1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</row>
    <row r="8" spans="1:104" ht="24.95" customHeight="1" x14ac:dyDescent="0.2">
      <c r="A8" s="55"/>
      <c r="B8" s="58"/>
      <c r="C8" s="158" t="s">
        <v>118</v>
      </c>
      <c r="D8" s="58"/>
      <c r="E8" s="58"/>
      <c r="F8" s="58"/>
      <c r="G8" s="59"/>
      <c r="H8" s="58"/>
      <c r="I8" s="58"/>
      <c r="J8" s="1"/>
      <c r="K8" s="1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</row>
    <row r="9" spans="1:104" ht="24.95" customHeight="1" x14ac:dyDescent="0.2">
      <c r="A9" s="55"/>
      <c r="B9" s="58"/>
      <c r="C9" s="158" t="s">
        <v>119</v>
      </c>
      <c r="D9" s="58"/>
      <c r="E9" s="58"/>
      <c r="F9" s="58"/>
      <c r="G9" s="59"/>
      <c r="H9" s="58"/>
      <c r="I9" s="58"/>
      <c r="J9" s="1"/>
      <c r="K9" s="1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</row>
    <row r="10" spans="1:104" ht="24.95" customHeight="1" x14ac:dyDescent="0.2">
      <c r="A10" s="55"/>
      <c r="B10" s="58"/>
      <c r="C10" s="158" t="s">
        <v>120</v>
      </c>
      <c r="D10" s="58"/>
      <c r="E10" s="58"/>
      <c r="F10" s="58"/>
      <c r="G10" s="59"/>
      <c r="H10" s="58"/>
      <c r="I10" s="58"/>
      <c r="J10" s="1"/>
      <c r="K10" s="1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</row>
    <row r="11" spans="1:104" ht="24.95" customHeight="1" x14ac:dyDescent="0.2">
      <c r="A11" s="55"/>
      <c r="B11" s="60"/>
      <c r="C11" s="158" t="s">
        <v>121</v>
      </c>
      <c r="D11" s="60"/>
      <c r="E11" s="60"/>
      <c r="F11" s="60"/>
      <c r="G11" s="56"/>
      <c r="H11" s="1"/>
      <c r="I11" s="1"/>
      <c r="J11" s="1"/>
      <c r="K11" s="1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</row>
    <row r="12" spans="1:104" ht="24.95" customHeight="1" x14ac:dyDescent="0.2">
      <c r="A12" s="55"/>
      <c r="B12" s="60"/>
      <c r="C12" s="158"/>
      <c r="D12" s="60"/>
      <c r="E12" s="60"/>
      <c r="F12" s="60"/>
      <c r="G12" s="56"/>
      <c r="H12" s="1"/>
      <c r="I12" s="1"/>
      <c r="J12" s="1"/>
      <c r="K12" s="1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</row>
    <row r="13" spans="1:104" ht="24.95" customHeight="1" x14ac:dyDescent="0.25">
      <c r="A13" s="55"/>
      <c r="B13" s="57" t="s">
        <v>61</v>
      </c>
      <c r="C13" s="58"/>
      <c r="D13" s="58"/>
      <c r="E13" s="58"/>
      <c r="F13" s="58"/>
      <c r="G13" s="59"/>
      <c r="H13" s="58"/>
      <c r="I13" s="58"/>
      <c r="J13" s="1"/>
      <c r="K13" s="1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</row>
    <row r="14" spans="1:104" ht="24.95" customHeight="1" x14ac:dyDescent="0.2">
      <c r="A14" s="55"/>
      <c r="B14" s="60"/>
      <c r="C14" s="60"/>
      <c r="D14" s="60"/>
      <c r="E14" s="60"/>
      <c r="F14" s="60"/>
      <c r="G14" s="56"/>
      <c r="H14" s="1"/>
      <c r="I14" s="1"/>
      <c r="J14" s="1"/>
      <c r="K14" s="1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</row>
    <row r="15" spans="1:104" ht="24.95" customHeight="1" x14ac:dyDescent="0.2">
      <c r="A15" s="55"/>
      <c r="B15" s="60"/>
      <c r="C15" s="60"/>
      <c r="D15" s="60"/>
      <c r="E15" s="60"/>
      <c r="F15" s="60"/>
      <c r="G15" s="56"/>
      <c r="H15" s="1"/>
      <c r="I15" s="1"/>
      <c r="J15" s="1"/>
      <c r="K15" s="1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</row>
    <row r="16" spans="1:104" ht="24.95" customHeight="1" x14ac:dyDescent="0.2">
      <c r="A16" s="55"/>
      <c r="B16" s="60"/>
      <c r="C16" s="60"/>
      <c r="D16" s="60"/>
      <c r="E16" s="60"/>
      <c r="F16" s="60"/>
      <c r="G16" s="56"/>
      <c r="H16" s="1"/>
      <c r="I16" s="1"/>
      <c r="J16" s="1"/>
      <c r="K16" s="1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</row>
    <row r="17" spans="1:104" ht="24.95" customHeight="1" x14ac:dyDescent="0.2">
      <c r="A17" s="55"/>
      <c r="B17" s="60"/>
      <c r="C17" s="60"/>
      <c r="D17" s="60"/>
      <c r="E17" s="60"/>
      <c r="F17" s="60"/>
      <c r="G17" s="56"/>
      <c r="H17" s="1"/>
      <c r="I17" s="1"/>
      <c r="J17" s="1"/>
      <c r="K17" s="1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</row>
    <row r="18" spans="1:104" ht="24.95" customHeight="1" x14ac:dyDescent="0.2">
      <c r="A18" s="55"/>
      <c r="B18" s="60"/>
      <c r="C18" s="60"/>
      <c r="D18" s="60"/>
      <c r="E18" s="60"/>
      <c r="F18" s="60"/>
      <c r="G18" s="56"/>
      <c r="H18" s="1"/>
      <c r="I18" s="1"/>
      <c r="J18" s="1"/>
      <c r="K18" s="1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</row>
    <row r="19" spans="1:104" ht="24.95" customHeight="1" x14ac:dyDescent="0.25">
      <c r="A19" s="55"/>
      <c r="B19" s="57" t="s">
        <v>62</v>
      </c>
      <c r="C19" s="58" t="s">
        <v>63</v>
      </c>
      <c r="D19" s="58"/>
      <c r="E19" s="58"/>
      <c r="F19" s="58"/>
      <c r="G19" s="59"/>
      <c r="H19" s="58"/>
      <c r="I19" s="58"/>
      <c r="J19" s="1"/>
      <c r="K19" s="1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</row>
    <row r="20" spans="1:104" ht="24.95" customHeight="1" x14ac:dyDescent="0.2">
      <c r="A20" s="55"/>
      <c r="B20" s="58"/>
      <c r="C20" s="58" t="s">
        <v>64</v>
      </c>
      <c r="D20" s="58"/>
      <c r="E20" s="58"/>
      <c r="F20" s="58"/>
      <c r="G20" s="59"/>
      <c r="H20" s="58"/>
      <c r="I20" s="58"/>
      <c r="J20" s="1"/>
      <c r="K20" s="1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</row>
    <row r="21" spans="1:104" ht="24.95" customHeight="1" x14ac:dyDescent="0.2">
      <c r="A21" s="55"/>
      <c r="B21" s="58"/>
      <c r="C21" s="58" t="s">
        <v>65</v>
      </c>
      <c r="D21" s="58"/>
      <c r="E21" s="58"/>
      <c r="F21" s="58"/>
      <c r="G21" s="59"/>
      <c r="H21" s="58"/>
      <c r="I21" s="58"/>
      <c r="J21" s="1"/>
      <c r="K21" s="1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</row>
    <row r="22" spans="1:104" ht="24.95" customHeight="1" x14ac:dyDescent="0.2">
      <c r="A22" s="55"/>
      <c r="B22" s="58"/>
      <c r="C22" s="58" t="s">
        <v>66</v>
      </c>
      <c r="D22" s="58"/>
      <c r="E22" s="58"/>
      <c r="F22" s="58"/>
      <c r="G22" s="59"/>
      <c r="H22" s="58"/>
      <c r="I22" s="58"/>
      <c r="J22" s="1"/>
      <c r="K22" s="1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</row>
    <row r="23" spans="1:104" ht="24.95" customHeight="1" x14ac:dyDescent="0.2">
      <c r="A23" s="55"/>
      <c r="B23" s="58"/>
      <c r="C23" s="58" t="s">
        <v>67</v>
      </c>
      <c r="D23" s="58"/>
      <c r="E23" s="58"/>
      <c r="F23" s="58"/>
      <c r="G23" s="59"/>
      <c r="H23" s="58"/>
      <c r="I23" s="58"/>
      <c r="J23" s="1"/>
      <c r="K23" s="1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</row>
    <row r="24" spans="1:104" ht="24.95" customHeight="1" x14ac:dyDescent="0.2">
      <c r="A24" s="55"/>
      <c r="B24" s="60"/>
      <c r="C24" s="60"/>
      <c r="D24" s="60"/>
      <c r="E24" s="60"/>
      <c r="F24" s="60"/>
      <c r="G24" s="56"/>
      <c r="H24" s="1"/>
      <c r="I24" s="1"/>
      <c r="J24" s="1"/>
      <c r="K24" s="1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</row>
    <row r="25" spans="1:104" ht="24.95" customHeight="1" x14ac:dyDescent="0.25">
      <c r="A25" s="55"/>
      <c r="B25" s="57" t="s">
        <v>68</v>
      </c>
      <c r="C25" s="75" t="s">
        <v>69</v>
      </c>
      <c r="D25" s="60"/>
      <c r="E25" s="60"/>
      <c r="F25" s="60"/>
      <c r="G25" s="56"/>
      <c r="H25" s="1"/>
      <c r="I25" s="1"/>
      <c r="J25" s="1"/>
      <c r="K25" s="1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</row>
    <row r="26" spans="1:104" ht="24.95" customHeight="1" x14ac:dyDescent="0.2">
      <c r="A26" s="55"/>
      <c r="B26" s="60"/>
      <c r="C26" s="58" t="s">
        <v>122</v>
      </c>
      <c r="D26" s="60"/>
      <c r="E26" s="60"/>
      <c r="F26" s="60"/>
      <c r="G26" s="56"/>
      <c r="H26" s="1"/>
      <c r="I26" s="1"/>
      <c r="J26" s="1"/>
      <c r="K26" s="1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</row>
    <row r="27" spans="1:104" ht="24.95" customHeight="1" x14ac:dyDescent="0.2">
      <c r="A27" s="55"/>
      <c r="B27" s="60"/>
      <c r="C27" s="60"/>
      <c r="D27" s="60"/>
      <c r="E27" s="60"/>
      <c r="F27" s="60"/>
      <c r="G27" s="56"/>
      <c r="H27" s="1"/>
      <c r="I27" s="1"/>
      <c r="J27" s="1"/>
      <c r="K27" s="1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</row>
    <row r="28" spans="1:104" ht="24.95" customHeight="1" x14ac:dyDescent="0.2">
      <c r="A28" s="55"/>
      <c r="B28" s="60"/>
      <c r="C28" s="60"/>
      <c r="D28" s="60"/>
      <c r="E28" s="60"/>
      <c r="F28" s="60"/>
      <c r="G28" s="56"/>
      <c r="H28" s="1"/>
      <c r="I28" s="1"/>
      <c r="J28" s="1"/>
      <c r="K28" s="1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</row>
    <row r="29" spans="1:104" ht="24.95" customHeight="1" x14ac:dyDescent="0.2">
      <c r="A29" s="55"/>
      <c r="B29" s="62"/>
      <c r="C29" s="63"/>
      <c r="D29" s="62"/>
      <c r="E29" s="64"/>
      <c r="F29" s="63"/>
      <c r="G29" s="65"/>
      <c r="H29" s="63"/>
      <c r="I29" s="58"/>
      <c r="J29" s="1"/>
      <c r="K29" s="1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</row>
    <row r="30" spans="1:104" ht="35.1" customHeight="1" x14ac:dyDescent="0.2">
      <c r="A30" s="66"/>
      <c r="B30" s="345" t="s">
        <v>70</v>
      </c>
      <c r="C30" s="345"/>
      <c r="D30" s="345"/>
      <c r="E30" s="345"/>
      <c r="F30" s="68">
        <f>SUM(F60)</f>
        <v>0</v>
      </c>
      <c r="G30" s="65"/>
      <c r="H30" s="63"/>
      <c r="I30" s="58"/>
      <c r="J30" s="1"/>
      <c r="K30" s="1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</row>
    <row r="31" spans="1:104" ht="26.25" customHeight="1" x14ac:dyDescent="0.2">
      <c r="A31" s="69"/>
      <c r="B31" s="70"/>
      <c r="C31" s="70"/>
      <c r="D31" s="70"/>
      <c r="E31" s="70"/>
      <c r="F31" s="70"/>
      <c r="G31" s="71"/>
      <c r="H31" s="1"/>
      <c r="I31" s="1"/>
      <c r="J31" s="1"/>
      <c r="K31" s="1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</row>
    <row r="32" spans="1:104" ht="24.95" customHeight="1" x14ac:dyDescent="0.2">
      <c r="A32" s="72"/>
      <c r="B32" s="2"/>
      <c r="C32" s="2"/>
      <c r="D32" s="2"/>
      <c r="E32" s="2"/>
      <c r="F32" s="2"/>
      <c r="G32" s="73"/>
      <c r="H32" s="2"/>
      <c r="I32" s="67"/>
      <c r="J32" s="1"/>
      <c r="K32" s="1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</row>
    <row r="33" spans="1:104" ht="24.95" customHeight="1" x14ac:dyDescent="0.2">
      <c r="A33" s="55"/>
      <c r="B33" s="55"/>
      <c r="C33" s="55"/>
      <c r="D33" s="55"/>
      <c r="E33" s="55"/>
      <c r="F33" s="55"/>
      <c r="G33" s="56"/>
      <c r="H33" s="1"/>
      <c r="I33" s="1"/>
      <c r="J33" s="1"/>
      <c r="K33" s="1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</row>
    <row r="34" spans="1:104" ht="24.95" customHeight="1" x14ac:dyDescent="0.2">
      <c r="A34" s="55"/>
      <c r="B34" s="55"/>
      <c r="C34" s="55"/>
      <c r="D34" s="55"/>
      <c r="E34" s="55"/>
      <c r="F34" s="55"/>
      <c r="G34" s="56"/>
      <c r="H34" s="1"/>
      <c r="I34" s="1"/>
      <c r="J34" s="1"/>
      <c r="K34" s="1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</row>
    <row r="35" spans="1:104" ht="24.95" customHeight="1" x14ac:dyDescent="0.25">
      <c r="A35" s="55"/>
      <c r="B35" s="58" t="s">
        <v>57</v>
      </c>
      <c r="C35" s="157" t="s">
        <v>115</v>
      </c>
      <c r="D35" s="58"/>
      <c r="E35" s="58"/>
      <c r="F35" s="58"/>
      <c r="G35" s="59"/>
      <c r="H35" s="58"/>
      <c r="I35" s="58"/>
      <c r="J35" s="1"/>
      <c r="K35" s="1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</row>
    <row r="36" spans="1:104" ht="24.95" customHeight="1" x14ac:dyDescent="0.2">
      <c r="A36" s="55"/>
      <c r="B36" s="55"/>
      <c r="C36" s="55"/>
      <c r="D36" s="55"/>
      <c r="E36" s="55"/>
      <c r="F36" s="55"/>
      <c r="G36" s="56"/>
      <c r="H36" s="1"/>
      <c r="I36" s="1"/>
      <c r="J36" s="1"/>
      <c r="K36" s="1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</row>
    <row r="37" spans="1:104" ht="24.95" customHeight="1" x14ac:dyDescent="0.25">
      <c r="A37" s="55"/>
      <c r="B37" s="25" t="s">
        <v>71</v>
      </c>
      <c r="C37" s="58"/>
      <c r="D37" s="58"/>
      <c r="E37" s="58"/>
      <c r="F37" s="58"/>
      <c r="G37" s="59"/>
      <c r="H37" s="58"/>
      <c r="I37" s="58"/>
      <c r="J37" s="1"/>
      <c r="K37" s="1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</row>
    <row r="38" spans="1:104" ht="24.95" customHeight="1" x14ac:dyDescent="0.2">
      <c r="A38" s="55"/>
      <c r="B38" s="55"/>
      <c r="C38" s="55"/>
      <c r="D38" s="55"/>
      <c r="E38" s="55"/>
      <c r="F38" s="55"/>
      <c r="G38" s="56"/>
      <c r="H38" s="1"/>
      <c r="I38" s="1"/>
      <c r="J38" s="1"/>
      <c r="K38" s="1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</row>
    <row r="39" spans="1:104" ht="24.95" customHeight="1" x14ac:dyDescent="0.2">
      <c r="A39" s="55"/>
      <c r="B39" s="357" t="s">
        <v>313</v>
      </c>
      <c r="C39" s="358"/>
      <c r="D39" s="358"/>
      <c r="E39" s="358"/>
      <c r="F39" s="196">
        <f>SUM(G91)</f>
        <v>0</v>
      </c>
      <c r="G39" s="74"/>
      <c r="H39" s="75"/>
      <c r="I39" s="75"/>
      <c r="J39" s="1"/>
      <c r="K39" s="1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</row>
    <row r="40" spans="1:104" s="15" customFormat="1" ht="24.95" customHeight="1" x14ac:dyDescent="0.2">
      <c r="A40" s="76"/>
      <c r="B40" s="77"/>
      <c r="C40" s="78"/>
      <c r="D40" s="77"/>
      <c r="E40" s="77"/>
      <c r="F40" s="77"/>
      <c r="G40" s="79"/>
      <c r="H40" s="77"/>
      <c r="I40" s="77"/>
      <c r="J40" s="80"/>
      <c r="K40" s="80"/>
    </row>
    <row r="41" spans="1:104" ht="24.95" customHeight="1" x14ac:dyDescent="0.2">
      <c r="A41" s="55"/>
      <c r="B41" s="362" t="s">
        <v>315</v>
      </c>
      <c r="C41" s="363"/>
      <c r="D41" s="363"/>
      <c r="E41" s="363"/>
      <c r="F41" s="84">
        <f>SUM(G126,G136,G137)</f>
        <v>0</v>
      </c>
      <c r="G41" s="248"/>
      <c r="H41" s="75"/>
      <c r="I41" s="75"/>
      <c r="J41" s="1"/>
      <c r="K41" s="1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</row>
    <row r="42" spans="1:104" ht="24.95" customHeight="1" x14ac:dyDescent="0.2">
      <c r="A42" s="55"/>
      <c r="B42" s="362" t="s">
        <v>314</v>
      </c>
      <c r="C42" s="363"/>
      <c r="D42" s="363"/>
      <c r="E42" s="363"/>
      <c r="F42" s="84">
        <f>SUM(G98,G101)</f>
        <v>0</v>
      </c>
      <c r="G42" s="248"/>
      <c r="H42" s="75"/>
      <c r="I42" s="75"/>
      <c r="J42" s="1"/>
      <c r="K42" s="1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</row>
    <row r="43" spans="1:104" s="15" customFormat="1" ht="24.95" customHeight="1" x14ac:dyDescent="0.2">
      <c r="A43" s="76"/>
      <c r="B43" s="77"/>
      <c r="C43" s="78"/>
      <c r="D43" s="77"/>
      <c r="E43" s="77"/>
      <c r="F43" s="77"/>
      <c r="G43" s="79"/>
      <c r="H43" s="77"/>
      <c r="I43" s="77"/>
      <c r="J43" s="80"/>
      <c r="K43" s="80"/>
    </row>
    <row r="44" spans="1:104" ht="24.95" customHeight="1" x14ac:dyDescent="0.2">
      <c r="A44" s="55"/>
      <c r="B44" s="364" t="s">
        <v>316</v>
      </c>
      <c r="C44" s="365"/>
      <c r="D44" s="365"/>
      <c r="E44" s="365"/>
      <c r="F44" s="85">
        <f>SUM(G152,G173,G219)</f>
        <v>0</v>
      </c>
      <c r="G44" s="74"/>
      <c r="H44" s="75"/>
      <c r="I44" s="75"/>
      <c r="J44" s="1"/>
      <c r="K44" s="1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</row>
    <row r="45" spans="1:104" ht="24.95" customHeight="1" x14ac:dyDescent="0.2">
      <c r="A45" s="55"/>
      <c r="B45" s="364" t="s">
        <v>317</v>
      </c>
      <c r="C45" s="365"/>
      <c r="D45" s="365"/>
      <c r="E45" s="365"/>
      <c r="F45" s="85">
        <f>SUM(G145,G165,G200)</f>
        <v>0</v>
      </c>
      <c r="G45" s="248"/>
      <c r="H45" s="75"/>
      <c r="I45" s="75"/>
      <c r="J45" s="1"/>
      <c r="K45" s="1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</row>
    <row r="46" spans="1:104" s="15" customFormat="1" ht="24.95" customHeight="1" x14ac:dyDescent="0.2">
      <c r="A46" s="76"/>
      <c r="B46" s="77"/>
      <c r="C46" s="77"/>
      <c r="D46" s="77"/>
      <c r="E46" s="77"/>
      <c r="F46" s="77"/>
      <c r="G46" s="79"/>
      <c r="H46" s="77"/>
      <c r="I46" s="77"/>
      <c r="J46" s="80"/>
      <c r="K46" s="80"/>
    </row>
    <row r="47" spans="1:104" ht="24.95" customHeight="1" x14ac:dyDescent="0.2">
      <c r="A47" s="55"/>
      <c r="B47" s="366" t="s">
        <v>320</v>
      </c>
      <c r="C47" s="367"/>
      <c r="D47" s="367"/>
      <c r="E47" s="367"/>
      <c r="F47" s="86">
        <f>SUM(G250)</f>
        <v>0</v>
      </c>
      <c r="G47" s="193"/>
      <c r="H47" s="1"/>
      <c r="I47" s="1"/>
      <c r="J47" s="1"/>
      <c r="K47" s="1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</row>
    <row r="48" spans="1:104" ht="24.95" customHeight="1" x14ac:dyDescent="0.2">
      <c r="A48" s="55"/>
      <c r="B48" s="75"/>
      <c r="C48" s="75"/>
      <c r="D48" s="75"/>
      <c r="E48" s="75"/>
      <c r="F48" s="75"/>
      <c r="G48" s="74"/>
      <c r="H48" s="75"/>
      <c r="I48" s="75"/>
      <c r="J48" s="1"/>
      <c r="K48" s="1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</row>
    <row r="49" spans="1:104" ht="24.95" customHeight="1" x14ac:dyDescent="0.2">
      <c r="A49" s="55"/>
      <c r="B49" s="368" t="s">
        <v>323</v>
      </c>
      <c r="C49" s="369"/>
      <c r="D49" s="369"/>
      <c r="E49" s="369"/>
      <c r="F49" s="88">
        <f>G273</f>
        <v>0</v>
      </c>
      <c r="G49" s="193"/>
      <c r="H49" s="1"/>
      <c r="I49" s="1"/>
      <c r="J49" s="1"/>
      <c r="K49" s="1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</row>
    <row r="50" spans="1:104" s="31" customFormat="1" ht="24.95" customHeight="1" x14ac:dyDescent="0.2">
      <c r="A50" s="56"/>
      <c r="B50" s="160"/>
      <c r="C50" s="160"/>
      <c r="D50" s="160"/>
      <c r="E50" s="160"/>
      <c r="F50" s="161"/>
      <c r="G50" s="56"/>
      <c r="H50" s="162"/>
      <c r="I50" s="162"/>
      <c r="J50" s="162"/>
      <c r="K50" s="162"/>
    </row>
    <row r="51" spans="1:104" s="31" customFormat="1" ht="24.95" customHeight="1" x14ac:dyDescent="0.2">
      <c r="A51" s="56"/>
      <c r="B51" s="360" t="s">
        <v>324</v>
      </c>
      <c r="C51" s="361"/>
      <c r="D51" s="361"/>
      <c r="E51" s="361"/>
      <c r="F51" s="192">
        <f>G302</f>
        <v>0</v>
      </c>
      <c r="G51" s="193"/>
      <c r="H51" s="162"/>
      <c r="I51" s="162"/>
      <c r="J51" s="162"/>
      <c r="K51" s="162"/>
    </row>
    <row r="52" spans="1:104" s="31" customFormat="1" ht="24.95" customHeight="1" x14ac:dyDescent="0.2">
      <c r="A52" s="56"/>
      <c r="B52" s="160"/>
      <c r="C52" s="160"/>
      <c r="D52" s="160"/>
      <c r="E52" s="160"/>
      <c r="F52" s="161"/>
      <c r="G52" s="193"/>
      <c r="H52" s="162"/>
      <c r="I52" s="162"/>
      <c r="J52" s="162"/>
      <c r="K52" s="162"/>
    </row>
    <row r="53" spans="1:104" s="15" customFormat="1" ht="24.95" customHeight="1" x14ac:dyDescent="0.2">
      <c r="A53" s="76"/>
      <c r="B53" s="373" t="s">
        <v>325</v>
      </c>
      <c r="C53" s="373"/>
      <c r="D53" s="373"/>
      <c r="E53" s="373"/>
      <c r="F53" s="169">
        <v>0</v>
      </c>
      <c r="G53" s="81"/>
      <c r="H53" s="80"/>
      <c r="I53" s="80"/>
      <c r="J53" s="80"/>
      <c r="K53" s="80"/>
    </row>
    <row r="54" spans="1:104" ht="24.95" customHeight="1" x14ac:dyDescent="0.2">
      <c r="A54" s="55"/>
      <c r="D54" s="72"/>
      <c r="G54" s="56"/>
      <c r="H54" s="1"/>
      <c r="I54" s="1"/>
      <c r="J54" s="1"/>
      <c r="K54" s="1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</row>
    <row r="55" spans="1:104" s="1" customFormat="1" ht="24.95" customHeight="1" x14ac:dyDescent="0.2">
      <c r="A55" s="55"/>
      <c r="B55" s="370" t="s">
        <v>326</v>
      </c>
      <c r="C55" s="370"/>
      <c r="D55" s="370"/>
      <c r="E55" s="370"/>
      <c r="F55" s="250">
        <f>SUM(F41,F44,F47,F49)</f>
        <v>0</v>
      </c>
      <c r="G55" s="56"/>
    </row>
    <row r="56" spans="1:104" s="1" customFormat="1" ht="24.95" customHeight="1" x14ac:dyDescent="0.2">
      <c r="A56" s="55"/>
      <c r="B56" s="370" t="s">
        <v>327</v>
      </c>
      <c r="C56" s="370"/>
      <c r="D56" s="370"/>
      <c r="E56" s="370"/>
      <c r="F56" s="250">
        <f>SUM(F39,F42,F45,F51,F53)</f>
        <v>0</v>
      </c>
      <c r="G56" s="56"/>
    </row>
    <row r="57" spans="1:104" ht="24.95" customHeight="1" x14ac:dyDescent="0.2">
      <c r="A57" s="55"/>
      <c r="B57" s="55"/>
      <c r="C57" s="55"/>
      <c r="D57" s="55"/>
      <c r="E57" s="55"/>
      <c r="F57" s="249"/>
      <c r="G57" s="59"/>
      <c r="H57" s="58"/>
      <c r="I57" s="58"/>
      <c r="J57" s="1"/>
      <c r="K57" s="1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</row>
    <row r="58" spans="1:104" s="1" customFormat="1" ht="24.95" customHeight="1" x14ac:dyDescent="0.2">
      <c r="A58" s="55"/>
      <c r="B58" s="371" t="s">
        <v>72</v>
      </c>
      <c r="C58" s="371"/>
      <c r="D58" s="371"/>
      <c r="E58" s="371"/>
      <c r="F58" s="169">
        <f>(F55+F56)/100*21</f>
        <v>0</v>
      </c>
      <c r="G58" s="89"/>
      <c r="H58" s="90"/>
      <c r="I58" s="90"/>
    </row>
    <row r="59" spans="1:104" ht="24.95" customHeight="1" x14ac:dyDescent="0.2">
      <c r="A59" s="55"/>
      <c r="B59" s="55"/>
      <c r="C59" s="55"/>
      <c r="D59" s="55"/>
      <c r="E59" s="55"/>
      <c r="F59" s="249"/>
      <c r="G59" s="59"/>
      <c r="H59" s="58"/>
      <c r="I59" s="58"/>
      <c r="J59" s="1"/>
      <c r="K59" s="1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</row>
    <row r="60" spans="1:104" ht="36" customHeight="1" x14ac:dyDescent="0.2">
      <c r="A60" s="55"/>
      <c r="B60" s="372" t="s">
        <v>328</v>
      </c>
      <c r="C60" s="372"/>
      <c r="D60" s="372"/>
      <c r="E60" s="372"/>
      <c r="F60" s="251">
        <f>SUM(F58,F56,F55)</f>
        <v>0</v>
      </c>
      <c r="G60" s="59"/>
      <c r="H60" s="58"/>
      <c r="I60" s="58"/>
      <c r="J60" s="1"/>
      <c r="K60" s="1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</row>
    <row r="61" spans="1:104" ht="24.95" customHeight="1" x14ac:dyDescent="0.2">
      <c r="A61" s="55"/>
      <c r="B61" s="58"/>
      <c r="C61" s="58"/>
      <c r="D61" s="58"/>
      <c r="E61" s="58"/>
      <c r="F61" s="58"/>
      <c r="G61" s="59"/>
      <c r="H61" s="58"/>
      <c r="I61" s="58"/>
      <c r="J61" s="1"/>
      <c r="K61" s="1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</row>
    <row r="62" spans="1:104" ht="24.95" customHeight="1" x14ac:dyDescent="0.2">
      <c r="A62" s="55"/>
      <c r="B62" s="82"/>
      <c r="C62" s="63"/>
      <c r="D62" s="82"/>
      <c r="E62" s="83"/>
      <c r="F62" s="63"/>
      <c r="G62" s="65"/>
      <c r="H62" s="63"/>
      <c r="I62" s="58"/>
      <c r="J62" s="1"/>
      <c r="K62" s="1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</row>
    <row r="63" spans="1:104" ht="35.1" customHeight="1" x14ac:dyDescent="0.2">
      <c r="A63" s="66"/>
      <c r="B63" s="2"/>
      <c r="C63" s="2"/>
      <c r="D63" s="2"/>
      <c r="E63" s="2"/>
      <c r="F63" s="2"/>
      <c r="G63" s="65"/>
      <c r="H63" s="63"/>
      <c r="I63" s="58"/>
      <c r="J63" s="1"/>
      <c r="K63" s="1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</row>
    <row r="64" spans="1:104" ht="26.25" customHeight="1" x14ac:dyDescent="0.2">
      <c r="A64" s="69"/>
      <c r="B64" s="70"/>
      <c r="C64" s="70"/>
      <c r="D64" s="70"/>
      <c r="E64" s="70"/>
      <c r="F64" s="70"/>
      <c r="G64" s="71"/>
      <c r="H64" s="1"/>
      <c r="I64" s="1"/>
      <c r="J64" s="1"/>
      <c r="K64" s="1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</row>
    <row r="65" spans="1:104" s="200" customFormat="1" ht="35.1" customHeight="1" x14ac:dyDescent="0.2">
      <c r="A65" s="197"/>
      <c r="B65" s="359" t="s">
        <v>123</v>
      </c>
      <c r="C65" s="359"/>
      <c r="D65" s="359"/>
      <c r="E65" s="359"/>
      <c r="F65" s="359"/>
      <c r="G65" s="359"/>
      <c r="H65" s="198"/>
      <c r="I65" s="198"/>
      <c r="J65" s="198"/>
      <c r="K65" s="198"/>
      <c r="L65" s="199"/>
      <c r="M65" s="199"/>
      <c r="N65" s="199"/>
      <c r="O65" s="199"/>
      <c r="P65" s="199"/>
      <c r="Q65" s="199"/>
      <c r="R65" s="199"/>
      <c r="S65" s="199"/>
      <c r="T65" s="199"/>
      <c r="U65" s="199"/>
      <c r="V65" s="199"/>
      <c r="W65" s="199"/>
      <c r="X65" s="199"/>
      <c r="Y65" s="199"/>
      <c r="Z65" s="199"/>
      <c r="AA65" s="199"/>
      <c r="AB65" s="199"/>
      <c r="AC65" s="199"/>
      <c r="AD65" s="199"/>
      <c r="AE65" s="199"/>
      <c r="AF65" s="199"/>
      <c r="AG65" s="199"/>
      <c r="AH65" s="199"/>
      <c r="AI65" s="199"/>
      <c r="AJ65" s="199"/>
      <c r="AK65" s="199"/>
      <c r="AL65" s="199"/>
      <c r="AM65" s="199"/>
      <c r="AN65" s="199"/>
      <c r="AO65" s="199"/>
      <c r="AP65" s="199"/>
      <c r="AQ65" s="199"/>
      <c r="AR65" s="199"/>
      <c r="AS65" s="199"/>
      <c r="AT65" s="199"/>
      <c r="AU65" s="199"/>
      <c r="AV65" s="199"/>
      <c r="AW65" s="199"/>
      <c r="AX65" s="199"/>
      <c r="AY65" s="199"/>
      <c r="AZ65" s="199"/>
      <c r="BA65" s="199"/>
      <c r="BB65" s="199"/>
      <c r="BC65" s="199"/>
      <c r="BD65" s="199"/>
      <c r="BE65" s="199"/>
      <c r="BF65" s="199"/>
      <c r="BG65" s="199"/>
      <c r="BH65" s="199"/>
      <c r="BI65" s="199"/>
      <c r="BJ65" s="199"/>
      <c r="BK65" s="199"/>
      <c r="BL65" s="199"/>
      <c r="BM65" s="199"/>
      <c r="BN65" s="199"/>
      <c r="BO65" s="199"/>
      <c r="BP65" s="199"/>
      <c r="BQ65" s="199"/>
      <c r="BR65" s="199"/>
      <c r="BS65" s="199"/>
      <c r="BT65" s="199"/>
      <c r="BU65" s="199"/>
      <c r="BV65" s="199"/>
      <c r="BW65" s="199"/>
      <c r="BX65" s="199"/>
      <c r="BY65" s="199"/>
      <c r="BZ65" s="199"/>
      <c r="CA65" s="199"/>
      <c r="CB65" s="199"/>
      <c r="CC65" s="199"/>
      <c r="CD65" s="199"/>
      <c r="CE65" s="199"/>
      <c r="CF65" s="199"/>
      <c r="CG65" s="199"/>
      <c r="CH65" s="199"/>
      <c r="CI65" s="199"/>
      <c r="CJ65" s="199"/>
      <c r="CK65" s="199"/>
      <c r="CL65" s="199"/>
      <c r="CM65" s="199"/>
      <c r="CN65" s="199"/>
      <c r="CO65" s="199"/>
      <c r="CP65" s="199"/>
      <c r="CQ65" s="199"/>
      <c r="CR65" s="199"/>
      <c r="CS65" s="199"/>
      <c r="CT65" s="199"/>
      <c r="CU65" s="199"/>
      <c r="CV65" s="199"/>
      <c r="CW65" s="199"/>
      <c r="CX65" s="199"/>
      <c r="CY65" s="199"/>
      <c r="CZ65" s="199"/>
    </row>
    <row r="66" spans="1:104" s="12" customFormat="1" ht="24.95" customHeight="1" x14ac:dyDescent="0.2">
      <c r="A66" s="284"/>
      <c r="B66" s="292" t="s">
        <v>8</v>
      </c>
      <c r="C66" s="292"/>
      <c r="D66" s="292" t="s">
        <v>46</v>
      </c>
      <c r="E66" s="287" t="s">
        <v>40</v>
      </c>
      <c r="F66" s="259" t="s">
        <v>4</v>
      </c>
      <c r="G66" s="260" t="s">
        <v>41</v>
      </c>
      <c r="H66" s="36"/>
      <c r="I66" s="36"/>
      <c r="J66" s="36"/>
      <c r="K66" s="36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  <c r="AR66" s="37"/>
      <c r="AS66" s="37"/>
      <c r="AT66" s="37"/>
      <c r="AU66" s="37"/>
      <c r="AV66" s="37"/>
      <c r="AW66" s="37"/>
      <c r="AX66" s="37"/>
      <c r="AY66" s="37"/>
      <c r="AZ66" s="37"/>
      <c r="BA66" s="37"/>
      <c r="BB66" s="37"/>
      <c r="BC66" s="37"/>
      <c r="BD66" s="37"/>
      <c r="BE66" s="37"/>
      <c r="BF66" s="37"/>
      <c r="BG66" s="37"/>
      <c r="BH66" s="37"/>
      <c r="BI66" s="37"/>
      <c r="BJ66" s="37"/>
      <c r="BK66" s="37"/>
      <c r="BL66" s="37"/>
      <c r="BM66" s="37"/>
      <c r="BN66" s="37"/>
      <c r="BO66" s="37"/>
      <c r="BP66" s="37"/>
      <c r="BQ66" s="37"/>
      <c r="BR66" s="37"/>
      <c r="BS66" s="37"/>
      <c r="BT66" s="37"/>
      <c r="BU66" s="37"/>
      <c r="BV66" s="37"/>
      <c r="BW66" s="37"/>
      <c r="BX66" s="37"/>
      <c r="BY66" s="37"/>
      <c r="BZ66" s="37"/>
      <c r="CA66" s="37"/>
      <c r="CB66" s="37"/>
      <c r="CC66" s="37"/>
      <c r="CD66" s="37"/>
      <c r="CE66" s="37"/>
      <c r="CF66" s="37"/>
      <c r="CG66" s="37"/>
      <c r="CH66" s="37"/>
      <c r="CI66" s="37"/>
      <c r="CJ66" s="37"/>
      <c r="CK66" s="37"/>
      <c r="CL66" s="37"/>
      <c r="CM66" s="37"/>
      <c r="CN66" s="37"/>
      <c r="CO66" s="37"/>
      <c r="CP66" s="37"/>
      <c r="CQ66" s="37"/>
      <c r="CR66" s="37"/>
      <c r="CS66" s="37"/>
      <c r="CT66" s="37"/>
      <c r="CU66" s="37"/>
      <c r="CV66" s="37"/>
      <c r="CW66" s="37"/>
      <c r="CX66" s="37"/>
      <c r="CY66" s="37"/>
      <c r="CZ66" s="37"/>
    </row>
    <row r="67" spans="1:104" ht="24.95" customHeight="1" x14ac:dyDescent="0.2">
      <c r="A67" s="284"/>
      <c r="B67" s="292"/>
      <c r="C67" s="292"/>
      <c r="D67" s="292"/>
      <c r="E67" s="293"/>
      <c r="F67" s="259"/>
      <c r="G67" s="260"/>
    </row>
    <row r="68" spans="1:104" s="25" customFormat="1" ht="24.95" customHeight="1" x14ac:dyDescent="0.25">
      <c r="A68" s="235"/>
      <c r="B68" s="381" t="s">
        <v>287</v>
      </c>
      <c r="C68" s="382"/>
      <c r="D68" s="382"/>
      <c r="E68" s="382"/>
      <c r="F68" s="382"/>
      <c r="G68" s="383"/>
      <c r="H68" s="175"/>
      <c r="I68" s="175"/>
      <c r="J68" s="175"/>
      <c r="K68" s="175"/>
    </row>
    <row r="69" spans="1:104" s="25" customFormat="1" ht="33.75" customHeight="1" x14ac:dyDescent="0.25">
      <c r="A69" s="102" t="s">
        <v>288</v>
      </c>
      <c r="B69" s="269" t="s">
        <v>289</v>
      </c>
      <c r="C69" s="269"/>
      <c r="D69" s="11" t="s">
        <v>9</v>
      </c>
      <c r="E69" s="11">
        <v>1</v>
      </c>
      <c r="F69" s="239"/>
      <c r="G69" s="212">
        <f>E69*F69</f>
        <v>0</v>
      </c>
      <c r="H69"/>
      <c r="I69" s="175"/>
      <c r="J69" s="175"/>
      <c r="K69" s="175"/>
    </row>
    <row r="70" spans="1:104" s="25" customFormat="1" ht="33" customHeight="1" x14ac:dyDescent="0.25">
      <c r="A70" s="11" t="s">
        <v>290</v>
      </c>
      <c r="B70" s="340" t="s">
        <v>291</v>
      </c>
      <c r="C70" s="341"/>
      <c r="D70" s="11" t="s">
        <v>9</v>
      </c>
      <c r="E70" s="11">
        <v>1</v>
      </c>
      <c r="F70" s="239"/>
      <c r="G70" s="212">
        <f>E70*F70</f>
        <v>0</v>
      </c>
      <c r="H70"/>
      <c r="I70" s="175"/>
      <c r="J70" s="175"/>
      <c r="K70" s="175"/>
    </row>
    <row r="71" spans="1:104" s="25" customFormat="1" ht="24.95" customHeight="1" x14ac:dyDescent="0.25">
      <c r="A71" s="240" t="s">
        <v>18</v>
      </c>
      <c r="B71" s="336" t="s">
        <v>292</v>
      </c>
      <c r="C71" s="336"/>
      <c r="D71" s="240" t="s">
        <v>11</v>
      </c>
      <c r="E71" s="241">
        <f>ROUND((E70*0.05),3)</f>
        <v>0.05</v>
      </c>
      <c r="F71" s="239"/>
      <c r="G71" s="212">
        <f>E71*F71</f>
        <v>0</v>
      </c>
      <c r="H71" s="175"/>
      <c r="I71" s="175"/>
      <c r="J71" s="175"/>
      <c r="K71" s="175"/>
    </row>
    <row r="72" spans="1:104" s="25" customFormat="1" ht="24.95" customHeight="1" x14ac:dyDescent="0.25">
      <c r="A72" s="11"/>
      <c r="B72" s="313" t="s">
        <v>293</v>
      </c>
      <c r="C72" s="313"/>
      <c r="D72" s="242"/>
      <c r="E72" s="242"/>
      <c r="F72" s="243"/>
      <c r="G72" s="98">
        <f>SUM(G69:G71)</f>
        <v>0</v>
      </c>
      <c r="H72" s="175"/>
      <c r="I72" s="175"/>
      <c r="J72" s="175"/>
      <c r="K72" s="175"/>
    </row>
    <row r="73" spans="1:104" s="25" customFormat="1" ht="24.95" customHeight="1" x14ac:dyDescent="0.25">
      <c r="A73" s="235"/>
      <c r="B73" s="381" t="s">
        <v>294</v>
      </c>
      <c r="C73" s="382"/>
      <c r="D73" s="382"/>
      <c r="E73" s="382"/>
      <c r="F73" s="382"/>
      <c r="G73" s="383"/>
      <c r="H73" s="245"/>
      <c r="I73" s="175"/>
      <c r="J73" s="175"/>
      <c r="K73" s="175"/>
    </row>
    <row r="74" spans="1:104" s="25" customFormat="1" ht="33" customHeight="1" x14ac:dyDescent="0.25">
      <c r="A74" s="102" t="s">
        <v>295</v>
      </c>
      <c r="B74" s="269" t="s">
        <v>296</v>
      </c>
      <c r="C74" s="269"/>
      <c r="D74" s="11" t="s">
        <v>9</v>
      </c>
      <c r="E74" s="11">
        <v>2</v>
      </c>
      <c r="F74" s="239"/>
      <c r="G74" s="212">
        <f>E74*F74</f>
        <v>0</v>
      </c>
      <c r="H74"/>
      <c r="I74" s="175"/>
      <c r="J74" s="175"/>
      <c r="K74" s="175"/>
    </row>
    <row r="75" spans="1:104" s="25" customFormat="1" ht="39" customHeight="1" x14ac:dyDescent="0.25">
      <c r="A75" s="11" t="s">
        <v>297</v>
      </c>
      <c r="B75" s="340" t="s">
        <v>298</v>
      </c>
      <c r="C75" s="341"/>
      <c r="D75" s="11" t="s">
        <v>9</v>
      </c>
      <c r="E75" s="11">
        <v>2</v>
      </c>
      <c r="F75" s="239"/>
      <c r="G75" s="212">
        <f>E75*F75</f>
        <v>0</v>
      </c>
      <c r="H75"/>
      <c r="I75" s="175"/>
      <c r="J75" s="175"/>
      <c r="K75" s="175"/>
    </row>
    <row r="76" spans="1:104" s="25" customFormat="1" ht="24.95" customHeight="1" x14ac:dyDescent="0.25">
      <c r="A76" s="240" t="s">
        <v>18</v>
      </c>
      <c r="B76" s="336" t="s">
        <v>292</v>
      </c>
      <c r="C76" s="336"/>
      <c r="D76" s="240" t="s">
        <v>11</v>
      </c>
      <c r="E76" s="241">
        <f>ROUND((E75*0.08),3)</f>
        <v>0.16</v>
      </c>
      <c r="F76" s="239"/>
      <c r="G76" s="212">
        <f>E76*F76</f>
        <v>0</v>
      </c>
      <c r="H76" s="175"/>
      <c r="I76" s="175"/>
      <c r="J76" s="175"/>
      <c r="K76" s="175"/>
    </row>
    <row r="77" spans="1:104" s="25" customFormat="1" ht="24.95" customHeight="1" x14ac:dyDescent="0.25">
      <c r="A77" s="11"/>
      <c r="B77" s="313" t="s">
        <v>299</v>
      </c>
      <c r="C77" s="313"/>
      <c r="D77" s="242"/>
      <c r="E77" s="242"/>
      <c r="F77" s="244"/>
      <c r="G77" s="98">
        <f>SUM(G74:G76)</f>
        <v>0</v>
      </c>
      <c r="H77" s="175"/>
      <c r="I77" s="175"/>
      <c r="J77" s="175"/>
      <c r="K77" s="175"/>
    </row>
    <row r="78" spans="1:104" ht="24.95" customHeight="1" x14ac:dyDescent="0.2">
      <c r="A78" s="11"/>
      <c r="B78" s="317" t="s">
        <v>125</v>
      </c>
      <c r="C78" s="317"/>
      <c r="D78" s="317"/>
      <c r="E78" s="317"/>
      <c r="F78" s="317"/>
      <c r="G78" s="317"/>
    </row>
    <row r="79" spans="1:104" ht="33" customHeight="1" x14ac:dyDescent="0.2">
      <c r="A79" s="28" t="s">
        <v>17</v>
      </c>
      <c r="B79" s="333" t="s">
        <v>95</v>
      </c>
      <c r="C79" s="333"/>
      <c r="D79" s="172" t="s">
        <v>10</v>
      </c>
      <c r="E79" s="108">
        <v>11</v>
      </c>
      <c r="F79" s="110"/>
      <c r="G79" s="110">
        <f>E79*F79</f>
        <v>0</v>
      </c>
    </row>
    <row r="80" spans="1:104" ht="24.95" customHeight="1" x14ac:dyDescent="0.2">
      <c r="A80" s="11"/>
      <c r="B80" s="349" t="s">
        <v>300</v>
      </c>
      <c r="C80" s="350"/>
      <c r="D80" s="246"/>
      <c r="E80" s="246"/>
      <c r="F80" s="246"/>
      <c r="G80" s="247">
        <f>SUM(G79)</f>
        <v>0</v>
      </c>
    </row>
    <row r="81" spans="1:104" ht="24.95" customHeight="1" x14ac:dyDescent="0.2">
      <c r="A81" s="11"/>
      <c r="B81" s="317" t="s">
        <v>301</v>
      </c>
      <c r="C81" s="317"/>
      <c r="D81" s="317"/>
      <c r="E81" s="317"/>
      <c r="F81" s="317"/>
      <c r="G81" s="317"/>
    </row>
    <row r="82" spans="1:104" ht="24.95" customHeight="1" x14ac:dyDescent="0.2">
      <c r="A82" s="11">
        <v>966001212</v>
      </c>
      <c r="B82" s="347" t="s">
        <v>253</v>
      </c>
      <c r="C82" s="348"/>
      <c r="D82" s="93" t="s">
        <v>9</v>
      </c>
      <c r="E82" s="125">
        <v>3</v>
      </c>
      <c r="F82" s="94"/>
      <c r="G82" s="110">
        <f>E82*F82</f>
        <v>0</v>
      </c>
      <c r="I82" s="33"/>
      <c r="J82" s="33"/>
      <c r="K82" s="33"/>
    </row>
    <row r="83" spans="1:104" ht="24.95" customHeight="1" x14ac:dyDescent="0.2">
      <c r="A83" s="11">
        <v>966001311</v>
      </c>
      <c r="B83" s="92" t="s">
        <v>269</v>
      </c>
      <c r="C83" s="92"/>
      <c r="D83" s="93" t="s">
        <v>9</v>
      </c>
      <c r="E83" s="125">
        <v>2</v>
      </c>
      <c r="F83" s="94"/>
      <c r="G83" s="110">
        <f>E83*F83</f>
        <v>0</v>
      </c>
      <c r="I83" s="33"/>
      <c r="J83" s="33"/>
      <c r="K83" s="33"/>
    </row>
    <row r="84" spans="1:104" ht="24.95" customHeight="1" x14ac:dyDescent="0.2">
      <c r="A84" s="11">
        <v>966001312</v>
      </c>
      <c r="B84" s="92" t="s">
        <v>270</v>
      </c>
      <c r="C84" s="92"/>
      <c r="D84" s="93" t="s">
        <v>9</v>
      </c>
      <c r="E84" s="125">
        <v>1</v>
      </c>
      <c r="F84" s="94"/>
      <c r="G84" s="110">
        <f>E84*F84</f>
        <v>0</v>
      </c>
      <c r="I84" s="33"/>
      <c r="J84" s="33"/>
      <c r="K84" s="33"/>
    </row>
    <row r="85" spans="1:104" s="15" customFormat="1" ht="24.95" customHeight="1" x14ac:dyDescent="0.2">
      <c r="A85" s="11" t="s">
        <v>17</v>
      </c>
      <c r="B85" s="347" t="s">
        <v>302</v>
      </c>
      <c r="C85" s="348"/>
      <c r="D85" s="93" t="s">
        <v>9</v>
      </c>
      <c r="E85" s="125">
        <f>SUM(E82:E84)</f>
        <v>6</v>
      </c>
      <c r="F85" s="143"/>
      <c r="G85" s="110">
        <f>E85*F85</f>
        <v>0</v>
      </c>
      <c r="H85" s="224"/>
      <c r="I85" s="225"/>
      <c r="J85" s="225"/>
      <c r="K85" s="225"/>
      <c r="L85" s="225"/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25"/>
      <c r="Z85" s="225"/>
      <c r="AA85" s="225"/>
      <c r="AB85" s="225"/>
      <c r="AC85" s="225"/>
      <c r="AD85" s="225"/>
      <c r="AE85" s="225"/>
      <c r="AF85" s="225"/>
      <c r="AG85" s="225"/>
      <c r="AH85" s="225"/>
      <c r="AI85" s="225"/>
      <c r="AJ85" s="225"/>
      <c r="AK85" s="225"/>
      <c r="AL85" s="225"/>
      <c r="AM85" s="225"/>
      <c r="AN85" s="225"/>
      <c r="AO85" s="225"/>
      <c r="AP85" s="225"/>
      <c r="AQ85" s="225"/>
      <c r="AR85" s="225"/>
      <c r="AS85" s="225"/>
      <c r="AT85" s="225"/>
      <c r="AU85" s="225"/>
      <c r="AV85" s="225"/>
      <c r="AW85" s="225"/>
      <c r="AX85" s="225"/>
      <c r="AY85" s="225"/>
      <c r="AZ85" s="225"/>
      <c r="BA85" s="225"/>
      <c r="BB85" s="225"/>
      <c r="BC85" s="225"/>
      <c r="BD85" s="225"/>
      <c r="BE85" s="225"/>
      <c r="BF85" s="225"/>
      <c r="BG85" s="225"/>
      <c r="BH85" s="225"/>
      <c r="BI85" s="225"/>
      <c r="BJ85" s="225"/>
      <c r="BK85" s="225"/>
      <c r="BL85" s="225"/>
      <c r="BM85" s="225"/>
      <c r="BN85" s="225"/>
      <c r="BO85" s="225"/>
      <c r="BP85" s="225"/>
      <c r="BQ85" s="225"/>
      <c r="BR85" s="225"/>
      <c r="BS85" s="225"/>
      <c r="BT85" s="225"/>
      <c r="BU85" s="225"/>
      <c r="BV85" s="225"/>
      <c r="BW85" s="225"/>
      <c r="BX85" s="225"/>
      <c r="BY85" s="225"/>
      <c r="BZ85" s="225"/>
      <c r="CA85" s="225"/>
      <c r="CB85" s="225"/>
      <c r="CC85" s="225"/>
      <c r="CD85" s="225"/>
      <c r="CE85" s="225"/>
      <c r="CF85" s="225"/>
      <c r="CG85" s="225"/>
      <c r="CH85" s="225"/>
      <c r="CI85" s="225"/>
      <c r="CJ85" s="225"/>
      <c r="CK85" s="225"/>
      <c r="CL85" s="225"/>
      <c r="CM85" s="225"/>
      <c r="CN85" s="225"/>
      <c r="CO85" s="225"/>
      <c r="CP85" s="225"/>
      <c r="CQ85" s="225"/>
      <c r="CR85" s="225"/>
      <c r="CS85" s="225"/>
      <c r="CT85" s="225"/>
      <c r="CU85" s="225"/>
      <c r="CV85" s="225"/>
      <c r="CW85" s="225"/>
      <c r="CX85" s="225"/>
      <c r="CY85" s="225"/>
      <c r="CZ85" s="225"/>
    </row>
    <row r="86" spans="1:104" ht="24.95" customHeight="1" x14ac:dyDescent="0.2">
      <c r="A86" s="11"/>
      <c r="B86" s="349" t="s">
        <v>301</v>
      </c>
      <c r="C86" s="350"/>
      <c r="D86" s="246"/>
      <c r="E86" s="246"/>
      <c r="F86" s="246"/>
      <c r="G86" s="247">
        <f>SUM(G82:G85)</f>
        <v>0</v>
      </c>
    </row>
    <row r="87" spans="1:104" ht="24.95" customHeight="1" x14ac:dyDescent="0.2">
      <c r="A87" s="11"/>
      <c r="B87" s="317" t="s">
        <v>267</v>
      </c>
      <c r="C87" s="317"/>
      <c r="D87" s="317"/>
      <c r="E87" s="317"/>
      <c r="F87" s="317"/>
      <c r="G87" s="317"/>
    </row>
    <row r="88" spans="1:104" ht="38.25" customHeight="1" x14ac:dyDescent="0.2">
      <c r="A88" s="11">
        <v>113202111</v>
      </c>
      <c r="B88" s="353" t="s">
        <v>268</v>
      </c>
      <c r="C88" s="354"/>
      <c r="D88" s="93" t="s">
        <v>43</v>
      </c>
      <c r="E88" s="125">
        <v>10</v>
      </c>
      <c r="F88" s="94"/>
      <c r="G88" s="110">
        <f>E88*F88</f>
        <v>0</v>
      </c>
      <c r="I88" s="33"/>
      <c r="J88" s="33"/>
      <c r="K88" s="33"/>
    </row>
    <row r="89" spans="1:104" ht="29.25" customHeight="1" x14ac:dyDescent="0.2">
      <c r="A89" s="11">
        <v>460912111</v>
      </c>
      <c r="B89" s="347" t="s">
        <v>266</v>
      </c>
      <c r="C89" s="348"/>
      <c r="D89" s="93" t="s">
        <v>43</v>
      </c>
      <c r="E89" s="125">
        <v>10</v>
      </c>
      <c r="F89" s="94"/>
      <c r="G89" s="110">
        <f>E89*F89</f>
        <v>0</v>
      </c>
      <c r="I89" s="33"/>
      <c r="J89" s="33"/>
      <c r="K89" s="33"/>
    </row>
    <row r="90" spans="1:104" ht="24.95" customHeight="1" x14ac:dyDescent="0.2">
      <c r="A90" s="11"/>
      <c r="B90" s="349" t="s">
        <v>303</v>
      </c>
      <c r="C90" s="350"/>
      <c r="D90" s="246"/>
      <c r="E90" s="246"/>
      <c r="F90" s="246"/>
      <c r="G90" s="247">
        <f>SUM(G88:G89)</f>
        <v>0</v>
      </c>
    </row>
    <row r="91" spans="1:104" s="200" customFormat="1" ht="35.1" customHeight="1" x14ac:dyDescent="0.2">
      <c r="A91" s="201"/>
      <c r="B91" s="356" t="s">
        <v>124</v>
      </c>
      <c r="C91" s="356" t="s">
        <v>7</v>
      </c>
      <c r="D91" s="356"/>
      <c r="E91" s="356"/>
      <c r="F91" s="356"/>
      <c r="G91" s="202">
        <f>SUM(G90,G86,G80,G77,G72)</f>
        <v>0</v>
      </c>
      <c r="H91" s="198"/>
      <c r="I91" s="198"/>
      <c r="J91" s="198"/>
      <c r="K91" s="198"/>
      <c r="L91" s="199"/>
      <c r="M91" s="199"/>
      <c r="N91" s="199"/>
      <c r="O91" s="199"/>
      <c r="P91" s="199"/>
      <c r="Q91" s="199"/>
      <c r="R91" s="199"/>
      <c r="S91" s="199"/>
      <c r="T91" s="199"/>
      <c r="U91" s="199"/>
      <c r="V91" s="199"/>
      <c r="W91" s="199"/>
      <c r="X91" s="199"/>
      <c r="Y91" s="199"/>
      <c r="Z91" s="199"/>
      <c r="AA91" s="199"/>
      <c r="AB91" s="199"/>
      <c r="AC91" s="199"/>
      <c r="AD91" s="199"/>
      <c r="AE91" s="199"/>
      <c r="AF91" s="199"/>
      <c r="AG91" s="199"/>
      <c r="AH91" s="199"/>
      <c r="AI91" s="199"/>
      <c r="AJ91" s="199"/>
      <c r="AK91" s="199"/>
      <c r="AL91" s="199"/>
      <c r="AM91" s="199"/>
      <c r="AN91" s="199"/>
      <c r="AO91" s="199"/>
      <c r="AP91" s="199"/>
      <c r="AQ91" s="199"/>
      <c r="AR91" s="199"/>
      <c r="AS91" s="199"/>
      <c r="AT91" s="199"/>
      <c r="AU91" s="199"/>
      <c r="AV91" s="199"/>
      <c r="AW91" s="199"/>
      <c r="AX91" s="199"/>
      <c r="AY91" s="199"/>
      <c r="AZ91" s="199"/>
      <c r="BA91" s="199"/>
      <c r="BB91" s="199"/>
      <c r="BC91" s="199"/>
      <c r="BD91" s="199"/>
      <c r="BE91" s="199"/>
      <c r="BF91" s="199"/>
      <c r="BG91" s="199"/>
      <c r="BH91" s="199"/>
      <c r="BI91" s="199"/>
      <c r="BJ91" s="199"/>
      <c r="BK91" s="199"/>
      <c r="BL91" s="199"/>
      <c r="BM91" s="199"/>
      <c r="BN91" s="199"/>
      <c r="BO91" s="199"/>
      <c r="BP91" s="199"/>
      <c r="BQ91" s="199"/>
      <c r="BR91" s="199"/>
      <c r="BS91" s="199"/>
      <c r="BT91" s="199"/>
      <c r="BU91" s="199"/>
      <c r="BV91" s="199"/>
      <c r="BW91" s="199"/>
      <c r="BX91" s="199"/>
      <c r="BY91" s="199"/>
      <c r="BZ91" s="199"/>
      <c r="CA91" s="199"/>
      <c r="CB91" s="199"/>
      <c r="CC91" s="199"/>
      <c r="CD91" s="199"/>
      <c r="CE91" s="199"/>
      <c r="CF91" s="199"/>
      <c r="CG91" s="199"/>
      <c r="CH91" s="199"/>
      <c r="CI91" s="199"/>
      <c r="CJ91" s="199"/>
      <c r="CK91" s="199"/>
      <c r="CL91" s="199"/>
      <c r="CM91" s="199"/>
      <c r="CN91" s="199"/>
      <c r="CO91" s="199"/>
      <c r="CP91" s="199"/>
      <c r="CQ91" s="199"/>
      <c r="CR91" s="199"/>
      <c r="CS91" s="199"/>
      <c r="CT91" s="199"/>
      <c r="CU91" s="199"/>
      <c r="CV91" s="199"/>
      <c r="CW91" s="199"/>
      <c r="CX91" s="199"/>
      <c r="CY91" s="199"/>
      <c r="CZ91" s="199"/>
    </row>
    <row r="92" spans="1:104" s="18" customFormat="1" ht="35.1" customHeight="1" x14ac:dyDescent="0.2">
      <c r="A92" s="17"/>
      <c r="B92" s="308" t="s">
        <v>0</v>
      </c>
      <c r="C92" s="308"/>
      <c r="D92" s="308"/>
      <c r="E92" s="308"/>
      <c r="F92" s="308"/>
      <c r="G92" s="308"/>
      <c r="H92" s="34"/>
      <c r="I92" s="34"/>
      <c r="J92" s="34"/>
      <c r="K92" s="34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T92" s="35"/>
      <c r="AU92" s="35"/>
      <c r="AV92" s="35"/>
      <c r="AW92" s="35"/>
      <c r="AX92" s="35"/>
      <c r="AY92" s="35"/>
      <c r="AZ92" s="35"/>
      <c r="BA92" s="35"/>
      <c r="BB92" s="35"/>
      <c r="BC92" s="35"/>
      <c r="BD92" s="35"/>
      <c r="BE92" s="35"/>
      <c r="BF92" s="35"/>
      <c r="BG92" s="35"/>
      <c r="BH92" s="35"/>
      <c r="BI92" s="35"/>
      <c r="BJ92" s="35"/>
      <c r="BK92" s="35"/>
      <c r="BL92" s="35"/>
      <c r="BM92" s="35"/>
      <c r="BN92" s="35"/>
      <c r="BO92" s="35"/>
      <c r="BP92" s="35"/>
      <c r="BQ92" s="35"/>
      <c r="BR92" s="35"/>
      <c r="BS92" s="35"/>
      <c r="BT92" s="35"/>
      <c r="BU92" s="35"/>
      <c r="BV92" s="35"/>
      <c r="BW92" s="35"/>
      <c r="BX92" s="35"/>
      <c r="BY92" s="35"/>
      <c r="BZ92" s="35"/>
      <c r="CA92" s="35"/>
      <c r="CB92" s="35"/>
      <c r="CC92" s="35"/>
      <c r="CD92" s="35"/>
      <c r="CE92" s="35"/>
      <c r="CF92" s="35"/>
      <c r="CG92" s="35"/>
      <c r="CH92" s="35"/>
      <c r="CI92" s="35"/>
      <c r="CJ92" s="35"/>
      <c r="CK92" s="35"/>
      <c r="CL92" s="35"/>
      <c r="CM92" s="35"/>
      <c r="CN92" s="35"/>
      <c r="CO92" s="35"/>
      <c r="CP92" s="35"/>
      <c r="CQ92" s="35"/>
      <c r="CR92" s="35"/>
      <c r="CS92" s="35"/>
      <c r="CT92" s="35"/>
      <c r="CU92" s="35"/>
      <c r="CV92" s="35"/>
      <c r="CW92" s="35"/>
      <c r="CX92" s="35"/>
      <c r="CY92" s="35"/>
      <c r="CZ92" s="35"/>
    </row>
    <row r="93" spans="1:104" s="12" customFormat="1" ht="24.95" customHeight="1" x14ac:dyDescent="0.2">
      <c r="A93" s="314"/>
      <c r="B93" s="355" t="s">
        <v>1</v>
      </c>
      <c r="C93" s="355" t="s">
        <v>2</v>
      </c>
      <c r="D93" s="315" t="s">
        <v>3</v>
      </c>
      <c r="E93" s="351" t="s">
        <v>40</v>
      </c>
      <c r="F93" s="259" t="s">
        <v>4</v>
      </c>
      <c r="G93" s="260" t="s">
        <v>41</v>
      </c>
      <c r="H93" s="36"/>
      <c r="I93" s="36"/>
      <c r="J93" s="36"/>
      <c r="K93" s="36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7"/>
      <c r="AS93" s="37"/>
      <c r="AT93" s="37"/>
      <c r="AU93" s="37"/>
      <c r="AV93" s="37"/>
      <c r="AW93" s="37"/>
      <c r="AX93" s="37"/>
      <c r="AY93" s="37"/>
      <c r="AZ93" s="37"/>
      <c r="BA93" s="37"/>
      <c r="BB93" s="37"/>
      <c r="BC93" s="37"/>
      <c r="BD93" s="37"/>
      <c r="BE93" s="37"/>
      <c r="BF93" s="37"/>
      <c r="BG93" s="37"/>
      <c r="BH93" s="37"/>
      <c r="BI93" s="37"/>
      <c r="BJ93" s="37"/>
      <c r="BK93" s="37"/>
      <c r="BL93" s="37"/>
      <c r="BM93" s="37"/>
      <c r="BN93" s="37"/>
      <c r="BO93" s="37"/>
      <c r="BP93" s="37"/>
      <c r="BQ93" s="37"/>
      <c r="BR93" s="37"/>
      <c r="BS93" s="37"/>
      <c r="BT93" s="37"/>
      <c r="BU93" s="37"/>
      <c r="BV93" s="37"/>
      <c r="BW93" s="37"/>
      <c r="BX93" s="37"/>
      <c r="BY93" s="37"/>
      <c r="BZ93" s="37"/>
      <c r="CA93" s="37"/>
      <c r="CB93" s="37"/>
      <c r="CC93" s="37"/>
      <c r="CD93" s="37"/>
      <c r="CE93" s="37"/>
      <c r="CF93" s="37"/>
      <c r="CG93" s="37"/>
      <c r="CH93" s="37"/>
      <c r="CI93" s="37"/>
      <c r="CJ93" s="37"/>
      <c r="CK93" s="37"/>
      <c r="CL93" s="37"/>
      <c r="CM93" s="37"/>
      <c r="CN93" s="37"/>
      <c r="CO93" s="37"/>
      <c r="CP93" s="37"/>
      <c r="CQ93" s="37"/>
      <c r="CR93" s="37"/>
      <c r="CS93" s="37"/>
      <c r="CT93" s="37"/>
      <c r="CU93" s="37"/>
      <c r="CV93" s="37"/>
      <c r="CW93" s="37"/>
      <c r="CX93" s="37"/>
      <c r="CY93" s="37"/>
      <c r="CZ93" s="37"/>
    </row>
    <row r="94" spans="1:104" ht="24.95" customHeight="1" x14ac:dyDescent="0.2">
      <c r="A94" s="314"/>
      <c r="B94" s="355"/>
      <c r="C94" s="355"/>
      <c r="D94" s="315"/>
      <c r="E94" s="352"/>
      <c r="F94" s="259"/>
      <c r="G94" s="260"/>
    </row>
    <row r="95" spans="1:104" ht="24.95" customHeight="1" x14ac:dyDescent="0.2">
      <c r="A95" s="11"/>
      <c r="B95" s="317" t="s">
        <v>5</v>
      </c>
      <c r="C95" s="317"/>
      <c r="D95" s="317"/>
      <c r="E95" s="317"/>
      <c r="F95" s="317"/>
      <c r="G95" s="317"/>
    </row>
    <row r="96" spans="1:104" ht="24.95" customHeight="1" x14ac:dyDescent="0.2">
      <c r="A96" s="11" t="s">
        <v>18</v>
      </c>
      <c r="B96" s="92" t="s">
        <v>126</v>
      </c>
      <c r="C96" s="92" t="s">
        <v>127</v>
      </c>
      <c r="D96" s="93" t="s">
        <v>128</v>
      </c>
      <c r="E96" s="125">
        <v>1</v>
      </c>
      <c r="F96" s="94"/>
      <c r="G96" s="107">
        <f>E96*F96</f>
        <v>0</v>
      </c>
    </row>
    <row r="97" spans="1:11" ht="24.95" customHeight="1" x14ac:dyDescent="0.2">
      <c r="A97" s="11" t="s">
        <v>18</v>
      </c>
      <c r="B97" s="92" t="s">
        <v>129</v>
      </c>
      <c r="C97" s="92" t="s">
        <v>130</v>
      </c>
      <c r="D97" s="93" t="s">
        <v>128</v>
      </c>
      <c r="E97" s="125">
        <v>6</v>
      </c>
      <c r="F97" s="94"/>
      <c r="G97" s="107">
        <f>E97*F97</f>
        <v>0</v>
      </c>
    </row>
    <row r="98" spans="1:11" ht="24.95" customHeight="1" x14ac:dyDescent="0.2">
      <c r="A98" s="11"/>
      <c r="B98" s="313" t="s">
        <v>6</v>
      </c>
      <c r="C98" s="313"/>
      <c r="D98" s="95"/>
      <c r="E98" s="96">
        <f>SUM(E96:E97)</f>
        <v>7</v>
      </c>
      <c r="F98" s="97"/>
      <c r="G98" s="98">
        <f>SUM(G96:G97)</f>
        <v>0</v>
      </c>
      <c r="I98" s="33"/>
      <c r="J98" s="33"/>
      <c r="K98" s="33"/>
    </row>
    <row r="99" spans="1:11" ht="24.95" customHeight="1" x14ac:dyDescent="0.2">
      <c r="A99" s="11"/>
      <c r="B99" s="317" t="s">
        <v>182</v>
      </c>
      <c r="C99" s="317"/>
      <c r="D99" s="317"/>
      <c r="E99" s="317"/>
      <c r="F99" s="317"/>
      <c r="G99" s="317"/>
    </row>
    <row r="100" spans="1:11" ht="24.95" customHeight="1" x14ac:dyDescent="0.2">
      <c r="A100" s="11" t="s">
        <v>18</v>
      </c>
      <c r="B100" s="92" t="s">
        <v>88</v>
      </c>
      <c r="C100" s="92" t="s">
        <v>89</v>
      </c>
      <c r="D100" s="93" t="s">
        <v>184</v>
      </c>
      <c r="E100" s="125">
        <v>23</v>
      </c>
      <c r="F100" s="94"/>
      <c r="G100" s="107">
        <f>E100*F100</f>
        <v>0</v>
      </c>
    </row>
    <row r="101" spans="1:11" ht="24.95" customHeight="1" x14ac:dyDescent="0.2">
      <c r="A101" s="11"/>
      <c r="B101" s="313" t="s">
        <v>183</v>
      </c>
      <c r="C101" s="313"/>
      <c r="D101" s="95"/>
      <c r="E101" s="96">
        <f>SUM(E100:E100)</f>
        <v>23</v>
      </c>
      <c r="F101" s="97"/>
      <c r="G101" s="98">
        <f>SUM(G100:G100)</f>
        <v>0</v>
      </c>
      <c r="I101" s="33"/>
      <c r="J101" s="33"/>
      <c r="K101" s="33"/>
    </row>
    <row r="102" spans="1:11" ht="24.95" customHeight="1" x14ac:dyDescent="0.2">
      <c r="A102" s="11"/>
      <c r="B102" s="316" t="s">
        <v>131</v>
      </c>
      <c r="C102" s="316"/>
      <c r="D102" s="316"/>
      <c r="E102" s="316"/>
      <c r="F102" s="316"/>
      <c r="G102" s="316"/>
      <c r="I102" s="33"/>
      <c r="J102" s="33"/>
      <c r="K102" s="33"/>
    </row>
    <row r="103" spans="1:11" ht="24.95" customHeight="1" x14ac:dyDescent="0.2">
      <c r="A103" s="11" t="s">
        <v>18</v>
      </c>
      <c r="B103" s="203" t="s">
        <v>166</v>
      </c>
      <c r="C103" s="203" t="s">
        <v>135</v>
      </c>
      <c r="D103" s="103" t="s">
        <v>136</v>
      </c>
      <c r="E103" s="103">
        <v>9</v>
      </c>
      <c r="F103" s="94"/>
      <c r="G103" s="107">
        <f t="shared" ref="G103:G125" si="0">E103*F103</f>
        <v>0</v>
      </c>
      <c r="I103" s="33"/>
      <c r="J103" s="33"/>
      <c r="K103" s="33"/>
    </row>
    <row r="104" spans="1:11" ht="24.95" customHeight="1" x14ac:dyDescent="0.2">
      <c r="A104" s="11" t="s">
        <v>18</v>
      </c>
      <c r="B104" s="203" t="s">
        <v>167</v>
      </c>
      <c r="C104" s="203" t="s">
        <v>137</v>
      </c>
      <c r="D104" s="103" t="s">
        <v>136</v>
      </c>
      <c r="E104" s="103">
        <v>23</v>
      </c>
      <c r="F104" s="94"/>
      <c r="G104" s="107">
        <f t="shared" si="0"/>
        <v>0</v>
      </c>
      <c r="I104" s="33"/>
      <c r="J104" s="33"/>
      <c r="K104" s="33"/>
    </row>
    <row r="105" spans="1:11" ht="24.95" customHeight="1" x14ac:dyDescent="0.2">
      <c r="A105" s="11" t="s">
        <v>18</v>
      </c>
      <c r="B105" s="203" t="s">
        <v>168</v>
      </c>
      <c r="C105" s="203" t="s">
        <v>138</v>
      </c>
      <c r="D105" s="103" t="s">
        <v>136</v>
      </c>
      <c r="E105" s="103">
        <v>13</v>
      </c>
      <c r="F105" s="94"/>
      <c r="G105" s="107">
        <f t="shared" si="0"/>
        <v>0</v>
      </c>
      <c r="I105" s="33"/>
      <c r="J105" s="33"/>
      <c r="K105" s="33"/>
    </row>
    <row r="106" spans="1:11" ht="24.95" customHeight="1" x14ac:dyDescent="0.2">
      <c r="A106" s="11" t="s">
        <v>18</v>
      </c>
      <c r="B106" s="203" t="s">
        <v>169</v>
      </c>
      <c r="C106" s="203" t="s">
        <v>139</v>
      </c>
      <c r="D106" s="103" t="s">
        <v>136</v>
      </c>
      <c r="E106" s="103">
        <v>19</v>
      </c>
      <c r="F106" s="94"/>
      <c r="G106" s="107">
        <f t="shared" si="0"/>
        <v>0</v>
      </c>
      <c r="I106" s="33"/>
      <c r="J106" s="33"/>
      <c r="K106" s="33"/>
    </row>
    <row r="107" spans="1:11" ht="24.95" customHeight="1" x14ac:dyDescent="0.2">
      <c r="A107" s="11" t="s">
        <v>18</v>
      </c>
      <c r="B107" s="203" t="s">
        <v>170</v>
      </c>
      <c r="C107" s="203" t="s">
        <v>140</v>
      </c>
      <c r="D107" s="103" t="s">
        <v>136</v>
      </c>
      <c r="E107" s="103">
        <v>19</v>
      </c>
      <c r="F107" s="94"/>
      <c r="G107" s="107">
        <f t="shared" si="0"/>
        <v>0</v>
      </c>
      <c r="I107" s="33"/>
      <c r="J107" s="33"/>
      <c r="K107" s="33"/>
    </row>
    <row r="108" spans="1:11" ht="24.95" customHeight="1" x14ac:dyDescent="0.2">
      <c r="A108" s="11" t="s">
        <v>18</v>
      </c>
      <c r="B108" s="203" t="s">
        <v>141</v>
      </c>
      <c r="C108" s="203" t="s">
        <v>142</v>
      </c>
      <c r="D108" s="103" t="s">
        <v>136</v>
      </c>
      <c r="E108" s="103">
        <v>23</v>
      </c>
      <c r="F108" s="94"/>
      <c r="G108" s="107">
        <f t="shared" si="0"/>
        <v>0</v>
      </c>
      <c r="I108" s="33"/>
      <c r="J108" s="33"/>
      <c r="K108" s="33"/>
    </row>
    <row r="109" spans="1:11" ht="24.95" customHeight="1" x14ac:dyDescent="0.2">
      <c r="A109" s="11" t="s">
        <v>18</v>
      </c>
      <c r="B109" s="203" t="s">
        <v>143</v>
      </c>
      <c r="C109" s="203" t="s">
        <v>144</v>
      </c>
      <c r="D109" s="103" t="s">
        <v>136</v>
      </c>
      <c r="E109" s="103">
        <v>9</v>
      </c>
      <c r="F109" s="94"/>
      <c r="G109" s="107">
        <f t="shared" si="0"/>
        <v>0</v>
      </c>
      <c r="I109" s="33"/>
      <c r="J109" s="33"/>
      <c r="K109" s="33"/>
    </row>
    <row r="110" spans="1:11" ht="24.95" customHeight="1" x14ac:dyDescent="0.2">
      <c r="A110" s="11" t="s">
        <v>18</v>
      </c>
      <c r="B110" s="203" t="s">
        <v>171</v>
      </c>
      <c r="C110" s="203" t="s">
        <v>145</v>
      </c>
      <c r="D110" s="103" t="s">
        <v>136</v>
      </c>
      <c r="E110" s="103">
        <v>38</v>
      </c>
      <c r="F110" s="94"/>
      <c r="G110" s="107">
        <f t="shared" si="0"/>
        <v>0</v>
      </c>
      <c r="I110" s="33"/>
      <c r="J110" s="33"/>
      <c r="K110" s="33"/>
    </row>
    <row r="111" spans="1:11" ht="24.95" customHeight="1" x14ac:dyDescent="0.2">
      <c r="A111" s="11" t="s">
        <v>18</v>
      </c>
      <c r="B111" s="203" t="s">
        <v>146</v>
      </c>
      <c r="C111" s="203" t="s">
        <v>147</v>
      </c>
      <c r="D111" s="103" t="s">
        <v>136</v>
      </c>
      <c r="E111" s="103">
        <v>23</v>
      </c>
      <c r="F111" s="94"/>
      <c r="G111" s="107">
        <f t="shared" si="0"/>
        <v>0</v>
      </c>
      <c r="I111" s="33"/>
      <c r="J111" s="33"/>
      <c r="K111" s="33"/>
    </row>
    <row r="112" spans="1:11" ht="24.95" customHeight="1" x14ac:dyDescent="0.2">
      <c r="A112" s="11" t="s">
        <v>18</v>
      </c>
      <c r="B112" s="203" t="s">
        <v>148</v>
      </c>
      <c r="C112" s="203" t="s">
        <v>149</v>
      </c>
      <c r="D112" s="103" t="s">
        <v>136</v>
      </c>
      <c r="E112" s="103">
        <v>23</v>
      </c>
      <c r="F112" s="94"/>
      <c r="G112" s="107">
        <f t="shared" si="0"/>
        <v>0</v>
      </c>
      <c r="I112" s="33"/>
      <c r="J112" s="33"/>
      <c r="K112" s="33"/>
    </row>
    <row r="113" spans="1:104" ht="24.95" customHeight="1" x14ac:dyDescent="0.2">
      <c r="A113" s="11" t="s">
        <v>18</v>
      </c>
      <c r="B113" s="203" t="s">
        <v>150</v>
      </c>
      <c r="C113" s="203" t="s">
        <v>151</v>
      </c>
      <c r="D113" s="103" t="s">
        <v>136</v>
      </c>
      <c r="E113" s="103">
        <v>19</v>
      </c>
      <c r="F113" s="94"/>
      <c r="G113" s="107">
        <f t="shared" si="0"/>
        <v>0</v>
      </c>
      <c r="I113" s="33"/>
      <c r="J113" s="33"/>
      <c r="K113" s="33"/>
    </row>
    <row r="114" spans="1:104" ht="24.95" customHeight="1" x14ac:dyDescent="0.2">
      <c r="A114" s="11" t="s">
        <v>18</v>
      </c>
      <c r="B114" s="203" t="s">
        <v>172</v>
      </c>
      <c r="C114" s="203" t="s">
        <v>152</v>
      </c>
      <c r="D114" s="103" t="s">
        <v>136</v>
      </c>
      <c r="E114" s="103">
        <v>23</v>
      </c>
      <c r="F114" s="94"/>
      <c r="G114" s="107">
        <f t="shared" si="0"/>
        <v>0</v>
      </c>
      <c r="I114" s="33"/>
      <c r="J114" s="33"/>
      <c r="K114" s="33"/>
    </row>
    <row r="115" spans="1:104" ht="24.95" customHeight="1" x14ac:dyDescent="0.2">
      <c r="A115" s="11" t="s">
        <v>18</v>
      </c>
      <c r="B115" s="203" t="s">
        <v>173</v>
      </c>
      <c r="C115" s="203" t="s">
        <v>153</v>
      </c>
      <c r="D115" s="103" t="s">
        <v>136</v>
      </c>
      <c r="E115" s="103">
        <v>9</v>
      </c>
      <c r="F115" s="94"/>
      <c r="G115" s="107">
        <f t="shared" si="0"/>
        <v>0</v>
      </c>
      <c r="I115" s="33"/>
      <c r="J115" s="33"/>
      <c r="K115" s="33"/>
    </row>
    <row r="116" spans="1:104" ht="24.95" customHeight="1" x14ac:dyDescent="0.2">
      <c r="A116" s="11" t="s">
        <v>18</v>
      </c>
      <c r="B116" s="203" t="s">
        <v>174</v>
      </c>
      <c r="C116" s="203" t="s">
        <v>154</v>
      </c>
      <c r="D116" s="103" t="s">
        <v>136</v>
      </c>
      <c r="E116" s="103">
        <v>19</v>
      </c>
      <c r="F116" s="94"/>
      <c r="G116" s="107">
        <f t="shared" si="0"/>
        <v>0</v>
      </c>
      <c r="I116" s="33"/>
      <c r="J116" s="33"/>
      <c r="K116" s="33"/>
    </row>
    <row r="117" spans="1:104" ht="24.95" customHeight="1" x14ac:dyDescent="0.2">
      <c r="A117" s="11" t="s">
        <v>18</v>
      </c>
      <c r="B117" s="203" t="s">
        <v>175</v>
      </c>
      <c r="C117" s="203" t="s">
        <v>155</v>
      </c>
      <c r="D117" s="103" t="s">
        <v>136</v>
      </c>
      <c r="E117" s="103">
        <v>19</v>
      </c>
      <c r="F117" s="94"/>
      <c r="G117" s="107">
        <f t="shared" si="0"/>
        <v>0</v>
      </c>
      <c r="I117" s="33"/>
      <c r="J117" s="33"/>
      <c r="K117" s="33"/>
    </row>
    <row r="118" spans="1:104" ht="24.95" customHeight="1" x14ac:dyDescent="0.2">
      <c r="A118" s="11" t="s">
        <v>18</v>
      </c>
      <c r="B118" s="203" t="s">
        <v>176</v>
      </c>
      <c r="C118" s="203" t="s">
        <v>156</v>
      </c>
      <c r="D118" s="103" t="s">
        <v>136</v>
      </c>
      <c r="E118" s="103">
        <v>19</v>
      </c>
      <c r="F118" s="94"/>
      <c r="G118" s="107">
        <f t="shared" si="0"/>
        <v>0</v>
      </c>
      <c r="I118" s="33"/>
      <c r="J118" s="33"/>
      <c r="K118" s="33"/>
    </row>
    <row r="119" spans="1:104" ht="24.95" customHeight="1" x14ac:dyDescent="0.2">
      <c r="A119" s="11" t="s">
        <v>18</v>
      </c>
      <c r="B119" s="203" t="s">
        <v>177</v>
      </c>
      <c r="C119" s="203" t="s">
        <v>157</v>
      </c>
      <c r="D119" s="103" t="s">
        <v>136</v>
      </c>
      <c r="E119" s="103">
        <v>13</v>
      </c>
      <c r="F119" s="94"/>
      <c r="G119" s="107">
        <f t="shared" si="0"/>
        <v>0</v>
      </c>
      <c r="I119" s="33"/>
      <c r="J119" s="33"/>
      <c r="K119" s="33"/>
    </row>
    <row r="120" spans="1:104" ht="24.95" customHeight="1" x14ac:dyDescent="0.2">
      <c r="A120" s="11" t="s">
        <v>18</v>
      </c>
      <c r="B120" s="203" t="s">
        <v>178</v>
      </c>
      <c r="C120" s="203" t="s">
        <v>158</v>
      </c>
      <c r="D120" s="103" t="s">
        <v>136</v>
      </c>
      <c r="E120" s="103">
        <v>28</v>
      </c>
      <c r="F120" s="94"/>
      <c r="G120" s="107">
        <f t="shared" si="0"/>
        <v>0</v>
      </c>
      <c r="I120" s="33"/>
      <c r="J120" s="33"/>
      <c r="K120" s="33"/>
    </row>
    <row r="121" spans="1:104" ht="24.95" customHeight="1" x14ac:dyDescent="0.2">
      <c r="A121" s="11" t="s">
        <v>18</v>
      </c>
      <c r="B121" s="203" t="s">
        <v>179</v>
      </c>
      <c r="C121" s="203" t="s">
        <v>159</v>
      </c>
      <c r="D121" s="103" t="s">
        <v>136</v>
      </c>
      <c r="E121" s="103">
        <v>13</v>
      </c>
      <c r="F121" s="94"/>
      <c r="G121" s="107">
        <f t="shared" si="0"/>
        <v>0</v>
      </c>
      <c r="I121" s="33"/>
      <c r="J121" s="33"/>
      <c r="K121" s="33"/>
    </row>
    <row r="122" spans="1:104" ht="24.95" customHeight="1" x14ac:dyDescent="0.2">
      <c r="A122" s="11" t="s">
        <v>18</v>
      </c>
      <c r="B122" s="203" t="s">
        <v>180</v>
      </c>
      <c r="C122" s="203" t="s">
        <v>160</v>
      </c>
      <c r="D122" s="103" t="s">
        <v>136</v>
      </c>
      <c r="E122" s="103">
        <v>23</v>
      </c>
      <c r="F122" s="94"/>
      <c r="G122" s="107">
        <f t="shared" si="0"/>
        <v>0</v>
      </c>
      <c r="I122" s="33"/>
      <c r="J122" s="33"/>
      <c r="K122" s="33"/>
    </row>
    <row r="123" spans="1:104" ht="24.95" customHeight="1" x14ac:dyDescent="0.2">
      <c r="A123" s="11" t="s">
        <v>18</v>
      </c>
      <c r="B123" s="203" t="s">
        <v>161</v>
      </c>
      <c r="C123" s="203" t="s">
        <v>162</v>
      </c>
      <c r="D123" s="103" t="s">
        <v>136</v>
      </c>
      <c r="E123" s="103">
        <v>38</v>
      </c>
      <c r="F123" s="94"/>
      <c r="G123" s="107">
        <f t="shared" si="0"/>
        <v>0</v>
      </c>
      <c r="I123" s="33"/>
      <c r="J123" s="33"/>
      <c r="K123" s="33"/>
    </row>
    <row r="124" spans="1:104" ht="24.95" customHeight="1" x14ac:dyDescent="0.2">
      <c r="A124" s="11" t="s">
        <v>18</v>
      </c>
      <c r="B124" s="203" t="s">
        <v>163</v>
      </c>
      <c r="C124" s="203" t="s">
        <v>164</v>
      </c>
      <c r="D124" s="103" t="s">
        <v>136</v>
      </c>
      <c r="E124" s="103">
        <v>23</v>
      </c>
      <c r="F124" s="94"/>
      <c r="G124" s="107">
        <f t="shared" si="0"/>
        <v>0</v>
      </c>
      <c r="I124" s="33"/>
      <c r="J124" s="33"/>
      <c r="K124" s="33"/>
    </row>
    <row r="125" spans="1:104" ht="24.95" customHeight="1" x14ac:dyDescent="0.2">
      <c r="A125" s="11" t="s">
        <v>18</v>
      </c>
      <c r="B125" s="203" t="s">
        <v>181</v>
      </c>
      <c r="C125" s="203" t="s">
        <v>165</v>
      </c>
      <c r="D125" s="103" t="s">
        <v>136</v>
      </c>
      <c r="E125" s="103">
        <v>19</v>
      </c>
      <c r="F125" s="94"/>
      <c r="G125" s="107">
        <f t="shared" si="0"/>
        <v>0</v>
      </c>
      <c r="I125" s="33"/>
      <c r="J125" s="33"/>
      <c r="K125" s="33"/>
    </row>
    <row r="126" spans="1:104" ht="24.95" customHeight="1" x14ac:dyDescent="0.2">
      <c r="A126" s="11"/>
      <c r="B126" s="313" t="s">
        <v>132</v>
      </c>
      <c r="C126" s="313"/>
      <c r="D126" s="100"/>
      <c r="E126" s="101">
        <f>SUM(E103:E125)</f>
        <v>464</v>
      </c>
      <c r="F126" s="100"/>
      <c r="G126" s="98">
        <f>SUM(G103:G125)</f>
        <v>0</v>
      </c>
      <c r="I126" s="33"/>
      <c r="J126" s="33"/>
      <c r="K126" s="33"/>
    </row>
    <row r="127" spans="1:104" s="12" customFormat="1" ht="24.95" customHeight="1" x14ac:dyDescent="0.2">
      <c r="A127" s="314"/>
      <c r="B127" s="355" t="s">
        <v>1</v>
      </c>
      <c r="C127" s="355" t="s">
        <v>2</v>
      </c>
      <c r="D127" s="315" t="s">
        <v>3</v>
      </c>
      <c r="E127" s="351" t="s">
        <v>40</v>
      </c>
      <c r="F127" s="259" t="s">
        <v>4</v>
      </c>
      <c r="G127" s="260" t="s">
        <v>41</v>
      </c>
      <c r="H127" s="36"/>
      <c r="I127" s="36"/>
      <c r="J127" s="36"/>
      <c r="K127" s="36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F127" s="37"/>
      <c r="AG127" s="37"/>
      <c r="AH127" s="37"/>
      <c r="AI127" s="37"/>
      <c r="AJ127" s="37"/>
      <c r="AK127" s="37"/>
      <c r="AL127" s="37"/>
      <c r="AM127" s="37"/>
      <c r="AN127" s="37"/>
      <c r="AO127" s="37"/>
      <c r="AP127" s="37"/>
      <c r="AQ127" s="37"/>
      <c r="AR127" s="37"/>
      <c r="AS127" s="37"/>
      <c r="AT127" s="37"/>
      <c r="AU127" s="37"/>
      <c r="AV127" s="37"/>
      <c r="AW127" s="37"/>
      <c r="AX127" s="37"/>
      <c r="AY127" s="37"/>
      <c r="AZ127" s="37"/>
      <c r="BA127" s="37"/>
      <c r="BB127" s="37"/>
      <c r="BC127" s="37"/>
      <c r="BD127" s="37"/>
      <c r="BE127" s="37"/>
      <c r="BF127" s="37"/>
      <c r="BG127" s="37"/>
      <c r="BH127" s="37"/>
      <c r="BI127" s="37"/>
      <c r="BJ127" s="37"/>
      <c r="BK127" s="37"/>
      <c r="BL127" s="37"/>
      <c r="BM127" s="37"/>
      <c r="BN127" s="37"/>
      <c r="BO127" s="37"/>
      <c r="BP127" s="37"/>
      <c r="BQ127" s="37"/>
      <c r="BR127" s="37"/>
      <c r="BS127" s="37"/>
      <c r="BT127" s="37"/>
      <c r="BU127" s="37"/>
      <c r="BV127" s="37"/>
      <c r="BW127" s="37"/>
      <c r="BX127" s="37"/>
      <c r="BY127" s="37"/>
      <c r="BZ127" s="37"/>
      <c r="CA127" s="37"/>
      <c r="CB127" s="37"/>
      <c r="CC127" s="37"/>
      <c r="CD127" s="37"/>
      <c r="CE127" s="37"/>
      <c r="CF127" s="37"/>
      <c r="CG127" s="37"/>
      <c r="CH127" s="37"/>
      <c r="CI127" s="37"/>
      <c r="CJ127" s="37"/>
      <c r="CK127" s="37"/>
      <c r="CL127" s="37"/>
      <c r="CM127" s="37"/>
      <c r="CN127" s="37"/>
      <c r="CO127" s="37"/>
      <c r="CP127" s="37"/>
      <c r="CQ127" s="37"/>
      <c r="CR127" s="37"/>
      <c r="CS127" s="37"/>
      <c r="CT127" s="37"/>
      <c r="CU127" s="37"/>
      <c r="CV127" s="37"/>
      <c r="CW127" s="37"/>
      <c r="CX127" s="37"/>
      <c r="CY127" s="37"/>
      <c r="CZ127" s="37"/>
    </row>
    <row r="128" spans="1:104" ht="24.95" customHeight="1" x14ac:dyDescent="0.2">
      <c r="A128" s="314"/>
      <c r="B128" s="355"/>
      <c r="C128" s="355"/>
      <c r="D128" s="315"/>
      <c r="E128" s="352"/>
      <c r="F128" s="259"/>
      <c r="G128" s="260"/>
    </row>
    <row r="129" spans="1:104" ht="24.95" customHeight="1" x14ac:dyDescent="0.2">
      <c r="A129" s="11"/>
      <c r="B129" s="316" t="s">
        <v>133</v>
      </c>
      <c r="C129" s="316"/>
      <c r="D129" s="316"/>
      <c r="E129" s="316"/>
      <c r="F129" s="316"/>
      <c r="G129" s="316"/>
      <c r="I129" s="33"/>
      <c r="J129" s="33"/>
      <c r="K129" s="33"/>
    </row>
    <row r="130" spans="1:104" ht="24.95" customHeight="1" x14ac:dyDescent="0.2">
      <c r="A130" s="11" t="s">
        <v>18</v>
      </c>
      <c r="B130" s="203" t="s">
        <v>192</v>
      </c>
      <c r="C130" s="203" t="s">
        <v>185</v>
      </c>
      <c r="D130" s="103" t="s">
        <v>186</v>
      </c>
      <c r="E130" s="103">
        <v>102</v>
      </c>
      <c r="F130" s="94"/>
      <c r="G130" s="107">
        <f t="shared" ref="G130:G132" si="1">E130*F130</f>
        <v>0</v>
      </c>
      <c r="I130" s="33"/>
      <c r="J130" s="33"/>
      <c r="K130" s="33"/>
    </row>
    <row r="131" spans="1:104" ht="24.95" customHeight="1" x14ac:dyDescent="0.2">
      <c r="A131" s="11" t="s">
        <v>18</v>
      </c>
      <c r="B131" s="203" t="s">
        <v>193</v>
      </c>
      <c r="C131" s="203" t="s">
        <v>187</v>
      </c>
      <c r="D131" s="103" t="s">
        <v>186</v>
      </c>
      <c r="E131" s="103">
        <v>255</v>
      </c>
      <c r="F131" s="94"/>
      <c r="G131" s="107">
        <f t="shared" si="1"/>
        <v>0</v>
      </c>
      <c r="I131" s="33"/>
      <c r="J131" s="33"/>
      <c r="K131" s="33"/>
    </row>
    <row r="132" spans="1:104" ht="24.95" customHeight="1" x14ac:dyDescent="0.2">
      <c r="A132" s="11" t="s">
        <v>18</v>
      </c>
      <c r="B132" s="203" t="s">
        <v>194</v>
      </c>
      <c r="C132" s="203" t="s">
        <v>188</v>
      </c>
      <c r="D132" s="103" t="s">
        <v>186</v>
      </c>
      <c r="E132" s="103">
        <v>459</v>
      </c>
      <c r="F132" s="94"/>
      <c r="G132" s="107">
        <f t="shared" si="1"/>
        <v>0</v>
      </c>
      <c r="I132" s="33"/>
      <c r="J132" s="33"/>
      <c r="K132" s="33"/>
    </row>
    <row r="133" spans="1:104" ht="24.95" customHeight="1" x14ac:dyDescent="0.2">
      <c r="A133" s="11" t="s">
        <v>18</v>
      </c>
      <c r="B133" s="92" t="s">
        <v>195</v>
      </c>
      <c r="C133" s="92" t="s">
        <v>189</v>
      </c>
      <c r="D133" s="93" t="s">
        <v>186</v>
      </c>
      <c r="E133" s="125">
        <v>204</v>
      </c>
      <c r="F133" s="94"/>
      <c r="G133" s="107">
        <f t="shared" ref="G133:G135" si="2">E133*F133</f>
        <v>0</v>
      </c>
      <c r="I133" s="33"/>
      <c r="J133" s="33"/>
      <c r="K133" s="33"/>
    </row>
    <row r="134" spans="1:104" ht="24.95" customHeight="1" x14ac:dyDescent="0.2">
      <c r="A134" s="11" t="s">
        <v>18</v>
      </c>
      <c r="B134" s="92" t="s">
        <v>196</v>
      </c>
      <c r="C134" s="92" t="s">
        <v>190</v>
      </c>
      <c r="D134" s="93" t="s">
        <v>186</v>
      </c>
      <c r="E134" s="125">
        <v>204</v>
      </c>
      <c r="F134" s="94"/>
      <c r="G134" s="107">
        <f t="shared" si="2"/>
        <v>0</v>
      </c>
      <c r="I134" s="33"/>
      <c r="J134" s="33"/>
      <c r="K134" s="33"/>
    </row>
    <row r="135" spans="1:104" ht="24.95" customHeight="1" x14ac:dyDescent="0.2">
      <c r="A135" s="11" t="s">
        <v>18</v>
      </c>
      <c r="B135" s="92" t="s">
        <v>191</v>
      </c>
      <c r="C135" s="92" t="s">
        <v>190</v>
      </c>
      <c r="D135" s="93" t="s">
        <v>186</v>
      </c>
      <c r="E135" s="125">
        <v>153</v>
      </c>
      <c r="F135" s="94"/>
      <c r="G135" s="107">
        <f t="shared" si="2"/>
        <v>0</v>
      </c>
      <c r="I135" s="33"/>
      <c r="J135" s="33"/>
      <c r="K135" s="33"/>
    </row>
    <row r="136" spans="1:104" ht="24.95" customHeight="1" x14ac:dyDescent="0.2">
      <c r="A136" s="11"/>
      <c r="B136" s="313" t="s">
        <v>134</v>
      </c>
      <c r="C136" s="313"/>
      <c r="D136" s="100"/>
      <c r="E136" s="101">
        <f>SUM(E130:E135)</f>
        <v>1377</v>
      </c>
      <c r="F136" s="100"/>
      <c r="G136" s="98">
        <f>SUM(G130:G135)</f>
        <v>0</v>
      </c>
      <c r="I136" s="33"/>
      <c r="J136" s="33"/>
      <c r="K136" s="33"/>
    </row>
    <row r="137" spans="1:104" ht="24.95" customHeight="1" x14ac:dyDescent="0.2">
      <c r="A137" s="11"/>
      <c r="B137" s="319" t="s">
        <v>54</v>
      </c>
      <c r="C137" s="319"/>
      <c r="D137" s="100" t="s">
        <v>55</v>
      </c>
      <c r="E137" s="100"/>
      <c r="F137" s="100"/>
      <c r="G137" s="98">
        <f>(G136+G126+G98+G101)*0.1</f>
        <v>0</v>
      </c>
      <c r="I137" s="33"/>
      <c r="J137" s="33"/>
      <c r="K137" s="33"/>
    </row>
    <row r="138" spans="1:104" s="18" customFormat="1" ht="35.1" customHeight="1" x14ac:dyDescent="0.2">
      <c r="A138" s="19"/>
      <c r="B138" s="376" t="s">
        <v>74</v>
      </c>
      <c r="C138" s="376" t="s">
        <v>7</v>
      </c>
      <c r="D138" s="376"/>
      <c r="E138" s="376"/>
      <c r="F138" s="376"/>
      <c r="G138" s="53">
        <f>SUM(G137,G136,G126,G98,G101)</f>
        <v>0</v>
      </c>
      <c r="H138" s="34"/>
      <c r="I138" s="34"/>
      <c r="J138" s="34"/>
      <c r="K138" s="34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T138" s="35"/>
      <c r="AU138" s="35"/>
      <c r="AV138" s="35"/>
      <c r="AW138" s="35"/>
      <c r="AX138" s="35"/>
      <c r="AY138" s="35"/>
      <c r="AZ138" s="35"/>
      <c r="BA138" s="35"/>
      <c r="BB138" s="35"/>
      <c r="BC138" s="35"/>
      <c r="BD138" s="35"/>
      <c r="BE138" s="35"/>
      <c r="BF138" s="35"/>
      <c r="BG138" s="35"/>
      <c r="BH138" s="35"/>
      <c r="BI138" s="35"/>
      <c r="BJ138" s="35"/>
      <c r="BK138" s="35"/>
      <c r="BL138" s="35"/>
      <c r="BM138" s="35"/>
      <c r="BN138" s="35"/>
      <c r="BO138" s="35"/>
      <c r="BP138" s="35"/>
      <c r="BQ138" s="35"/>
      <c r="BR138" s="35"/>
      <c r="BS138" s="35"/>
      <c r="BT138" s="35"/>
      <c r="BU138" s="35"/>
      <c r="BV138" s="35"/>
      <c r="BW138" s="35"/>
      <c r="BX138" s="35"/>
      <c r="BY138" s="35"/>
      <c r="BZ138" s="35"/>
      <c r="CA138" s="35"/>
      <c r="CB138" s="35"/>
      <c r="CC138" s="35"/>
      <c r="CD138" s="35"/>
      <c r="CE138" s="35"/>
      <c r="CF138" s="35"/>
      <c r="CG138" s="35"/>
      <c r="CH138" s="35"/>
      <c r="CI138" s="35"/>
      <c r="CJ138" s="35"/>
      <c r="CK138" s="35"/>
      <c r="CL138" s="35"/>
      <c r="CM138" s="35"/>
      <c r="CN138" s="35"/>
      <c r="CO138" s="35"/>
      <c r="CP138" s="35"/>
      <c r="CQ138" s="35"/>
      <c r="CR138" s="35"/>
      <c r="CS138" s="35"/>
      <c r="CT138" s="35"/>
      <c r="CU138" s="35"/>
      <c r="CV138" s="35"/>
      <c r="CW138" s="35"/>
      <c r="CX138" s="35"/>
      <c r="CY138" s="35"/>
      <c r="CZ138" s="35"/>
    </row>
    <row r="139" spans="1:104" ht="35.1" customHeight="1" x14ac:dyDescent="0.2">
      <c r="A139" s="14"/>
      <c r="B139" s="329" t="s">
        <v>47</v>
      </c>
      <c r="C139" s="329"/>
      <c r="D139" s="329"/>
      <c r="E139" s="329"/>
      <c r="F139" s="329"/>
      <c r="G139" s="329"/>
    </row>
    <row r="140" spans="1:104" s="13" customFormat="1" ht="24.95" customHeight="1" x14ac:dyDescent="0.25">
      <c r="A140" s="284"/>
      <c r="B140" s="292" t="s">
        <v>8</v>
      </c>
      <c r="C140" s="292"/>
      <c r="D140" s="292" t="s">
        <v>46</v>
      </c>
      <c r="E140" s="287" t="s">
        <v>40</v>
      </c>
      <c r="F140" s="259" t="s">
        <v>4</v>
      </c>
      <c r="G140" s="260" t="s">
        <v>41</v>
      </c>
      <c r="H140" s="38"/>
      <c r="I140" s="38"/>
      <c r="J140" s="38"/>
      <c r="K140" s="38"/>
      <c r="L140" s="39"/>
      <c r="M140" s="39"/>
      <c r="N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F140" s="39"/>
      <c r="AG140" s="39"/>
      <c r="AH140" s="39"/>
      <c r="AI140" s="39"/>
      <c r="AJ140" s="39"/>
      <c r="AK140" s="39"/>
      <c r="AL140" s="39"/>
      <c r="AM140" s="39"/>
      <c r="AN140" s="39"/>
      <c r="AO140" s="39"/>
      <c r="AP140" s="39"/>
      <c r="AQ140" s="39"/>
      <c r="AR140" s="39"/>
      <c r="AS140" s="39"/>
      <c r="AT140" s="39"/>
      <c r="AU140" s="39"/>
      <c r="AV140" s="39"/>
      <c r="AW140" s="39"/>
      <c r="AX140" s="39"/>
      <c r="AY140" s="39"/>
      <c r="AZ140" s="39"/>
      <c r="BA140" s="39"/>
      <c r="BB140" s="39"/>
      <c r="BC140" s="39"/>
      <c r="BD140" s="39"/>
      <c r="BE140" s="39"/>
      <c r="BF140" s="39"/>
      <c r="BG140" s="39"/>
      <c r="BH140" s="39"/>
      <c r="BI140" s="39"/>
      <c r="BJ140" s="39"/>
      <c r="BK140" s="39"/>
      <c r="BL140" s="39"/>
      <c r="BM140" s="39"/>
      <c r="BN140" s="39"/>
      <c r="BO140" s="39"/>
      <c r="BP140" s="39"/>
      <c r="BQ140" s="39"/>
      <c r="BR140" s="39"/>
      <c r="BS140" s="39"/>
      <c r="BT140" s="39"/>
      <c r="BU140" s="39"/>
      <c r="BV140" s="39"/>
      <c r="BW140" s="39"/>
      <c r="BX140" s="39"/>
      <c r="BY140" s="39"/>
      <c r="BZ140" s="39"/>
      <c r="CA140" s="39"/>
      <c r="CB140" s="39"/>
      <c r="CC140" s="39"/>
      <c r="CD140" s="39"/>
      <c r="CE140" s="39"/>
      <c r="CF140" s="39"/>
      <c r="CG140" s="39"/>
      <c r="CH140" s="39"/>
      <c r="CI140" s="39"/>
      <c r="CJ140" s="39"/>
      <c r="CK140" s="39"/>
      <c r="CL140" s="39"/>
      <c r="CM140" s="39"/>
      <c r="CN140" s="39"/>
      <c r="CO140" s="39"/>
      <c r="CP140" s="39"/>
      <c r="CQ140" s="39"/>
      <c r="CR140" s="39"/>
      <c r="CS140" s="39"/>
      <c r="CT140" s="39"/>
      <c r="CU140" s="39"/>
      <c r="CV140" s="39"/>
      <c r="CW140" s="39"/>
      <c r="CX140" s="39"/>
      <c r="CY140" s="39"/>
      <c r="CZ140" s="39"/>
    </row>
    <row r="141" spans="1:104" s="8" customFormat="1" ht="24.95" customHeight="1" x14ac:dyDescent="0.25">
      <c r="A141" s="284"/>
      <c r="B141" s="292"/>
      <c r="C141" s="292"/>
      <c r="D141" s="292"/>
      <c r="E141" s="293"/>
      <c r="F141" s="259"/>
      <c r="G141" s="260"/>
      <c r="H141" s="6"/>
      <c r="I141" s="6"/>
      <c r="J141" s="6"/>
      <c r="K141" s="6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F141" s="40"/>
      <c r="AG141" s="40"/>
      <c r="AH141" s="40"/>
      <c r="AI141" s="40"/>
      <c r="AJ141" s="40"/>
      <c r="AK141" s="40"/>
      <c r="AL141" s="40"/>
      <c r="AM141" s="40"/>
      <c r="AN141" s="40"/>
      <c r="AO141" s="40"/>
      <c r="AP141" s="40"/>
      <c r="AQ141" s="40"/>
      <c r="AR141" s="40"/>
      <c r="AS141" s="40"/>
      <c r="AT141" s="40"/>
      <c r="AU141" s="40"/>
      <c r="AV141" s="40"/>
      <c r="AW141" s="40"/>
      <c r="AX141" s="40"/>
      <c r="AY141" s="40"/>
      <c r="AZ141" s="40"/>
      <c r="BA141" s="40"/>
      <c r="BB141" s="40"/>
      <c r="BC141" s="40"/>
      <c r="BD141" s="40"/>
      <c r="BE141" s="40"/>
      <c r="BF141" s="40"/>
      <c r="BG141" s="40"/>
      <c r="BH141" s="40"/>
      <c r="BI141" s="40"/>
      <c r="BJ141" s="40"/>
      <c r="BK141" s="40"/>
      <c r="BL141" s="40"/>
      <c r="BM141" s="40"/>
      <c r="BN141" s="40"/>
      <c r="BO141" s="40"/>
      <c r="BP141" s="40"/>
      <c r="BQ141" s="40"/>
      <c r="BR141" s="40"/>
      <c r="BS141" s="40"/>
      <c r="BT141" s="40"/>
      <c r="BU141" s="40"/>
      <c r="BV141" s="40"/>
      <c r="BW141" s="40"/>
      <c r="BX141" s="40"/>
      <c r="BY141" s="40"/>
      <c r="BZ141" s="40"/>
      <c r="CA141" s="40"/>
      <c r="CB141" s="40"/>
      <c r="CC141" s="40"/>
      <c r="CD141" s="40"/>
      <c r="CE141" s="40"/>
      <c r="CF141" s="40"/>
      <c r="CG141" s="40"/>
      <c r="CH141" s="40"/>
      <c r="CI141" s="40"/>
      <c r="CJ141" s="40"/>
      <c r="CK141" s="40"/>
      <c r="CL141" s="40"/>
      <c r="CM141" s="40"/>
      <c r="CN141" s="40"/>
      <c r="CO141" s="40"/>
      <c r="CP141" s="40"/>
      <c r="CQ141" s="40"/>
      <c r="CR141" s="40"/>
      <c r="CS141" s="40"/>
      <c r="CT141" s="40"/>
      <c r="CU141" s="40"/>
      <c r="CV141" s="40"/>
      <c r="CW141" s="40"/>
      <c r="CX141" s="40"/>
      <c r="CY141" s="40"/>
      <c r="CZ141" s="40"/>
    </row>
    <row r="142" spans="1:104" ht="24.95" customHeight="1" x14ac:dyDescent="0.2">
      <c r="A142" s="28"/>
      <c r="B142" s="309" t="s">
        <v>86</v>
      </c>
      <c r="C142" s="309"/>
      <c r="D142" s="309"/>
      <c r="E142" s="309"/>
      <c r="F142" s="309"/>
      <c r="G142" s="309"/>
    </row>
    <row r="143" spans="1:104" s="12" customFormat="1" ht="24.95" customHeight="1" x14ac:dyDescent="0.2">
      <c r="A143" s="172" t="s">
        <v>25</v>
      </c>
      <c r="B143" s="303" t="s">
        <v>197</v>
      </c>
      <c r="C143" s="304"/>
      <c r="D143" s="172" t="s">
        <v>10</v>
      </c>
      <c r="E143" s="109">
        <v>7</v>
      </c>
      <c r="F143" s="171"/>
      <c r="G143" s="110">
        <f t="shared" ref="G143" si="3">F143*E143</f>
        <v>0</v>
      </c>
      <c r="H143" s="204"/>
      <c r="I143" s="204"/>
      <c r="J143" s="204"/>
      <c r="K143" s="204"/>
    </row>
    <row r="144" spans="1:104" s="12" customFormat="1" ht="24.95" customHeight="1" x14ac:dyDescent="0.2">
      <c r="A144" s="91" t="s">
        <v>18</v>
      </c>
      <c r="B144" s="303" t="s">
        <v>44</v>
      </c>
      <c r="C144" s="304"/>
      <c r="D144" s="91" t="s">
        <v>22</v>
      </c>
      <c r="E144" s="115">
        <f>ROUND((SUM(E143*0.0008)),3)</f>
        <v>6.0000000000000001E-3</v>
      </c>
      <c r="F144" s="111"/>
      <c r="G144" s="110">
        <f t="shared" ref="G144" si="4">F144*E144</f>
        <v>0</v>
      </c>
      <c r="H144" s="36"/>
      <c r="I144" s="36"/>
      <c r="J144" s="36"/>
      <c r="K144" s="36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F144" s="37"/>
      <c r="AG144" s="37"/>
      <c r="AH144" s="37"/>
      <c r="AI144" s="37"/>
      <c r="AJ144" s="37"/>
      <c r="AK144" s="37"/>
      <c r="AL144" s="37"/>
      <c r="AM144" s="37"/>
      <c r="AN144" s="37"/>
      <c r="AO144" s="37"/>
      <c r="AP144" s="37"/>
      <c r="AQ144" s="37"/>
      <c r="AR144" s="37"/>
      <c r="AS144" s="37"/>
      <c r="AT144" s="37"/>
      <c r="AU144" s="37"/>
      <c r="AV144" s="37"/>
      <c r="AW144" s="37"/>
      <c r="AX144" s="37"/>
      <c r="AY144" s="37"/>
      <c r="AZ144" s="37"/>
      <c r="BA144" s="37"/>
      <c r="BB144" s="37"/>
      <c r="BC144" s="37"/>
      <c r="BD144" s="37"/>
      <c r="BE144" s="37"/>
      <c r="BF144" s="37"/>
      <c r="BG144" s="37"/>
      <c r="BH144" s="37"/>
      <c r="BI144" s="37"/>
      <c r="BJ144" s="37"/>
      <c r="BK144" s="37"/>
      <c r="BL144" s="37"/>
      <c r="BM144" s="37"/>
      <c r="BN144" s="37"/>
      <c r="BO144" s="37"/>
      <c r="BP144" s="37"/>
      <c r="BQ144" s="37"/>
      <c r="BR144" s="37"/>
      <c r="BS144" s="37"/>
      <c r="BT144" s="37"/>
      <c r="BU144" s="37"/>
      <c r="BV144" s="37"/>
      <c r="BW144" s="37"/>
      <c r="BX144" s="37"/>
      <c r="BY144" s="37"/>
      <c r="BZ144" s="37"/>
      <c r="CA144" s="37"/>
      <c r="CB144" s="37"/>
      <c r="CC144" s="37"/>
      <c r="CD144" s="37"/>
      <c r="CE144" s="37"/>
      <c r="CF144" s="37"/>
      <c r="CG144" s="37"/>
      <c r="CH144" s="37"/>
      <c r="CI144" s="37"/>
      <c r="CJ144" s="37"/>
      <c r="CK144" s="37"/>
      <c r="CL144" s="37"/>
      <c r="CM144" s="37"/>
      <c r="CN144" s="37"/>
      <c r="CO144" s="37"/>
      <c r="CP144" s="37"/>
      <c r="CQ144" s="37"/>
      <c r="CR144" s="37"/>
      <c r="CS144" s="37"/>
      <c r="CT144" s="37"/>
      <c r="CU144" s="37"/>
      <c r="CV144" s="37"/>
      <c r="CW144" s="37"/>
      <c r="CX144" s="37"/>
      <c r="CY144" s="37"/>
      <c r="CZ144" s="37"/>
    </row>
    <row r="145" spans="1:104" ht="24.95" customHeight="1" x14ac:dyDescent="0.2">
      <c r="A145" s="28"/>
      <c r="B145" s="307" t="s">
        <v>87</v>
      </c>
      <c r="C145" s="307"/>
      <c r="D145" s="119"/>
      <c r="E145" s="119"/>
      <c r="F145" s="120"/>
      <c r="G145" s="121">
        <f>SUM(G143:G144)</f>
        <v>0</v>
      </c>
    </row>
    <row r="146" spans="1:104" ht="24.95" customHeight="1" x14ac:dyDescent="0.2">
      <c r="A146" s="11"/>
      <c r="B146" s="374" t="s">
        <v>198</v>
      </c>
      <c r="C146" s="375"/>
      <c r="D146" s="375"/>
      <c r="E146" s="375"/>
      <c r="F146" s="375"/>
      <c r="G146" s="375"/>
      <c r="H146" s="205"/>
      <c r="I146" s="206"/>
      <c r="J146" s="1"/>
      <c r="K146" s="1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  <c r="CA146" s="2"/>
      <c r="CB146" s="2"/>
      <c r="CC146" s="2"/>
      <c r="CD146" s="2"/>
      <c r="CE146" s="2"/>
      <c r="CF146" s="2"/>
      <c r="CG146" s="2"/>
      <c r="CH146" s="2"/>
      <c r="CI146" s="2"/>
      <c r="CJ146" s="2"/>
      <c r="CK146" s="2"/>
      <c r="CL146" s="2"/>
      <c r="CM146" s="2"/>
      <c r="CN146" s="2"/>
      <c r="CO146" s="2"/>
      <c r="CP146" s="2"/>
      <c r="CQ146" s="2"/>
      <c r="CR146" s="2"/>
      <c r="CS146" s="2"/>
      <c r="CT146" s="2"/>
      <c r="CU146" s="2"/>
      <c r="CV146" s="2"/>
      <c r="CW146" s="2"/>
      <c r="CX146" s="2"/>
      <c r="CY146" s="2"/>
      <c r="CZ146" s="2"/>
    </row>
    <row r="147" spans="1:104" ht="24.95" customHeight="1" x14ac:dyDescent="0.2">
      <c r="A147" s="11" t="s">
        <v>17</v>
      </c>
      <c r="B147" s="340" t="s">
        <v>202</v>
      </c>
      <c r="C147" s="341"/>
      <c r="D147" s="172" t="s">
        <v>10</v>
      </c>
      <c r="E147" s="170">
        <v>70</v>
      </c>
      <c r="F147" s="110"/>
      <c r="G147" s="118">
        <f t="shared" ref="G147:G150" si="5">E147*F147</f>
        <v>0</v>
      </c>
      <c r="H147" s="205"/>
      <c r="I147" s="206"/>
      <c r="J147" s="1"/>
      <c r="K147" s="1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  <c r="CA147" s="2"/>
      <c r="CB147" s="2"/>
      <c r="CC147" s="2"/>
      <c r="CD147" s="2"/>
      <c r="CE147" s="2"/>
      <c r="CF147" s="2"/>
      <c r="CG147" s="2"/>
      <c r="CH147" s="2"/>
      <c r="CI147" s="2"/>
      <c r="CJ147" s="2"/>
      <c r="CK147" s="2"/>
      <c r="CL147" s="2"/>
      <c r="CM147" s="2"/>
      <c r="CN147" s="2"/>
      <c r="CO147" s="2"/>
      <c r="CP147" s="2"/>
      <c r="CQ147" s="2"/>
      <c r="CR147" s="2"/>
      <c r="CS147" s="2"/>
      <c r="CT147" s="2"/>
      <c r="CU147" s="2"/>
      <c r="CV147" s="2"/>
      <c r="CW147" s="2"/>
      <c r="CX147" s="2"/>
      <c r="CY147" s="2"/>
      <c r="CZ147" s="2"/>
    </row>
    <row r="148" spans="1:104" ht="24.95" customHeight="1" x14ac:dyDescent="0.2">
      <c r="A148" s="11" t="s">
        <v>17</v>
      </c>
      <c r="B148" s="340" t="s">
        <v>199</v>
      </c>
      <c r="C148" s="341"/>
      <c r="D148" s="172" t="s">
        <v>15</v>
      </c>
      <c r="E148" s="170">
        <f>E147*0.1*1.6</f>
        <v>11.200000000000001</v>
      </c>
      <c r="F148" s="110"/>
      <c r="G148" s="118">
        <f t="shared" si="5"/>
        <v>0</v>
      </c>
      <c r="H148" s="205"/>
      <c r="I148" s="206"/>
      <c r="J148" s="1"/>
      <c r="K148" s="1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  <c r="CA148" s="2"/>
      <c r="CB148" s="2"/>
      <c r="CC148" s="2"/>
      <c r="CD148" s="2"/>
      <c r="CE148" s="2"/>
      <c r="CF148" s="2"/>
      <c r="CG148" s="2"/>
      <c r="CH148" s="2"/>
      <c r="CI148" s="2"/>
      <c r="CJ148" s="2"/>
      <c r="CK148" s="2"/>
      <c r="CL148" s="2"/>
      <c r="CM148" s="2"/>
      <c r="CN148" s="2"/>
      <c r="CO148" s="2"/>
      <c r="CP148" s="2"/>
      <c r="CQ148" s="2"/>
      <c r="CR148" s="2"/>
      <c r="CS148" s="2"/>
      <c r="CT148" s="2"/>
      <c r="CU148" s="2"/>
      <c r="CV148" s="2"/>
      <c r="CW148" s="2"/>
      <c r="CX148" s="2"/>
      <c r="CY148" s="2"/>
      <c r="CZ148" s="2"/>
    </row>
    <row r="149" spans="1:104" ht="24.95" customHeight="1" x14ac:dyDescent="0.2">
      <c r="A149" s="116" t="s">
        <v>18</v>
      </c>
      <c r="B149" s="389" t="s">
        <v>200</v>
      </c>
      <c r="C149" s="389"/>
      <c r="D149" s="207" t="s">
        <v>15</v>
      </c>
      <c r="E149" s="182">
        <f>E147*0.1*2</f>
        <v>14</v>
      </c>
      <c r="F149" s="208"/>
      <c r="G149" s="118">
        <f t="shared" si="5"/>
        <v>0</v>
      </c>
      <c r="H149" s="205"/>
      <c r="I149" s="206"/>
      <c r="J149" s="1"/>
      <c r="K149" s="1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  <c r="CA149" s="2"/>
      <c r="CB149" s="2"/>
      <c r="CC149" s="2"/>
      <c r="CD149" s="2"/>
      <c r="CE149" s="2"/>
      <c r="CF149" s="2"/>
      <c r="CG149" s="2"/>
      <c r="CH149" s="2"/>
      <c r="CI149" s="2"/>
      <c r="CJ149" s="2"/>
      <c r="CK149" s="2"/>
      <c r="CL149" s="2"/>
      <c r="CM149" s="2"/>
      <c r="CN149" s="2"/>
      <c r="CO149" s="2"/>
      <c r="CP149" s="2"/>
      <c r="CQ149" s="2"/>
      <c r="CR149" s="2"/>
      <c r="CS149" s="2"/>
      <c r="CT149" s="2"/>
      <c r="CU149" s="2"/>
      <c r="CV149" s="2"/>
      <c r="CW149" s="2"/>
      <c r="CX149" s="2"/>
      <c r="CY149" s="2"/>
      <c r="CZ149" s="2"/>
    </row>
    <row r="150" spans="1:104" ht="24.95" customHeight="1" x14ac:dyDescent="0.2">
      <c r="A150" s="11" t="s">
        <v>17</v>
      </c>
      <c r="B150" s="377" t="s">
        <v>203</v>
      </c>
      <c r="C150" s="378"/>
      <c r="D150" s="172" t="s">
        <v>10</v>
      </c>
      <c r="E150" s="170">
        <f>E147</f>
        <v>70</v>
      </c>
      <c r="F150" s="208"/>
      <c r="G150" s="118">
        <f t="shared" si="5"/>
        <v>0</v>
      </c>
      <c r="H150" s="205"/>
      <c r="I150" s="206"/>
      <c r="J150" s="1"/>
      <c r="K150" s="1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  <c r="CA150" s="2"/>
      <c r="CB150" s="2"/>
      <c r="CC150" s="2"/>
      <c r="CD150" s="2"/>
      <c r="CE150" s="2"/>
      <c r="CF150" s="2"/>
      <c r="CG150" s="2"/>
      <c r="CH150" s="2"/>
      <c r="CI150" s="2"/>
      <c r="CJ150" s="2"/>
      <c r="CK150" s="2"/>
      <c r="CL150" s="2"/>
      <c r="CM150" s="2"/>
      <c r="CN150" s="2"/>
      <c r="CO150" s="2"/>
      <c r="CP150" s="2"/>
      <c r="CQ150" s="2"/>
      <c r="CR150" s="2"/>
      <c r="CS150" s="2"/>
      <c r="CT150" s="2"/>
      <c r="CU150" s="2"/>
      <c r="CV150" s="2"/>
      <c r="CW150" s="2"/>
      <c r="CX150" s="2"/>
      <c r="CY150" s="2"/>
      <c r="CZ150" s="2"/>
    </row>
    <row r="151" spans="1:104" ht="24.95" customHeight="1" x14ac:dyDescent="0.2">
      <c r="A151" s="28" t="s">
        <v>21</v>
      </c>
      <c r="B151" s="274" t="s">
        <v>31</v>
      </c>
      <c r="C151" s="274"/>
      <c r="D151" s="28" t="s">
        <v>10</v>
      </c>
      <c r="E151" s="112">
        <f>SUM(E147)</f>
        <v>70</v>
      </c>
      <c r="F151" s="111"/>
      <c r="G151" s="99">
        <f t="shared" ref="G151" si="6">F151*E151</f>
        <v>0</v>
      </c>
    </row>
    <row r="152" spans="1:104" ht="24.95" customHeight="1" x14ac:dyDescent="0.2">
      <c r="A152" s="11"/>
      <c r="B152" s="344" t="s">
        <v>201</v>
      </c>
      <c r="C152" s="344"/>
      <c r="D152" s="119"/>
      <c r="E152" s="119"/>
      <c r="F152" s="209"/>
      <c r="G152" s="210">
        <f>SUM(G147:G151)</f>
        <v>0</v>
      </c>
      <c r="H152" s="205"/>
      <c r="I152" s="206"/>
      <c r="J152" s="1"/>
      <c r="K152" s="1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  <c r="CA152" s="2"/>
      <c r="CB152" s="2"/>
      <c r="CC152" s="2"/>
      <c r="CD152" s="2"/>
      <c r="CE152" s="2"/>
      <c r="CF152" s="2"/>
      <c r="CG152" s="2"/>
      <c r="CH152" s="2"/>
      <c r="CI152" s="2"/>
      <c r="CJ152" s="2"/>
      <c r="CK152" s="2"/>
      <c r="CL152" s="2"/>
      <c r="CM152" s="2"/>
      <c r="CN152" s="2"/>
      <c r="CO152" s="2"/>
      <c r="CP152" s="2"/>
      <c r="CQ152" s="2"/>
      <c r="CR152" s="2"/>
      <c r="CS152" s="2"/>
      <c r="CT152" s="2"/>
      <c r="CU152" s="2"/>
      <c r="CV152" s="2"/>
      <c r="CW152" s="2"/>
      <c r="CX152" s="2"/>
      <c r="CY152" s="2"/>
      <c r="CZ152" s="2"/>
    </row>
    <row r="153" spans="1:104" s="13" customFormat="1" ht="24.95" customHeight="1" x14ac:dyDescent="0.25">
      <c r="A153" s="284"/>
      <c r="B153" s="292" t="s">
        <v>8</v>
      </c>
      <c r="C153" s="292"/>
      <c r="D153" s="292" t="s">
        <v>46</v>
      </c>
      <c r="E153" s="287" t="s">
        <v>40</v>
      </c>
      <c r="F153" s="259" t="s">
        <v>4</v>
      </c>
      <c r="G153" s="260" t="s">
        <v>41</v>
      </c>
      <c r="H153" s="38"/>
      <c r="I153" s="38"/>
      <c r="J153" s="38"/>
      <c r="K153" s="38"/>
      <c r="L153" s="39"/>
      <c r="M153" s="39"/>
      <c r="N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F153" s="39"/>
      <c r="AG153" s="39"/>
      <c r="AH153" s="39"/>
      <c r="AI153" s="39"/>
      <c r="AJ153" s="39"/>
      <c r="AK153" s="39"/>
      <c r="AL153" s="39"/>
      <c r="AM153" s="39"/>
      <c r="AN153" s="39"/>
      <c r="AO153" s="39"/>
      <c r="AP153" s="39"/>
      <c r="AQ153" s="39"/>
      <c r="AR153" s="39"/>
      <c r="AS153" s="39"/>
      <c r="AT153" s="39"/>
      <c r="AU153" s="39"/>
      <c r="AV153" s="39"/>
      <c r="AW153" s="39"/>
      <c r="AX153" s="39"/>
      <c r="AY153" s="39"/>
      <c r="AZ153" s="39"/>
      <c r="BA153" s="39"/>
      <c r="BB153" s="39"/>
      <c r="BC153" s="39"/>
      <c r="BD153" s="39"/>
      <c r="BE153" s="39"/>
      <c r="BF153" s="39"/>
      <c r="BG153" s="39"/>
      <c r="BH153" s="39"/>
      <c r="BI153" s="39"/>
      <c r="BJ153" s="39"/>
      <c r="BK153" s="39"/>
      <c r="BL153" s="39"/>
      <c r="BM153" s="39"/>
      <c r="BN153" s="39"/>
      <c r="BO153" s="39"/>
      <c r="BP153" s="39"/>
      <c r="BQ153" s="39"/>
      <c r="BR153" s="39"/>
      <c r="BS153" s="39"/>
      <c r="BT153" s="39"/>
      <c r="BU153" s="39"/>
      <c r="BV153" s="39"/>
      <c r="BW153" s="39"/>
      <c r="BX153" s="39"/>
      <c r="BY153" s="39"/>
      <c r="BZ153" s="39"/>
      <c r="CA153" s="39"/>
      <c r="CB153" s="39"/>
      <c r="CC153" s="39"/>
      <c r="CD153" s="39"/>
      <c r="CE153" s="39"/>
      <c r="CF153" s="39"/>
      <c r="CG153" s="39"/>
      <c r="CH153" s="39"/>
      <c r="CI153" s="39"/>
      <c r="CJ153" s="39"/>
      <c r="CK153" s="39"/>
      <c r="CL153" s="39"/>
      <c r="CM153" s="39"/>
      <c r="CN153" s="39"/>
      <c r="CO153" s="39"/>
      <c r="CP153" s="39"/>
      <c r="CQ153" s="39"/>
      <c r="CR153" s="39"/>
      <c r="CS153" s="39"/>
      <c r="CT153" s="39"/>
      <c r="CU153" s="39"/>
      <c r="CV153" s="39"/>
      <c r="CW153" s="39"/>
      <c r="CX153" s="39"/>
      <c r="CY153" s="39"/>
      <c r="CZ153" s="39"/>
    </row>
    <row r="154" spans="1:104" s="8" customFormat="1" ht="24.95" customHeight="1" x14ac:dyDescent="0.25">
      <c r="A154" s="284"/>
      <c r="B154" s="292"/>
      <c r="C154" s="292"/>
      <c r="D154" s="292"/>
      <c r="E154" s="293"/>
      <c r="F154" s="259"/>
      <c r="G154" s="260"/>
      <c r="H154" s="6"/>
      <c r="I154" s="6"/>
      <c r="J154" s="6"/>
      <c r="K154" s="6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F154" s="40"/>
      <c r="AG154" s="40"/>
      <c r="AH154" s="40"/>
      <c r="AI154" s="40"/>
      <c r="AJ154" s="40"/>
      <c r="AK154" s="40"/>
      <c r="AL154" s="40"/>
      <c r="AM154" s="40"/>
      <c r="AN154" s="40"/>
      <c r="AO154" s="40"/>
      <c r="AP154" s="40"/>
      <c r="AQ154" s="40"/>
      <c r="AR154" s="40"/>
      <c r="AS154" s="40"/>
      <c r="AT154" s="40"/>
      <c r="AU154" s="40"/>
      <c r="AV154" s="40"/>
      <c r="AW154" s="40"/>
      <c r="AX154" s="40"/>
      <c r="AY154" s="40"/>
      <c r="AZ154" s="40"/>
      <c r="BA154" s="40"/>
      <c r="BB154" s="40"/>
      <c r="BC154" s="40"/>
      <c r="BD154" s="40"/>
      <c r="BE154" s="40"/>
      <c r="BF154" s="40"/>
      <c r="BG154" s="40"/>
      <c r="BH154" s="40"/>
      <c r="BI154" s="40"/>
      <c r="BJ154" s="40"/>
      <c r="BK154" s="40"/>
      <c r="BL154" s="40"/>
      <c r="BM154" s="40"/>
      <c r="BN154" s="40"/>
      <c r="BO154" s="40"/>
      <c r="BP154" s="40"/>
      <c r="BQ154" s="40"/>
      <c r="BR154" s="40"/>
      <c r="BS154" s="40"/>
      <c r="BT154" s="40"/>
      <c r="BU154" s="40"/>
      <c r="BV154" s="40"/>
      <c r="BW154" s="40"/>
      <c r="BX154" s="40"/>
      <c r="BY154" s="40"/>
      <c r="BZ154" s="40"/>
      <c r="CA154" s="40"/>
      <c r="CB154" s="40"/>
      <c r="CC154" s="40"/>
      <c r="CD154" s="40"/>
      <c r="CE154" s="40"/>
      <c r="CF154" s="40"/>
      <c r="CG154" s="40"/>
      <c r="CH154" s="40"/>
      <c r="CI154" s="40"/>
      <c r="CJ154" s="40"/>
      <c r="CK154" s="40"/>
      <c r="CL154" s="40"/>
      <c r="CM154" s="40"/>
      <c r="CN154" s="40"/>
      <c r="CO154" s="40"/>
      <c r="CP154" s="40"/>
      <c r="CQ154" s="40"/>
      <c r="CR154" s="40"/>
      <c r="CS154" s="40"/>
      <c r="CT154" s="40"/>
      <c r="CU154" s="40"/>
      <c r="CV154" s="40"/>
      <c r="CW154" s="40"/>
      <c r="CX154" s="40"/>
      <c r="CY154" s="40"/>
      <c r="CZ154" s="40"/>
    </row>
    <row r="155" spans="1:104" ht="24.95" customHeight="1" x14ac:dyDescent="0.2">
      <c r="A155" s="103"/>
      <c r="B155" s="309" t="s">
        <v>29</v>
      </c>
      <c r="C155" s="309"/>
      <c r="D155" s="309"/>
      <c r="E155" s="309"/>
      <c r="F155" s="309"/>
      <c r="G155" s="309"/>
    </row>
    <row r="156" spans="1:104" ht="24.95" customHeight="1" x14ac:dyDescent="0.2">
      <c r="A156" s="211" t="s">
        <v>204</v>
      </c>
      <c r="B156" s="269" t="s">
        <v>205</v>
      </c>
      <c r="C156" s="269"/>
      <c r="D156" s="11" t="s">
        <v>9</v>
      </c>
      <c r="E156" s="182">
        <f>E101</f>
        <v>23</v>
      </c>
      <c r="F156" s="171"/>
      <c r="G156" s="212">
        <f t="shared" ref="G156:G164" si="7">F156*E156</f>
        <v>0</v>
      </c>
      <c r="H156" s="1"/>
      <c r="I156" s="1"/>
      <c r="J156" s="1"/>
      <c r="K156" s="1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/>
      <c r="CB156" s="2"/>
      <c r="CC156" s="2"/>
      <c r="CD156" s="2"/>
      <c r="CE156" s="2"/>
      <c r="CF156" s="2"/>
      <c r="CG156" s="2"/>
      <c r="CH156" s="2"/>
      <c r="CI156" s="2"/>
      <c r="CJ156" s="2"/>
      <c r="CK156" s="2"/>
      <c r="CL156" s="2"/>
      <c r="CM156" s="2"/>
      <c r="CN156" s="2"/>
      <c r="CO156" s="2"/>
      <c r="CP156" s="2"/>
      <c r="CQ156" s="2"/>
      <c r="CR156" s="2"/>
      <c r="CS156" s="2"/>
      <c r="CT156" s="2"/>
      <c r="CU156" s="2"/>
      <c r="CV156" s="2"/>
      <c r="CW156" s="2"/>
      <c r="CX156" s="2"/>
      <c r="CY156" s="2"/>
      <c r="CZ156" s="2"/>
    </row>
    <row r="157" spans="1:104" ht="24.95" customHeight="1" x14ac:dyDescent="0.2">
      <c r="A157" s="211" t="s">
        <v>206</v>
      </c>
      <c r="B157" s="336" t="s">
        <v>207</v>
      </c>
      <c r="C157" s="336"/>
      <c r="D157" s="211" t="s">
        <v>9</v>
      </c>
      <c r="E157" s="182">
        <f>E156</f>
        <v>23</v>
      </c>
      <c r="F157" s="213"/>
      <c r="G157" s="212">
        <f t="shared" si="7"/>
        <v>0</v>
      </c>
      <c r="H157" s="1"/>
      <c r="I157" s="1"/>
      <c r="J157" s="1"/>
      <c r="K157" s="1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  <c r="CA157" s="2"/>
      <c r="CB157" s="2"/>
      <c r="CC157" s="2"/>
      <c r="CD157" s="2"/>
      <c r="CE157" s="2"/>
      <c r="CF157" s="2"/>
      <c r="CG157" s="2"/>
      <c r="CH157" s="2"/>
      <c r="CI157" s="2"/>
      <c r="CJ157" s="2"/>
      <c r="CK157" s="2"/>
      <c r="CL157" s="2"/>
      <c r="CM157" s="2"/>
      <c r="CN157" s="2"/>
      <c r="CO157" s="2"/>
      <c r="CP157" s="2"/>
      <c r="CQ157" s="2"/>
      <c r="CR157" s="2"/>
      <c r="CS157" s="2"/>
      <c r="CT157" s="2"/>
      <c r="CU157" s="2"/>
      <c r="CV157" s="2"/>
      <c r="CW157" s="2"/>
      <c r="CX157" s="2"/>
      <c r="CY157" s="2"/>
      <c r="CZ157" s="2"/>
    </row>
    <row r="158" spans="1:104" ht="24.95" customHeight="1" x14ac:dyDescent="0.2">
      <c r="A158" s="11" t="s">
        <v>49</v>
      </c>
      <c r="B158" s="267" t="s">
        <v>50</v>
      </c>
      <c r="C158" s="267"/>
      <c r="D158" s="181" t="s">
        <v>11</v>
      </c>
      <c r="E158" s="170">
        <f>ROUND((E162*0.02),2)</f>
        <v>0.14000000000000001</v>
      </c>
      <c r="F158" s="171"/>
      <c r="G158" s="212">
        <f t="shared" si="7"/>
        <v>0</v>
      </c>
      <c r="H158" s="1"/>
      <c r="I158" s="1"/>
      <c r="J158" s="1"/>
      <c r="K158" s="1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  <c r="CA158" s="2"/>
      <c r="CB158" s="2"/>
      <c r="CC158" s="2"/>
      <c r="CD158" s="2"/>
      <c r="CE158" s="2"/>
      <c r="CF158" s="2"/>
      <c r="CG158" s="2"/>
      <c r="CH158" s="2"/>
      <c r="CI158" s="2"/>
      <c r="CJ158" s="2"/>
      <c r="CK158" s="2"/>
      <c r="CL158" s="2"/>
      <c r="CM158" s="2"/>
      <c r="CN158" s="2"/>
      <c r="CO158" s="2"/>
      <c r="CP158" s="2"/>
      <c r="CQ158" s="2"/>
      <c r="CR158" s="2"/>
      <c r="CS158" s="2"/>
      <c r="CT158" s="2"/>
      <c r="CU158" s="2"/>
      <c r="CV158" s="2"/>
      <c r="CW158" s="2"/>
      <c r="CX158" s="2"/>
      <c r="CY158" s="2"/>
      <c r="CZ158" s="2"/>
    </row>
    <row r="159" spans="1:104" ht="24.95" customHeight="1" x14ac:dyDescent="0.2">
      <c r="A159" s="11" t="s">
        <v>18</v>
      </c>
      <c r="B159" s="312" t="s">
        <v>39</v>
      </c>
      <c r="C159" s="312"/>
      <c r="D159" s="125" t="s">
        <v>11</v>
      </c>
      <c r="E159" s="126">
        <f>ROUND(SUM(E150*0.01+E152*0.01),2)</f>
        <v>0.7</v>
      </c>
      <c r="F159" s="214"/>
      <c r="G159" s="212">
        <f t="shared" si="7"/>
        <v>0</v>
      </c>
      <c r="H159" s="1"/>
      <c r="I159" s="1"/>
      <c r="J159" s="1"/>
      <c r="K159" s="1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  <c r="CA159" s="2"/>
      <c r="CB159" s="2"/>
      <c r="CC159" s="2"/>
      <c r="CD159" s="2"/>
      <c r="CE159" s="2"/>
      <c r="CF159" s="2"/>
      <c r="CG159" s="2"/>
      <c r="CH159" s="2"/>
      <c r="CI159" s="2"/>
      <c r="CJ159" s="2"/>
      <c r="CK159" s="2"/>
      <c r="CL159" s="2"/>
      <c r="CM159" s="2"/>
      <c r="CN159" s="2"/>
      <c r="CO159" s="2"/>
      <c r="CP159" s="2"/>
      <c r="CQ159" s="2"/>
      <c r="CR159" s="2"/>
      <c r="CS159" s="2"/>
      <c r="CT159" s="2"/>
      <c r="CU159" s="2"/>
      <c r="CV159" s="2"/>
      <c r="CW159" s="2"/>
      <c r="CX159" s="2"/>
      <c r="CY159" s="2"/>
      <c r="CZ159" s="2"/>
    </row>
    <row r="160" spans="1:104" ht="32.25" customHeight="1" x14ac:dyDescent="0.2">
      <c r="A160" s="11" t="s">
        <v>18</v>
      </c>
      <c r="B160" s="311" t="s">
        <v>82</v>
      </c>
      <c r="C160" s="311"/>
      <c r="D160" s="211" t="s">
        <v>9</v>
      </c>
      <c r="E160" s="11">
        <f>SUM(E149*1+E151*1)</f>
        <v>84</v>
      </c>
      <c r="F160" s="213"/>
      <c r="G160" s="212">
        <f t="shared" si="7"/>
        <v>0</v>
      </c>
      <c r="H160" s="1"/>
      <c r="I160" s="1"/>
      <c r="J160" s="1"/>
      <c r="K160" s="1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  <c r="CA160" s="2"/>
      <c r="CB160" s="2"/>
      <c r="CC160" s="2"/>
      <c r="CD160" s="2"/>
      <c r="CE160" s="2"/>
      <c r="CF160" s="2"/>
      <c r="CG160" s="2"/>
      <c r="CH160" s="2"/>
      <c r="CI160" s="2"/>
      <c r="CJ160" s="2"/>
      <c r="CK160" s="2"/>
      <c r="CL160" s="2"/>
      <c r="CM160" s="2"/>
      <c r="CN160" s="2"/>
      <c r="CO160" s="2"/>
      <c r="CP160" s="2"/>
      <c r="CQ160" s="2"/>
      <c r="CR160" s="2"/>
      <c r="CS160" s="2"/>
      <c r="CT160" s="2"/>
      <c r="CU160" s="2"/>
      <c r="CV160" s="2"/>
      <c r="CW160" s="2"/>
      <c r="CX160" s="2"/>
      <c r="CY160" s="2"/>
      <c r="CZ160" s="2"/>
    </row>
    <row r="161" spans="1:104" ht="24.95" customHeight="1" x14ac:dyDescent="0.2">
      <c r="A161" s="211" t="s">
        <v>18</v>
      </c>
      <c r="B161" s="311" t="s">
        <v>83</v>
      </c>
      <c r="C161" s="311"/>
      <c r="D161" s="211" t="s">
        <v>12</v>
      </c>
      <c r="E161" s="170">
        <f>ROUND(SUM(E148*10/1000+E150*10/1000),2)</f>
        <v>0.81</v>
      </c>
      <c r="F161" s="213"/>
      <c r="G161" s="212">
        <f t="shared" si="7"/>
        <v>0</v>
      </c>
      <c r="H161" s="1"/>
      <c r="I161" s="1"/>
      <c r="J161" s="1"/>
      <c r="K161" s="1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  <c r="CA161" s="2"/>
      <c r="CB161" s="2"/>
      <c r="CC161" s="2"/>
      <c r="CD161" s="2"/>
      <c r="CE161" s="2"/>
      <c r="CF161" s="2"/>
      <c r="CG161" s="2"/>
      <c r="CH161" s="2"/>
      <c r="CI161" s="2"/>
      <c r="CJ161" s="2"/>
      <c r="CK161" s="2"/>
      <c r="CL161" s="2"/>
      <c r="CM161" s="2"/>
      <c r="CN161" s="2"/>
      <c r="CO161" s="2"/>
      <c r="CP161" s="2"/>
      <c r="CQ161" s="2"/>
      <c r="CR161" s="2"/>
      <c r="CS161" s="2"/>
      <c r="CT161" s="2"/>
      <c r="CU161" s="2"/>
      <c r="CV161" s="2"/>
      <c r="CW161" s="2"/>
      <c r="CX161" s="2"/>
      <c r="CY161" s="2"/>
      <c r="CZ161" s="2"/>
    </row>
    <row r="162" spans="1:104" ht="24.95" customHeight="1" x14ac:dyDescent="0.2">
      <c r="A162" s="11" t="s">
        <v>19</v>
      </c>
      <c r="B162" s="310" t="s">
        <v>16</v>
      </c>
      <c r="C162" s="310"/>
      <c r="D162" s="211" t="s">
        <v>10</v>
      </c>
      <c r="E162" s="170">
        <v>7</v>
      </c>
      <c r="F162" s="213"/>
      <c r="G162" s="212">
        <f t="shared" si="7"/>
        <v>0</v>
      </c>
      <c r="H162" s="1"/>
      <c r="I162" s="1"/>
      <c r="J162" s="1"/>
      <c r="K162" s="1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BZ162" s="2"/>
      <c r="CA162" s="2"/>
      <c r="CB162" s="2"/>
      <c r="CC162" s="2"/>
      <c r="CD162" s="2"/>
      <c r="CE162" s="2"/>
      <c r="CF162" s="2"/>
      <c r="CG162" s="2"/>
      <c r="CH162" s="2"/>
      <c r="CI162" s="2"/>
      <c r="CJ162" s="2"/>
      <c r="CK162" s="2"/>
      <c r="CL162" s="2"/>
      <c r="CM162" s="2"/>
      <c r="CN162" s="2"/>
      <c r="CO162" s="2"/>
      <c r="CP162" s="2"/>
      <c r="CQ162" s="2"/>
      <c r="CR162" s="2"/>
      <c r="CS162" s="2"/>
      <c r="CT162" s="2"/>
      <c r="CU162" s="2"/>
      <c r="CV162" s="2"/>
      <c r="CW162" s="2"/>
      <c r="CX162" s="2"/>
      <c r="CY162" s="2"/>
      <c r="CZ162" s="2"/>
    </row>
    <row r="163" spans="1:104" ht="24.95" customHeight="1" x14ac:dyDescent="0.2">
      <c r="A163" s="11" t="s">
        <v>18</v>
      </c>
      <c r="B163" s="310" t="s">
        <v>36</v>
      </c>
      <c r="C163" s="310"/>
      <c r="D163" s="211" t="s">
        <v>11</v>
      </c>
      <c r="E163" s="170">
        <f>SUM(E162*0.1)</f>
        <v>0.70000000000000007</v>
      </c>
      <c r="F163" s="213"/>
      <c r="G163" s="212">
        <f t="shared" si="7"/>
        <v>0</v>
      </c>
      <c r="H163" s="1"/>
      <c r="I163" s="1"/>
      <c r="J163" s="1"/>
      <c r="K163" s="1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  <c r="BZ163" s="2"/>
      <c r="CA163" s="2"/>
      <c r="CB163" s="2"/>
      <c r="CC163" s="2"/>
      <c r="CD163" s="2"/>
      <c r="CE163" s="2"/>
      <c r="CF163" s="2"/>
      <c r="CG163" s="2"/>
      <c r="CH163" s="2"/>
      <c r="CI163" s="2"/>
      <c r="CJ163" s="2"/>
      <c r="CK163" s="2"/>
      <c r="CL163" s="2"/>
      <c r="CM163" s="2"/>
      <c r="CN163" s="2"/>
      <c r="CO163" s="2"/>
      <c r="CP163" s="2"/>
      <c r="CQ163" s="2"/>
      <c r="CR163" s="2"/>
      <c r="CS163" s="2"/>
      <c r="CT163" s="2"/>
      <c r="CU163" s="2"/>
      <c r="CV163" s="2"/>
      <c r="CW163" s="2"/>
      <c r="CX163" s="2"/>
      <c r="CY163" s="2"/>
      <c r="CZ163" s="2"/>
    </row>
    <row r="164" spans="1:104" s="31" customFormat="1" ht="24.95" customHeight="1" x14ac:dyDescent="0.2">
      <c r="A164" s="127" t="s">
        <v>208</v>
      </c>
      <c r="B164" s="128" t="s">
        <v>209</v>
      </c>
      <c r="C164" s="128"/>
      <c r="D164" s="116" t="s">
        <v>10</v>
      </c>
      <c r="E164" s="129">
        <f>E162</f>
        <v>7</v>
      </c>
      <c r="F164" s="117"/>
      <c r="G164" s="212">
        <f t="shared" si="7"/>
        <v>0</v>
      </c>
      <c r="H164" s="162"/>
      <c r="I164" s="162"/>
      <c r="J164" s="162"/>
      <c r="K164" s="162"/>
    </row>
    <row r="165" spans="1:104" ht="24.95" customHeight="1" x14ac:dyDescent="0.2">
      <c r="A165" s="103"/>
      <c r="B165" s="307" t="s">
        <v>56</v>
      </c>
      <c r="C165" s="307"/>
      <c r="D165" s="119"/>
      <c r="E165" s="119"/>
      <c r="F165" s="120"/>
      <c r="G165" s="121">
        <f>SUM(G156:G164)</f>
        <v>0</v>
      </c>
    </row>
    <row r="166" spans="1:104" ht="24.95" customHeight="1" x14ac:dyDescent="0.2">
      <c r="A166" s="11"/>
      <c r="B166" s="374" t="s">
        <v>318</v>
      </c>
      <c r="C166" s="375"/>
      <c r="D166" s="375"/>
      <c r="E166" s="375"/>
      <c r="F166" s="375"/>
      <c r="G166" s="375"/>
      <c r="H166" s="205"/>
      <c r="I166" s="206"/>
      <c r="J166" s="1"/>
      <c r="K166" s="1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BZ166" s="2"/>
      <c r="CA166" s="2"/>
      <c r="CB166" s="2"/>
      <c r="CC166" s="2"/>
      <c r="CD166" s="2"/>
      <c r="CE166" s="2"/>
      <c r="CF166" s="2"/>
      <c r="CG166" s="2"/>
      <c r="CH166" s="2"/>
      <c r="CI166" s="2"/>
      <c r="CJ166" s="2"/>
      <c r="CK166" s="2"/>
      <c r="CL166" s="2"/>
      <c r="CM166" s="2"/>
      <c r="CN166" s="2"/>
      <c r="CO166" s="2"/>
      <c r="CP166" s="2"/>
      <c r="CQ166" s="2"/>
      <c r="CR166" s="2"/>
      <c r="CS166" s="2"/>
      <c r="CT166" s="2"/>
      <c r="CU166" s="2"/>
      <c r="CV166" s="2"/>
      <c r="CW166" s="2"/>
      <c r="CX166" s="2"/>
      <c r="CY166" s="2"/>
      <c r="CZ166" s="2"/>
    </row>
    <row r="167" spans="1:104" ht="24.95" customHeight="1" x14ac:dyDescent="0.2">
      <c r="A167" s="178" t="s">
        <v>17</v>
      </c>
      <c r="B167" s="337" t="s">
        <v>210</v>
      </c>
      <c r="C167" s="338"/>
      <c r="D167" s="123" t="s">
        <v>9</v>
      </c>
      <c r="E167" s="182">
        <f>E126+E136</f>
        <v>1841</v>
      </c>
      <c r="F167" s="215"/>
      <c r="G167" s="118">
        <f t="shared" ref="G167:G172" si="8">E167*F167</f>
        <v>0</v>
      </c>
      <c r="H167" s="205"/>
      <c r="I167" s="206"/>
      <c r="J167" s="1"/>
      <c r="K167" s="1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  <c r="BU167" s="2"/>
      <c r="BV167" s="2"/>
      <c r="BW167" s="2"/>
      <c r="BX167" s="2"/>
      <c r="BY167" s="2"/>
      <c r="BZ167" s="2"/>
      <c r="CA167" s="2"/>
      <c r="CB167" s="2"/>
      <c r="CC167" s="2"/>
      <c r="CD167" s="2"/>
      <c r="CE167" s="2"/>
      <c r="CF167" s="2"/>
      <c r="CG167" s="2"/>
      <c r="CH167" s="2"/>
      <c r="CI167" s="2"/>
      <c r="CJ167" s="2"/>
      <c r="CK167" s="2"/>
      <c r="CL167" s="2"/>
      <c r="CM167" s="2"/>
      <c r="CN167" s="2"/>
      <c r="CO167" s="2"/>
      <c r="CP167" s="2"/>
      <c r="CQ167" s="2"/>
      <c r="CR167" s="2"/>
      <c r="CS167" s="2"/>
      <c r="CT167" s="2"/>
      <c r="CU167" s="2"/>
      <c r="CV167" s="2"/>
      <c r="CW167" s="2"/>
      <c r="CX167" s="2"/>
      <c r="CY167" s="2"/>
      <c r="CZ167" s="2"/>
    </row>
    <row r="168" spans="1:104" ht="24.95" customHeight="1" x14ac:dyDescent="0.2">
      <c r="A168" s="178" t="s">
        <v>211</v>
      </c>
      <c r="B168" s="337" t="s">
        <v>212</v>
      </c>
      <c r="C168" s="338"/>
      <c r="D168" s="182" t="s">
        <v>9</v>
      </c>
      <c r="E168" s="182">
        <f>E126</f>
        <v>464</v>
      </c>
      <c r="F168" s="216"/>
      <c r="G168" s="118">
        <f t="shared" si="8"/>
        <v>0</v>
      </c>
      <c r="H168" s="205"/>
      <c r="I168" s="206"/>
      <c r="J168" s="1"/>
      <c r="K168" s="1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  <c r="BZ168" s="2"/>
      <c r="CA168" s="2"/>
      <c r="CB168" s="2"/>
      <c r="CC168" s="2"/>
      <c r="CD168" s="2"/>
      <c r="CE168" s="2"/>
      <c r="CF168" s="2"/>
      <c r="CG168" s="2"/>
      <c r="CH168" s="2"/>
      <c r="CI168" s="2"/>
      <c r="CJ168" s="2"/>
      <c r="CK168" s="2"/>
      <c r="CL168" s="2"/>
      <c r="CM168" s="2"/>
      <c r="CN168" s="2"/>
      <c r="CO168" s="2"/>
      <c r="CP168" s="2"/>
      <c r="CQ168" s="2"/>
      <c r="CR168" s="2"/>
      <c r="CS168" s="2"/>
      <c r="CT168" s="2"/>
      <c r="CU168" s="2"/>
      <c r="CV168" s="2"/>
      <c r="CW168" s="2"/>
      <c r="CX168" s="2"/>
      <c r="CY168" s="2"/>
      <c r="CZ168" s="2"/>
    </row>
    <row r="169" spans="1:104" ht="24.95" customHeight="1" x14ac:dyDescent="0.2">
      <c r="A169" s="178" t="s">
        <v>213</v>
      </c>
      <c r="B169" s="330" t="s">
        <v>214</v>
      </c>
      <c r="C169" s="330"/>
      <c r="D169" s="182" t="s">
        <v>9</v>
      </c>
      <c r="E169" s="182">
        <f>E136</f>
        <v>1377</v>
      </c>
      <c r="F169" s="215"/>
      <c r="G169" s="118">
        <f t="shared" si="8"/>
        <v>0</v>
      </c>
      <c r="H169" s="205"/>
      <c r="I169" s="206"/>
      <c r="J169" s="1"/>
      <c r="K169" s="1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BZ169" s="2"/>
      <c r="CA169" s="2"/>
      <c r="CB169" s="2"/>
      <c r="CC169" s="2"/>
      <c r="CD169" s="2"/>
      <c r="CE169" s="2"/>
      <c r="CF169" s="2"/>
      <c r="CG169" s="2"/>
      <c r="CH169" s="2"/>
      <c r="CI169" s="2"/>
      <c r="CJ169" s="2"/>
      <c r="CK169" s="2"/>
      <c r="CL169" s="2"/>
      <c r="CM169" s="2"/>
      <c r="CN169" s="2"/>
      <c r="CO169" s="2"/>
      <c r="CP169" s="2"/>
      <c r="CQ169" s="2"/>
      <c r="CR169" s="2"/>
      <c r="CS169" s="2"/>
      <c r="CT169" s="2"/>
      <c r="CU169" s="2"/>
      <c r="CV169" s="2"/>
      <c r="CW169" s="2"/>
      <c r="CX169" s="2"/>
      <c r="CY169" s="2"/>
      <c r="CZ169" s="2"/>
    </row>
    <row r="170" spans="1:104" ht="24.95" customHeight="1" x14ac:dyDescent="0.2">
      <c r="A170" s="11" t="s">
        <v>49</v>
      </c>
      <c r="B170" s="379" t="s">
        <v>215</v>
      </c>
      <c r="C170" s="380"/>
      <c r="D170" s="181" t="s">
        <v>11</v>
      </c>
      <c r="E170" s="170">
        <f>ROUND((E171*0.02),2)</f>
        <v>1.4</v>
      </c>
      <c r="F170" s="215"/>
      <c r="G170" s="118">
        <f t="shared" si="8"/>
        <v>0</v>
      </c>
      <c r="H170" s="205"/>
      <c r="I170" s="206"/>
      <c r="J170" s="1"/>
      <c r="K170" s="1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  <c r="CA170" s="2"/>
      <c r="CB170" s="2"/>
      <c r="CC170" s="2"/>
      <c r="CD170" s="2"/>
      <c r="CE170" s="2"/>
      <c r="CF170" s="2"/>
      <c r="CG170" s="2"/>
      <c r="CH170" s="2"/>
      <c r="CI170" s="2"/>
      <c r="CJ170" s="2"/>
      <c r="CK170" s="2"/>
      <c r="CL170" s="2"/>
      <c r="CM170" s="2"/>
      <c r="CN170" s="2"/>
      <c r="CO170" s="2"/>
      <c r="CP170" s="2"/>
      <c r="CQ170" s="2"/>
      <c r="CR170" s="2"/>
      <c r="CS170" s="2"/>
      <c r="CT170" s="2"/>
      <c r="CU170" s="2"/>
      <c r="CV170" s="2"/>
      <c r="CW170" s="2"/>
      <c r="CX170" s="2"/>
      <c r="CY170" s="2"/>
      <c r="CZ170" s="2"/>
    </row>
    <row r="171" spans="1:104" ht="24.95" customHeight="1" x14ac:dyDescent="0.2">
      <c r="A171" s="11" t="s">
        <v>216</v>
      </c>
      <c r="B171" s="342" t="s">
        <v>217</v>
      </c>
      <c r="C171" s="343"/>
      <c r="D171" s="217" t="s">
        <v>10</v>
      </c>
      <c r="E171" s="218">
        <v>70</v>
      </c>
      <c r="F171" s="219"/>
      <c r="G171" s="118">
        <f t="shared" si="8"/>
        <v>0</v>
      </c>
      <c r="H171" s="220"/>
      <c r="I171" s="206"/>
      <c r="J171" s="1"/>
      <c r="K171" s="1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  <c r="CA171" s="2"/>
      <c r="CB171" s="2"/>
      <c r="CC171" s="2"/>
      <c r="CD171" s="2"/>
      <c r="CE171" s="2"/>
      <c r="CF171" s="2"/>
      <c r="CG171" s="2"/>
      <c r="CH171" s="2"/>
      <c r="CI171" s="2"/>
      <c r="CJ171" s="2"/>
      <c r="CK171" s="2"/>
      <c r="CL171" s="2"/>
      <c r="CM171" s="2"/>
      <c r="CN171" s="2"/>
      <c r="CO171" s="2"/>
      <c r="CP171" s="2"/>
      <c r="CQ171" s="2"/>
      <c r="CR171" s="2"/>
      <c r="CS171" s="2"/>
      <c r="CT171" s="2"/>
      <c r="CU171" s="2"/>
      <c r="CV171" s="2"/>
      <c r="CW171" s="2"/>
      <c r="CX171" s="2"/>
      <c r="CY171" s="2"/>
      <c r="CZ171" s="2"/>
    </row>
    <row r="172" spans="1:104" ht="24.95" customHeight="1" x14ac:dyDescent="0.2">
      <c r="A172" s="221" t="s">
        <v>18</v>
      </c>
      <c r="B172" s="269" t="s">
        <v>218</v>
      </c>
      <c r="C172" s="269"/>
      <c r="D172" s="222" t="s">
        <v>15</v>
      </c>
      <c r="E172" s="218">
        <f>E171*0.07*2</f>
        <v>9.8000000000000007</v>
      </c>
      <c r="F172" s="219"/>
      <c r="G172" s="118">
        <f t="shared" si="8"/>
        <v>0</v>
      </c>
      <c r="H172" s="220"/>
      <c r="I172" s="206"/>
      <c r="J172" s="1"/>
      <c r="K172" s="1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BZ172" s="2"/>
      <c r="CA172" s="2"/>
      <c r="CB172" s="2"/>
      <c r="CC172" s="2"/>
      <c r="CD172" s="2"/>
      <c r="CE172" s="2"/>
      <c r="CF172" s="2"/>
      <c r="CG172" s="2"/>
      <c r="CH172" s="2"/>
      <c r="CI172" s="2"/>
      <c r="CJ172" s="2"/>
      <c r="CK172" s="2"/>
      <c r="CL172" s="2"/>
      <c r="CM172" s="2"/>
      <c r="CN172" s="2"/>
      <c r="CO172" s="2"/>
      <c r="CP172" s="2"/>
      <c r="CQ172" s="2"/>
      <c r="CR172" s="2"/>
      <c r="CS172" s="2"/>
      <c r="CT172" s="2"/>
      <c r="CU172" s="2"/>
      <c r="CV172" s="2"/>
      <c r="CW172" s="2"/>
      <c r="CX172" s="2"/>
      <c r="CY172" s="2"/>
      <c r="CZ172" s="2"/>
    </row>
    <row r="173" spans="1:104" ht="24.95" customHeight="1" x14ac:dyDescent="0.2">
      <c r="A173" s="116"/>
      <c r="B173" s="344" t="s">
        <v>319</v>
      </c>
      <c r="C173" s="344"/>
      <c r="D173" s="119"/>
      <c r="E173" s="119"/>
      <c r="F173" s="209"/>
      <c r="G173" s="210">
        <f>SUM(G167:G172)</f>
        <v>0</v>
      </c>
      <c r="H173" s="205"/>
      <c r="I173" s="206"/>
      <c r="J173" s="1"/>
      <c r="K173" s="1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  <c r="CA173" s="2"/>
      <c r="CB173" s="2"/>
      <c r="CC173" s="2"/>
      <c r="CD173" s="2"/>
      <c r="CE173" s="2"/>
      <c r="CF173" s="2"/>
      <c r="CG173" s="2"/>
      <c r="CH173" s="2"/>
      <c r="CI173" s="2"/>
      <c r="CJ173" s="2"/>
      <c r="CK173" s="2"/>
      <c r="CL173" s="2"/>
      <c r="CM173" s="2"/>
      <c r="CN173" s="2"/>
      <c r="CO173" s="2"/>
      <c r="CP173" s="2"/>
      <c r="CQ173" s="2"/>
      <c r="CR173" s="2"/>
      <c r="CS173" s="2"/>
      <c r="CT173" s="2"/>
      <c r="CU173" s="2"/>
      <c r="CV173" s="2"/>
      <c r="CW173" s="2"/>
      <c r="CX173" s="2"/>
      <c r="CY173" s="2"/>
      <c r="CZ173" s="2"/>
    </row>
    <row r="174" spans="1:104" s="13" customFormat="1" ht="24.95" customHeight="1" x14ac:dyDescent="0.25">
      <c r="A174" s="284"/>
      <c r="B174" s="292" t="s">
        <v>8</v>
      </c>
      <c r="C174" s="292"/>
      <c r="D174" s="292" t="s">
        <v>46</v>
      </c>
      <c r="E174" s="287" t="s">
        <v>40</v>
      </c>
      <c r="F174" s="259" t="s">
        <v>4</v>
      </c>
      <c r="G174" s="260" t="s">
        <v>41</v>
      </c>
      <c r="H174" s="38"/>
      <c r="I174" s="38"/>
      <c r="J174" s="38"/>
      <c r="K174" s="38"/>
      <c r="L174" s="39"/>
      <c r="M174" s="39"/>
      <c r="N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F174" s="39"/>
      <c r="AG174" s="39"/>
      <c r="AH174" s="39"/>
      <c r="AI174" s="39"/>
      <c r="AJ174" s="39"/>
      <c r="AK174" s="39"/>
      <c r="AL174" s="39"/>
      <c r="AM174" s="39"/>
      <c r="AN174" s="39"/>
      <c r="AO174" s="39"/>
      <c r="AP174" s="39"/>
      <c r="AQ174" s="39"/>
      <c r="AR174" s="39"/>
      <c r="AS174" s="39"/>
      <c r="AT174" s="39"/>
      <c r="AU174" s="39"/>
      <c r="AV174" s="39"/>
      <c r="AW174" s="39"/>
      <c r="AX174" s="39"/>
      <c r="AY174" s="39"/>
      <c r="AZ174" s="39"/>
      <c r="BA174" s="39"/>
      <c r="BB174" s="39"/>
      <c r="BC174" s="39"/>
      <c r="BD174" s="39"/>
      <c r="BE174" s="39"/>
      <c r="BF174" s="39"/>
      <c r="BG174" s="39"/>
      <c r="BH174" s="39"/>
      <c r="BI174" s="39"/>
      <c r="BJ174" s="39"/>
      <c r="BK174" s="39"/>
      <c r="BL174" s="39"/>
      <c r="BM174" s="39"/>
      <c r="BN174" s="39"/>
      <c r="BO174" s="39"/>
      <c r="BP174" s="39"/>
      <c r="BQ174" s="39"/>
      <c r="BR174" s="39"/>
      <c r="BS174" s="39"/>
      <c r="BT174" s="39"/>
      <c r="BU174" s="39"/>
      <c r="BV174" s="39"/>
      <c r="BW174" s="39"/>
      <c r="BX174" s="39"/>
      <c r="BY174" s="39"/>
      <c r="BZ174" s="39"/>
      <c r="CA174" s="39"/>
      <c r="CB174" s="39"/>
      <c r="CC174" s="39"/>
      <c r="CD174" s="39"/>
      <c r="CE174" s="39"/>
      <c r="CF174" s="39"/>
      <c r="CG174" s="39"/>
      <c r="CH174" s="39"/>
      <c r="CI174" s="39"/>
      <c r="CJ174" s="39"/>
      <c r="CK174" s="39"/>
      <c r="CL174" s="39"/>
      <c r="CM174" s="39"/>
      <c r="CN174" s="39"/>
      <c r="CO174" s="39"/>
      <c r="CP174" s="39"/>
      <c r="CQ174" s="39"/>
      <c r="CR174" s="39"/>
      <c r="CS174" s="39"/>
      <c r="CT174" s="39"/>
      <c r="CU174" s="39"/>
      <c r="CV174" s="39"/>
      <c r="CW174" s="39"/>
      <c r="CX174" s="39"/>
      <c r="CY174" s="39"/>
      <c r="CZ174" s="39"/>
    </row>
    <row r="175" spans="1:104" s="8" customFormat="1" ht="24.95" customHeight="1" x14ac:dyDescent="0.25">
      <c r="A175" s="284"/>
      <c r="B175" s="292"/>
      <c r="C175" s="292"/>
      <c r="D175" s="292"/>
      <c r="E175" s="293"/>
      <c r="F175" s="259"/>
      <c r="G175" s="260"/>
      <c r="H175" s="6"/>
      <c r="I175" s="6"/>
      <c r="J175" s="6"/>
      <c r="K175" s="6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F175" s="40"/>
      <c r="AG175" s="40"/>
      <c r="AH175" s="40"/>
      <c r="AI175" s="40"/>
      <c r="AJ175" s="40"/>
      <c r="AK175" s="40"/>
      <c r="AL175" s="40"/>
      <c r="AM175" s="40"/>
      <c r="AN175" s="40"/>
      <c r="AO175" s="40"/>
      <c r="AP175" s="40"/>
      <c r="AQ175" s="40"/>
      <c r="AR175" s="40"/>
      <c r="AS175" s="40"/>
      <c r="AT175" s="40"/>
      <c r="AU175" s="40"/>
      <c r="AV175" s="40"/>
      <c r="AW175" s="40"/>
      <c r="AX175" s="40"/>
      <c r="AY175" s="40"/>
      <c r="AZ175" s="40"/>
      <c r="BA175" s="40"/>
      <c r="BB175" s="40"/>
      <c r="BC175" s="40"/>
      <c r="BD175" s="40"/>
      <c r="BE175" s="40"/>
      <c r="BF175" s="40"/>
      <c r="BG175" s="40"/>
      <c r="BH175" s="40"/>
      <c r="BI175" s="40"/>
      <c r="BJ175" s="40"/>
      <c r="BK175" s="40"/>
      <c r="BL175" s="40"/>
      <c r="BM175" s="40"/>
      <c r="BN175" s="40"/>
      <c r="BO175" s="40"/>
      <c r="BP175" s="40"/>
      <c r="BQ175" s="40"/>
      <c r="BR175" s="40"/>
      <c r="BS175" s="40"/>
      <c r="BT175" s="40"/>
      <c r="BU175" s="40"/>
      <c r="BV175" s="40"/>
      <c r="BW175" s="40"/>
      <c r="BX175" s="40"/>
      <c r="BY175" s="40"/>
      <c r="BZ175" s="40"/>
      <c r="CA175" s="40"/>
      <c r="CB175" s="40"/>
      <c r="CC175" s="40"/>
      <c r="CD175" s="40"/>
      <c r="CE175" s="40"/>
      <c r="CF175" s="40"/>
      <c r="CG175" s="40"/>
      <c r="CH175" s="40"/>
      <c r="CI175" s="40"/>
      <c r="CJ175" s="40"/>
      <c r="CK175" s="40"/>
      <c r="CL175" s="40"/>
      <c r="CM175" s="40"/>
      <c r="CN175" s="40"/>
      <c r="CO175" s="40"/>
      <c r="CP175" s="40"/>
      <c r="CQ175" s="40"/>
      <c r="CR175" s="40"/>
      <c r="CS175" s="40"/>
      <c r="CT175" s="40"/>
      <c r="CU175" s="40"/>
      <c r="CV175" s="40"/>
      <c r="CW175" s="40"/>
      <c r="CX175" s="40"/>
      <c r="CY175" s="40"/>
      <c r="CZ175" s="40"/>
    </row>
    <row r="176" spans="1:104" ht="24.95" customHeight="1" x14ac:dyDescent="0.2">
      <c r="A176" s="103"/>
      <c r="B176" s="309" t="s">
        <v>13</v>
      </c>
      <c r="C176" s="309"/>
      <c r="D176" s="309"/>
      <c r="E176" s="309"/>
      <c r="F176" s="309"/>
      <c r="G176" s="309"/>
    </row>
    <row r="177" spans="1:104" s="10" customFormat="1" ht="24.95" customHeight="1" x14ac:dyDescent="0.2">
      <c r="A177" s="11" t="s">
        <v>17</v>
      </c>
      <c r="B177" s="321" t="s">
        <v>45</v>
      </c>
      <c r="C177" s="321"/>
      <c r="D177" s="28" t="s">
        <v>9</v>
      </c>
      <c r="E177" s="130">
        <f>SUM(E98)</f>
        <v>7</v>
      </c>
      <c r="F177" s="131"/>
      <c r="G177" s="99">
        <f t="shared" ref="G177:G199" si="9">E177*F177</f>
        <v>0</v>
      </c>
      <c r="H177" s="44"/>
      <c r="I177" s="44"/>
      <c r="J177" s="44"/>
      <c r="K177" s="44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</row>
    <row r="178" spans="1:104" s="31" customFormat="1" ht="24.95" customHeight="1" x14ac:dyDescent="0.2">
      <c r="A178" s="116" t="s">
        <v>219</v>
      </c>
      <c r="B178" s="271" t="s">
        <v>220</v>
      </c>
      <c r="C178" s="271"/>
      <c r="D178" s="116" t="s">
        <v>9</v>
      </c>
      <c r="E178" s="168">
        <f>E177</f>
        <v>7</v>
      </c>
      <c r="F178" s="117"/>
      <c r="G178" s="212">
        <f t="shared" si="9"/>
        <v>0</v>
      </c>
      <c r="H178" s="162"/>
      <c r="I178" s="162"/>
      <c r="J178" s="162"/>
      <c r="K178" s="162"/>
    </row>
    <row r="179" spans="1:104" s="31" customFormat="1" ht="24.95" customHeight="1" x14ac:dyDescent="0.2">
      <c r="A179" s="116" t="s">
        <v>221</v>
      </c>
      <c r="B179" s="271" t="s">
        <v>222</v>
      </c>
      <c r="C179" s="271"/>
      <c r="D179" s="116" t="s">
        <v>9</v>
      </c>
      <c r="E179" s="116">
        <f>SUM(E177)</f>
        <v>7</v>
      </c>
      <c r="F179" s="117"/>
      <c r="G179" s="212">
        <f t="shared" si="9"/>
        <v>0</v>
      </c>
      <c r="H179" s="162"/>
      <c r="I179" s="162"/>
      <c r="J179" s="162"/>
      <c r="K179" s="162"/>
    </row>
    <row r="180" spans="1:104" ht="24.95" customHeight="1" x14ac:dyDescent="0.2">
      <c r="A180" s="28" t="s">
        <v>49</v>
      </c>
      <c r="B180" s="274" t="s">
        <v>50</v>
      </c>
      <c r="C180" s="274"/>
      <c r="D180" s="124" t="s">
        <v>11</v>
      </c>
      <c r="E180" s="112">
        <f>ROUND((E177*0.08),2)</f>
        <v>0.56000000000000005</v>
      </c>
      <c r="F180" s="111"/>
      <c r="G180" s="99">
        <f t="shared" si="9"/>
        <v>0</v>
      </c>
    </row>
    <row r="181" spans="1:104" ht="24.95" customHeight="1" x14ac:dyDescent="0.2">
      <c r="A181" s="28" t="s">
        <v>18</v>
      </c>
      <c r="B181" s="275" t="s">
        <v>90</v>
      </c>
      <c r="C181" s="339"/>
      <c r="D181" s="124" t="s">
        <v>11</v>
      </c>
      <c r="E181" s="112">
        <f>E180</f>
        <v>0.56000000000000005</v>
      </c>
      <c r="F181" s="111"/>
      <c r="G181" s="99">
        <f t="shared" si="9"/>
        <v>0</v>
      </c>
    </row>
    <row r="182" spans="1:104" s="31" customFormat="1" ht="24.95" customHeight="1" x14ac:dyDescent="0.2">
      <c r="A182" s="116" t="s">
        <v>18</v>
      </c>
      <c r="B182" s="332" t="s">
        <v>51</v>
      </c>
      <c r="C182" s="332"/>
      <c r="D182" s="127" t="s">
        <v>11</v>
      </c>
      <c r="E182" s="132">
        <f>ROUND((E177*0.5),2)</f>
        <v>3.5</v>
      </c>
      <c r="F182" s="133"/>
      <c r="G182" s="99">
        <f t="shared" si="9"/>
        <v>0</v>
      </c>
      <c r="H182" s="45"/>
      <c r="I182" s="45"/>
      <c r="J182" s="45"/>
      <c r="K182" s="45"/>
      <c r="L182" s="46"/>
      <c r="M182" s="46"/>
      <c r="N182" s="46"/>
      <c r="O182" s="46"/>
      <c r="P182" s="46"/>
      <c r="Q182" s="46"/>
      <c r="R182" s="46"/>
      <c r="S182" s="46"/>
      <c r="T182" s="46"/>
      <c r="U182" s="46"/>
      <c r="V182" s="46"/>
      <c r="W182" s="46"/>
      <c r="X182" s="46"/>
      <c r="Y182" s="46"/>
      <c r="Z182" s="46"/>
      <c r="AA182" s="46"/>
      <c r="AB182" s="46"/>
      <c r="AC182" s="46"/>
      <c r="AD182" s="46"/>
      <c r="AE182" s="46"/>
      <c r="AF182" s="46"/>
      <c r="AG182" s="46"/>
      <c r="AH182" s="46"/>
      <c r="AI182" s="46"/>
      <c r="AJ182" s="46"/>
      <c r="AK182" s="46"/>
      <c r="AL182" s="46"/>
      <c r="AM182" s="46"/>
      <c r="AN182" s="46"/>
      <c r="AO182" s="46"/>
      <c r="AP182" s="46"/>
      <c r="AQ182" s="46"/>
      <c r="AR182" s="46"/>
      <c r="AS182" s="46"/>
      <c r="AT182" s="46"/>
      <c r="AU182" s="46"/>
      <c r="AV182" s="46"/>
      <c r="AW182" s="46"/>
      <c r="AX182" s="46"/>
      <c r="AY182" s="46"/>
      <c r="AZ182" s="46"/>
      <c r="BA182" s="46"/>
      <c r="BB182" s="46"/>
      <c r="BC182" s="46"/>
      <c r="BD182" s="46"/>
      <c r="BE182" s="46"/>
      <c r="BF182" s="46"/>
      <c r="BG182" s="46"/>
      <c r="BH182" s="46"/>
      <c r="BI182" s="46"/>
      <c r="BJ182" s="46"/>
      <c r="BK182" s="46"/>
      <c r="BL182" s="46"/>
      <c r="BM182" s="46"/>
      <c r="BN182" s="46"/>
      <c r="BO182" s="46"/>
      <c r="BP182" s="46"/>
      <c r="BQ182" s="46"/>
      <c r="BR182" s="46"/>
      <c r="BS182" s="46"/>
      <c r="BT182" s="46"/>
      <c r="BU182" s="46"/>
      <c r="BV182" s="46"/>
      <c r="BW182" s="46"/>
      <c r="BX182" s="46"/>
      <c r="BY182" s="46"/>
      <c r="BZ182" s="46"/>
      <c r="CA182" s="46"/>
      <c r="CB182" s="46"/>
      <c r="CC182" s="46"/>
      <c r="CD182" s="46"/>
      <c r="CE182" s="46"/>
      <c r="CF182" s="46"/>
      <c r="CG182" s="46"/>
      <c r="CH182" s="46"/>
      <c r="CI182" s="46"/>
      <c r="CJ182" s="46"/>
      <c r="CK182" s="46"/>
      <c r="CL182" s="46"/>
      <c r="CM182" s="46"/>
      <c r="CN182" s="46"/>
      <c r="CO182" s="46"/>
      <c r="CP182" s="46"/>
      <c r="CQ182" s="46"/>
      <c r="CR182" s="46"/>
      <c r="CS182" s="46"/>
      <c r="CT182" s="46"/>
      <c r="CU182" s="46"/>
      <c r="CV182" s="46"/>
      <c r="CW182" s="46"/>
      <c r="CX182" s="46"/>
      <c r="CY182" s="46"/>
      <c r="CZ182" s="46"/>
    </row>
    <row r="183" spans="1:104" ht="24.95" customHeight="1" x14ac:dyDescent="0.2">
      <c r="A183" s="28" t="s">
        <v>18</v>
      </c>
      <c r="B183" s="301" t="s">
        <v>85</v>
      </c>
      <c r="C183" s="301"/>
      <c r="D183" s="28" t="s">
        <v>9</v>
      </c>
      <c r="E183" s="28">
        <f>E177*5</f>
        <v>35</v>
      </c>
      <c r="F183" s="111"/>
      <c r="G183" s="99">
        <f t="shared" si="9"/>
        <v>0</v>
      </c>
    </row>
    <row r="184" spans="1:104" s="7" customFormat="1" ht="24.95" customHeight="1" x14ac:dyDescent="0.2">
      <c r="A184" s="28" t="s">
        <v>18</v>
      </c>
      <c r="B184" s="274" t="s">
        <v>84</v>
      </c>
      <c r="C184" s="274"/>
      <c r="D184" s="28" t="s">
        <v>12</v>
      </c>
      <c r="E184" s="112">
        <f>ROUND(SUM(E177*0.1),2)</f>
        <v>0.7</v>
      </c>
      <c r="F184" s="111"/>
      <c r="G184" s="99">
        <f t="shared" si="9"/>
        <v>0</v>
      </c>
      <c r="H184" s="41"/>
      <c r="I184" s="41"/>
      <c r="J184" s="41"/>
      <c r="K184" s="41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  <c r="BA184" s="42"/>
      <c r="BB184" s="42"/>
      <c r="BC184" s="42"/>
      <c r="BD184" s="42"/>
      <c r="BE184" s="42"/>
      <c r="BF184" s="42"/>
      <c r="BG184" s="42"/>
      <c r="BH184" s="42"/>
      <c r="BI184" s="42"/>
      <c r="BJ184" s="42"/>
      <c r="BK184" s="42"/>
      <c r="BL184" s="42"/>
      <c r="BM184" s="42"/>
      <c r="BN184" s="42"/>
      <c r="BO184" s="42"/>
      <c r="BP184" s="42"/>
      <c r="BQ184" s="42"/>
      <c r="BR184" s="42"/>
      <c r="BS184" s="42"/>
      <c r="BT184" s="42"/>
      <c r="BU184" s="42"/>
      <c r="BV184" s="42"/>
      <c r="BW184" s="42"/>
      <c r="BX184" s="42"/>
      <c r="BY184" s="42"/>
      <c r="BZ184" s="42"/>
      <c r="CA184" s="42"/>
      <c r="CB184" s="42"/>
      <c r="CC184" s="42"/>
      <c r="CD184" s="42"/>
      <c r="CE184" s="42"/>
      <c r="CF184" s="42"/>
      <c r="CG184" s="42"/>
      <c r="CH184" s="42"/>
      <c r="CI184" s="42"/>
      <c r="CJ184" s="42"/>
      <c r="CK184" s="42"/>
      <c r="CL184" s="42"/>
      <c r="CM184" s="42"/>
      <c r="CN184" s="42"/>
      <c r="CO184" s="42"/>
      <c r="CP184" s="42"/>
      <c r="CQ184" s="42"/>
      <c r="CR184" s="42"/>
      <c r="CS184" s="42"/>
      <c r="CT184" s="42"/>
      <c r="CU184" s="42"/>
      <c r="CV184" s="42"/>
      <c r="CW184" s="42"/>
      <c r="CX184" s="42"/>
      <c r="CY184" s="42"/>
      <c r="CZ184" s="42"/>
    </row>
    <row r="185" spans="1:104" s="7" customFormat="1" ht="24.95" customHeight="1" x14ac:dyDescent="0.2">
      <c r="A185" s="28" t="s">
        <v>23</v>
      </c>
      <c r="B185" s="333" t="s">
        <v>24</v>
      </c>
      <c r="C185" s="333"/>
      <c r="D185" s="91" t="s">
        <v>9</v>
      </c>
      <c r="E185" s="91">
        <f>E177</f>
        <v>7</v>
      </c>
      <c r="F185" s="111"/>
      <c r="G185" s="99">
        <f t="shared" si="9"/>
        <v>0</v>
      </c>
      <c r="H185" s="41"/>
      <c r="I185" s="41"/>
      <c r="J185" s="41"/>
      <c r="K185" s="41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  <c r="BM185" s="42"/>
      <c r="BN185" s="42"/>
      <c r="BO185" s="42"/>
      <c r="BP185" s="42"/>
      <c r="BQ185" s="42"/>
      <c r="BR185" s="42"/>
      <c r="BS185" s="42"/>
      <c r="BT185" s="42"/>
      <c r="BU185" s="42"/>
      <c r="BV185" s="42"/>
      <c r="BW185" s="42"/>
      <c r="BX185" s="42"/>
      <c r="BY185" s="42"/>
      <c r="BZ185" s="42"/>
      <c r="CA185" s="42"/>
      <c r="CB185" s="42"/>
      <c r="CC185" s="42"/>
      <c r="CD185" s="42"/>
      <c r="CE185" s="42"/>
      <c r="CF185" s="42"/>
      <c r="CG185" s="42"/>
      <c r="CH185" s="42"/>
      <c r="CI185" s="42"/>
      <c r="CJ185" s="42"/>
      <c r="CK185" s="42"/>
      <c r="CL185" s="42"/>
      <c r="CM185" s="42"/>
      <c r="CN185" s="42"/>
      <c r="CO185" s="42"/>
      <c r="CP185" s="42"/>
      <c r="CQ185" s="42"/>
      <c r="CR185" s="42"/>
      <c r="CS185" s="42"/>
      <c r="CT185" s="42"/>
      <c r="CU185" s="42"/>
      <c r="CV185" s="42"/>
      <c r="CW185" s="42"/>
      <c r="CX185" s="42"/>
      <c r="CY185" s="42"/>
      <c r="CZ185" s="42"/>
    </row>
    <row r="186" spans="1:104" ht="24.95" customHeight="1" x14ac:dyDescent="0.2">
      <c r="A186" s="28" t="s">
        <v>18</v>
      </c>
      <c r="B186" s="333" t="s">
        <v>26</v>
      </c>
      <c r="C186" s="333"/>
      <c r="D186" s="91" t="s">
        <v>9</v>
      </c>
      <c r="E186" s="91">
        <f>E177*3</f>
        <v>21</v>
      </c>
      <c r="F186" s="111"/>
      <c r="G186" s="99">
        <f t="shared" si="9"/>
        <v>0</v>
      </c>
    </row>
    <row r="187" spans="1:104" s="5" customFormat="1" ht="24.95" customHeight="1" x14ac:dyDescent="0.2">
      <c r="A187" s="28" t="s">
        <v>18</v>
      </c>
      <c r="B187" s="321" t="s">
        <v>27</v>
      </c>
      <c r="C187" s="321"/>
      <c r="D187" s="28" t="s">
        <v>9</v>
      </c>
      <c r="E187" s="91">
        <f>E177*3</f>
        <v>21</v>
      </c>
      <c r="F187" s="111"/>
      <c r="G187" s="99">
        <f t="shared" si="9"/>
        <v>0</v>
      </c>
      <c r="H187" s="47"/>
      <c r="I187" s="47"/>
      <c r="J187" s="47"/>
      <c r="K187" s="47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</row>
    <row r="188" spans="1:104" s="5" customFormat="1" ht="24.95" customHeight="1" x14ac:dyDescent="0.2">
      <c r="A188" s="28" t="s">
        <v>18</v>
      </c>
      <c r="B188" s="321" t="s">
        <v>28</v>
      </c>
      <c r="C188" s="321"/>
      <c r="D188" s="28" t="s">
        <v>9</v>
      </c>
      <c r="E188" s="91">
        <f>E177*3</f>
        <v>21</v>
      </c>
      <c r="F188" s="111"/>
      <c r="G188" s="99">
        <f t="shared" si="9"/>
        <v>0</v>
      </c>
      <c r="H188" s="47"/>
      <c r="I188" s="47"/>
      <c r="J188" s="47"/>
      <c r="K188" s="47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</row>
    <row r="189" spans="1:104" s="5" customFormat="1" ht="24.95" customHeight="1" x14ac:dyDescent="0.2">
      <c r="A189" s="11" t="s">
        <v>17</v>
      </c>
      <c r="B189" s="340" t="s">
        <v>223</v>
      </c>
      <c r="C189" s="341"/>
      <c r="D189" s="11" t="s">
        <v>9</v>
      </c>
      <c r="E189" s="130">
        <f>E177</f>
        <v>7</v>
      </c>
      <c r="F189" s="171"/>
      <c r="G189" s="212">
        <f t="shared" si="9"/>
        <v>0</v>
      </c>
      <c r="H189" s="223"/>
      <c r="I189" s="69"/>
      <c r="J189" s="69"/>
      <c r="K189" s="69"/>
    </row>
    <row r="190" spans="1:104" s="5" customFormat="1" ht="24.95" customHeight="1" x14ac:dyDescent="0.2">
      <c r="A190" s="11" t="s">
        <v>17</v>
      </c>
      <c r="B190" s="340" t="s">
        <v>224</v>
      </c>
      <c r="C190" s="341"/>
      <c r="D190" s="11" t="s">
        <v>9</v>
      </c>
      <c r="E190" s="130">
        <f>E177</f>
        <v>7</v>
      </c>
      <c r="F190" s="171"/>
      <c r="G190" s="212">
        <f t="shared" si="9"/>
        <v>0</v>
      </c>
      <c r="H190" s="69"/>
      <c r="I190" s="69"/>
      <c r="J190" s="69"/>
      <c r="K190" s="69"/>
    </row>
    <row r="191" spans="1:104" s="5" customFormat="1" ht="24.95" customHeight="1" x14ac:dyDescent="0.2">
      <c r="A191" s="11" t="s">
        <v>18</v>
      </c>
      <c r="B191" s="340" t="s">
        <v>225</v>
      </c>
      <c r="C191" s="341"/>
      <c r="D191" s="11" t="s">
        <v>9</v>
      </c>
      <c r="E191" s="130">
        <f>E177</f>
        <v>7</v>
      </c>
      <c r="F191" s="171"/>
      <c r="G191" s="212">
        <f t="shared" si="9"/>
        <v>0</v>
      </c>
      <c r="H191" s="69"/>
      <c r="I191" s="69"/>
      <c r="J191" s="69"/>
      <c r="K191" s="69"/>
    </row>
    <row r="192" spans="1:104" s="5" customFormat="1" ht="24.95" customHeight="1" x14ac:dyDescent="0.2">
      <c r="A192" s="11" t="s">
        <v>17</v>
      </c>
      <c r="B192" s="340" t="s">
        <v>226</v>
      </c>
      <c r="C192" s="341"/>
      <c r="D192" s="11" t="s">
        <v>9</v>
      </c>
      <c r="E192" s="130">
        <f>E177</f>
        <v>7</v>
      </c>
      <c r="F192" s="171"/>
      <c r="G192" s="212">
        <f t="shared" si="9"/>
        <v>0</v>
      </c>
      <c r="H192" s="69"/>
      <c r="I192" s="69"/>
      <c r="J192" s="69"/>
      <c r="K192" s="69"/>
    </row>
    <row r="193" spans="1:104" ht="24.95" customHeight="1" x14ac:dyDescent="0.2">
      <c r="A193" s="11" t="s">
        <v>17</v>
      </c>
      <c r="B193" s="340" t="s">
        <v>227</v>
      </c>
      <c r="C193" s="341"/>
      <c r="D193" s="11" t="s">
        <v>9</v>
      </c>
      <c r="E193" s="182">
        <f>E177</f>
        <v>7</v>
      </c>
      <c r="F193" s="171"/>
      <c r="G193" s="212">
        <f t="shared" si="9"/>
        <v>0</v>
      </c>
      <c r="H193" s="1"/>
      <c r="I193" s="1"/>
      <c r="J193" s="1"/>
      <c r="K193" s="1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  <c r="CA193" s="2"/>
      <c r="CB193" s="2"/>
      <c r="CC193" s="2"/>
      <c r="CD193" s="2"/>
      <c r="CE193" s="2"/>
      <c r="CF193" s="2"/>
      <c r="CG193" s="2"/>
      <c r="CH193" s="2"/>
      <c r="CI193" s="2"/>
      <c r="CJ193" s="2"/>
      <c r="CK193" s="2"/>
      <c r="CL193" s="2"/>
      <c r="CM193" s="2"/>
      <c r="CN193" s="2"/>
      <c r="CO193" s="2"/>
      <c r="CP193" s="2"/>
      <c r="CQ193" s="2"/>
      <c r="CR193" s="2"/>
      <c r="CS193" s="2"/>
      <c r="CT193" s="2"/>
      <c r="CU193" s="2"/>
      <c r="CV193" s="2"/>
      <c r="CW193" s="2"/>
      <c r="CX193" s="2"/>
      <c r="CY193" s="2"/>
      <c r="CZ193" s="2"/>
    </row>
    <row r="194" spans="1:104" s="5" customFormat="1" ht="24.95" customHeight="1" x14ac:dyDescent="0.2">
      <c r="A194" s="11" t="s">
        <v>18</v>
      </c>
      <c r="B194" s="385" t="s">
        <v>229</v>
      </c>
      <c r="C194" s="386"/>
      <c r="D194" s="11" t="s">
        <v>9</v>
      </c>
      <c r="E194" s="130">
        <f>E177</f>
        <v>7</v>
      </c>
      <c r="F194" s="111"/>
      <c r="G194" s="99">
        <f t="shared" si="9"/>
        <v>0</v>
      </c>
      <c r="H194" s="47"/>
      <c r="I194" s="47"/>
      <c r="J194" s="47"/>
      <c r="K194" s="47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</row>
    <row r="195" spans="1:104" s="7" customFormat="1" ht="24.95" customHeight="1" x14ac:dyDescent="0.2">
      <c r="A195" s="11" t="s">
        <v>17</v>
      </c>
      <c r="B195" s="331" t="s">
        <v>228</v>
      </c>
      <c r="C195" s="331"/>
      <c r="D195" s="11" t="s">
        <v>9</v>
      </c>
      <c r="E195" s="112">
        <f>E177</f>
        <v>7</v>
      </c>
      <c r="F195" s="111"/>
      <c r="G195" s="99">
        <f t="shared" si="9"/>
        <v>0</v>
      </c>
      <c r="H195" s="41"/>
      <c r="I195" s="41"/>
      <c r="J195" s="41"/>
      <c r="K195" s="41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  <c r="BM195" s="42"/>
      <c r="BN195" s="42"/>
      <c r="BO195" s="42"/>
      <c r="BP195" s="42"/>
      <c r="BQ195" s="42"/>
      <c r="BR195" s="42"/>
      <c r="BS195" s="42"/>
      <c r="BT195" s="42"/>
      <c r="BU195" s="42"/>
      <c r="BV195" s="42"/>
      <c r="BW195" s="42"/>
      <c r="BX195" s="42"/>
      <c r="BY195" s="42"/>
      <c r="BZ195" s="42"/>
      <c r="CA195" s="42"/>
      <c r="CB195" s="42"/>
      <c r="CC195" s="42"/>
      <c r="CD195" s="42"/>
      <c r="CE195" s="42"/>
      <c r="CF195" s="42"/>
      <c r="CG195" s="42"/>
      <c r="CH195" s="42"/>
      <c r="CI195" s="42"/>
      <c r="CJ195" s="42"/>
      <c r="CK195" s="42"/>
      <c r="CL195" s="42"/>
      <c r="CM195" s="42"/>
      <c r="CN195" s="42"/>
      <c r="CO195" s="42"/>
      <c r="CP195" s="42"/>
      <c r="CQ195" s="42"/>
      <c r="CR195" s="42"/>
      <c r="CS195" s="42"/>
      <c r="CT195" s="42"/>
      <c r="CU195" s="42"/>
      <c r="CV195" s="42"/>
      <c r="CW195" s="42"/>
      <c r="CX195" s="42"/>
      <c r="CY195" s="42"/>
      <c r="CZ195" s="42"/>
    </row>
    <row r="196" spans="1:104" ht="24.95" customHeight="1" x14ac:dyDescent="0.2">
      <c r="A196" s="11" t="s">
        <v>102</v>
      </c>
      <c r="B196" s="179" t="s">
        <v>230</v>
      </c>
      <c r="C196" s="179"/>
      <c r="D196" s="11" t="s">
        <v>9</v>
      </c>
      <c r="E196" s="11">
        <f>SUM(E177)</f>
        <v>7</v>
      </c>
      <c r="F196" s="171"/>
      <c r="G196" s="212">
        <f t="shared" si="9"/>
        <v>0</v>
      </c>
      <c r="H196" s="1"/>
      <c r="I196" s="1"/>
      <c r="J196" s="1"/>
      <c r="K196" s="1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  <c r="CA196" s="2"/>
      <c r="CB196" s="2"/>
      <c r="CC196" s="2"/>
      <c r="CD196" s="2"/>
      <c r="CE196" s="2"/>
      <c r="CF196" s="2"/>
      <c r="CG196" s="2"/>
      <c r="CH196" s="2"/>
      <c r="CI196" s="2"/>
      <c r="CJ196" s="2"/>
      <c r="CK196" s="2"/>
      <c r="CL196" s="2"/>
      <c r="CM196" s="2"/>
      <c r="CN196" s="2"/>
      <c r="CO196" s="2"/>
      <c r="CP196" s="2"/>
      <c r="CQ196" s="2"/>
      <c r="CR196" s="2"/>
      <c r="CS196" s="2"/>
      <c r="CT196" s="2"/>
      <c r="CU196" s="2"/>
      <c r="CV196" s="2"/>
      <c r="CW196" s="2"/>
      <c r="CX196" s="2"/>
      <c r="CY196" s="2"/>
      <c r="CZ196" s="2"/>
    </row>
    <row r="197" spans="1:104" ht="24.95" customHeight="1" x14ac:dyDescent="0.2">
      <c r="A197" s="28" t="s">
        <v>18</v>
      </c>
      <c r="B197" s="331" t="s">
        <v>48</v>
      </c>
      <c r="C197" s="331"/>
      <c r="D197" s="28" t="s">
        <v>11</v>
      </c>
      <c r="E197" s="112">
        <f>ROUND(SUM((E196)*0.1),2)</f>
        <v>0.7</v>
      </c>
      <c r="F197" s="111"/>
      <c r="G197" s="99">
        <f t="shared" si="9"/>
        <v>0</v>
      </c>
    </row>
    <row r="198" spans="1:104" s="10" customFormat="1" ht="24.95" customHeight="1" x14ac:dyDescent="0.2">
      <c r="A198" s="113" t="s">
        <v>17</v>
      </c>
      <c r="B198" s="331" t="s">
        <v>53</v>
      </c>
      <c r="C198" s="331"/>
      <c r="D198" s="28" t="s">
        <v>9</v>
      </c>
      <c r="E198" s="91">
        <f>SUM(E177)</f>
        <v>7</v>
      </c>
      <c r="F198" s="111"/>
      <c r="G198" s="99">
        <f t="shared" si="9"/>
        <v>0</v>
      </c>
      <c r="H198" s="44"/>
      <c r="I198" s="44"/>
      <c r="J198" s="44"/>
      <c r="K198" s="44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</row>
    <row r="199" spans="1:104" s="31" customFormat="1" ht="24.95" customHeight="1" x14ac:dyDescent="0.2">
      <c r="A199" s="127" t="s">
        <v>231</v>
      </c>
      <c r="B199" s="128" t="s">
        <v>232</v>
      </c>
      <c r="C199" s="128"/>
      <c r="D199" s="116" t="s">
        <v>9</v>
      </c>
      <c r="E199" s="168">
        <f>E177</f>
        <v>7</v>
      </c>
      <c r="F199" s="117"/>
      <c r="G199" s="212">
        <f t="shared" si="9"/>
        <v>0</v>
      </c>
      <c r="H199" s="162"/>
      <c r="I199" s="162"/>
      <c r="J199" s="162"/>
      <c r="K199" s="162"/>
    </row>
    <row r="200" spans="1:104" ht="24.95" customHeight="1" x14ac:dyDescent="0.2">
      <c r="A200" s="103"/>
      <c r="B200" s="322" t="s">
        <v>233</v>
      </c>
      <c r="C200" s="322"/>
      <c r="D200" s="134"/>
      <c r="E200" s="134"/>
      <c r="F200" s="135"/>
      <c r="G200" s="136">
        <f>SUM(G177:G199)</f>
        <v>0</v>
      </c>
    </row>
    <row r="201" spans="1:104" s="13" customFormat="1" ht="24.95" customHeight="1" x14ac:dyDescent="0.25">
      <c r="A201" s="284"/>
      <c r="B201" s="292" t="s">
        <v>8</v>
      </c>
      <c r="C201" s="292"/>
      <c r="D201" s="292" t="s">
        <v>46</v>
      </c>
      <c r="E201" s="287" t="s">
        <v>40</v>
      </c>
      <c r="F201" s="259" t="s">
        <v>4</v>
      </c>
      <c r="G201" s="260" t="s">
        <v>41</v>
      </c>
      <c r="H201" s="38"/>
      <c r="I201" s="38"/>
      <c r="J201" s="38"/>
      <c r="K201" s="38"/>
      <c r="L201" s="39"/>
      <c r="M201" s="39"/>
      <c r="N201" s="39"/>
      <c r="O201" s="39"/>
      <c r="P201" s="39"/>
      <c r="Q201" s="39"/>
      <c r="R201" s="39"/>
      <c r="S201" s="39"/>
      <c r="T201" s="39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F201" s="39"/>
      <c r="AG201" s="39"/>
      <c r="AH201" s="39"/>
      <c r="AI201" s="39"/>
      <c r="AJ201" s="39"/>
      <c r="AK201" s="39"/>
      <c r="AL201" s="39"/>
      <c r="AM201" s="39"/>
      <c r="AN201" s="39"/>
      <c r="AO201" s="39"/>
      <c r="AP201" s="39"/>
      <c r="AQ201" s="39"/>
      <c r="AR201" s="39"/>
      <c r="AS201" s="39"/>
      <c r="AT201" s="39"/>
      <c r="AU201" s="39"/>
      <c r="AV201" s="39"/>
      <c r="AW201" s="39"/>
      <c r="AX201" s="39"/>
      <c r="AY201" s="39"/>
      <c r="AZ201" s="39"/>
      <c r="BA201" s="39"/>
      <c r="BB201" s="39"/>
      <c r="BC201" s="39"/>
      <c r="BD201" s="39"/>
      <c r="BE201" s="39"/>
      <c r="BF201" s="39"/>
      <c r="BG201" s="39"/>
      <c r="BH201" s="39"/>
      <c r="BI201" s="39"/>
      <c r="BJ201" s="39"/>
      <c r="BK201" s="39"/>
      <c r="BL201" s="39"/>
      <c r="BM201" s="39"/>
      <c r="BN201" s="39"/>
      <c r="BO201" s="39"/>
      <c r="BP201" s="39"/>
      <c r="BQ201" s="39"/>
      <c r="BR201" s="39"/>
      <c r="BS201" s="39"/>
      <c r="BT201" s="39"/>
      <c r="BU201" s="39"/>
      <c r="BV201" s="39"/>
      <c r="BW201" s="39"/>
      <c r="BX201" s="39"/>
      <c r="BY201" s="39"/>
      <c r="BZ201" s="39"/>
      <c r="CA201" s="39"/>
      <c r="CB201" s="39"/>
      <c r="CC201" s="39"/>
      <c r="CD201" s="39"/>
      <c r="CE201" s="39"/>
      <c r="CF201" s="39"/>
      <c r="CG201" s="39"/>
      <c r="CH201" s="39"/>
      <c r="CI201" s="39"/>
      <c r="CJ201" s="39"/>
      <c r="CK201" s="39"/>
      <c r="CL201" s="39"/>
      <c r="CM201" s="39"/>
      <c r="CN201" s="39"/>
      <c r="CO201" s="39"/>
      <c r="CP201" s="39"/>
      <c r="CQ201" s="39"/>
      <c r="CR201" s="39"/>
      <c r="CS201" s="39"/>
      <c r="CT201" s="39"/>
      <c r="CU201" s="39"/>
      <c r="CV201" s="39"/>
      <c r="CW201" s="39"/>
      <c r="CX201" s="39"/>
      <c r="CY201" s="39"/>
      <c r="CZ201" s="39"/>
    </row>
    <row r="202" spans="1:104" s="8" customFormat="1" ht="24.95" customHeight="1" x14ac:dyDescent="0.25">
      <c r="A202" s="284"/>
      <c r="B202" s="292"/>
      <c r="C202" s="292"/>
      <c r="D202" s="292"/>
      <c r="E202" s="293"/>
      <c r="F202" s="259"/>
      <c r="G202" s="260"/>
      <c r="H202" s="6"/>
      <c r="I202" s="6"/>
      <c r="J202" s="6"/>
      <c r="K202" s="6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F202" s="40"/>
      <c r="AG202" s="40"/>
      <c r="AH202" s="40"/>
      <c r="AI202" s="40"/>
      <c r="AJ202" s="40"/>
      <c r="AK202" s="40"/>
      <c r="AL202" s="40"/>
      <c r="AM202" s="40"/>
      <c r="AN202" s="40"/>
      <c r="AO202" s="40"/>
      <c r="AP202" s="40"/>
      <c r="AQ202" s="40"/>
      <c r="AR202" s="40"/>
      <c r="AS202" s="40"/>
      <c r="AT202" s="40"/>
      <c r="AU202" s="40"/>
      <c r="AV202" s="40"/>
      <c r="AW202" s="40"/>
      <c r="AX202" s="40"/>
      <c r="AY202" s="40"/>
      <c r="AZ202" s="40"/>
      <c r="BA202" s="40"/>
      <c r="BB202" s="40"/>
      <c r="BC202" s="40"/>
      <c r="BD202" s="40"/>
      <c r="BE202" s="40"/>
      <c r="BF202" s="40"/>
      <c r="BG202" s="40"/>
      <c r="BH202" s="40"/>
      <c r="BI202" s="40"/>
      <c r="BJ202" s="40"/>
      <c r="BK202" s="40"/>
      <c r="BL202" s="40"/>
      <c r="BM202" s="40"/>
      <c r="BN202" s="40"/>
      <c r="BO202" s="40"/>
      <c r="BP202" s="40"/>
      <c r="BQ202" s="40"/>
      <c r="BR202" s="40"/>
      <c r="BS202" s="40"/>
      <c r="BT202" s="40"/>
      <c r="BU202" s="40"/>
      <c r="BV202" s="40"/>
      <c r="BW202" s="40"/>
      <c r="BX202" s="40"/>
      <c r="BY202" s="40"/>
      <c r="BZ202" s="40"/>
      <c r="CA202" s="40"/>
      <c r="CB202" s="40"/>
      <c r="CC202" s="40"/>
      <c r="CD202" s="40"/>
      <c r="CE202" s="40"/>
      <c r="CF202" s="40"/>
      <c r="CG202" s="40"/>
      <c r="CH202" s="40"/>
      <c r="CI202" s="40"/>
      <c r="CJ202" s="40"/>
      <c r="CK202" s="40"/>
      <c r="CL202" s="40"/>
      <c r="CM202" s="40"/>
      <c r="CN202" s="40"/>
      <c r="CO202" s="40"/>
      <c r="CP202" s="40"/>
      <c r="CQ202" s="40"/>
      <c r="CR202" s="40"/>
      <c r="CS202" s="40"/>
      <c r="CT202" s="40"/>
      <c r="CU202" s="40"/>
      <c r="CV202" s="40"/>
      <c r="CW202" s="40"/>
      <c r="CX202" s="40"/>
      <c r="CY202" s="40"/>
      <c r="CZ202" s="40"/>
    </row>
    <row r="203" spans="1:104" ht="24.95" customHeight="1" x14ac:dyDescent="0.2">
      <c r="A203" s="103"/>
      <c r="B203" s="309" t="s">
        <v>93</v>
      </c>
      <c r="C203" s="309"/>
      <c r="D203" s="309"/>
      <c r="E203" s="309"/>
      <c r="F203" s="309"/>
      <c r="G203" s="309"/>
    </row>
    <row r="204" spans="1:104" ht="24.95" customHeight="1" x14ac:dyDescent="0.2">
      <c r="A204" s="28" t="s">
        <v>25</v>
      </c>
      <c r="B204" s="301" t="s">
        <v>80</v>
      </c>
      <c r="C204" s="334"/>
      <c r="D204" s="28" t="s">
        <v>10</v>
      </c>
      <c r="E204" s="112">
        <v>298</v>
      </c>
      <c r="F204" s="111"/>
      <c r="G204" s="99">
        <f t="shared" ref="G204:G218" si="10">F204*E204</f>
        <v>0</v>
      </c>
    </row>
    <row r="205" spans="1:104" ht="24.95" customHeight="1" x14ac:dyDescent="0.2">
      <c r="A205" s="28" t="s">
        <v>18</v>
      </c>
      <c r="B205" s="301" t="s">
        <v>44</v>
      </c>
      <c r="C205" s="301"/>
      <c r="D205" s="28" t="s">
        <v>22</v>
      </c>
      <c r="E205" s="106">
        <f>ROUND(SUM(E204*0.0008),3)</f>
        <v>0.23799999999999999</v>
      </c>
      <c r="F205" s="111"/>
      <c r="G205" s="99">
        <f t="shared" si="10"/>
        <v>0</v>
      </c>
    </row>
    <row r="206" spans="1:104" s="12" customFormat="1" ht="24.95" customHeight="1" x14ac:dyDescent="0.2">
      <c r="A206" s="155">
        <v>111151434</v>
      </c>
      <c r="B206" s="303" t="s">
        <v>92</v>
      </c>
      <c r="C206" s="304"/>
      <c r="D206" s="155" t="s">
        <v>10</v>
      </c>
      <c r="E206" s="109">
        <f>E204</f>
        <v>298</v>
      </c>
      <c r="F206" s="111"/>
      <c r="G206" s="110">
        <f t="shared" si="10"/>
        <v>0</v>
      </c>
      <c r="H206" s="36"/>
      <c r="I206" s="36"/>
      <c r="J206" s="36"/>
      <c r="K206" s="36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F206" s="37"/>
      <c r="AG206" s="37"/>
      <c r="AH206" s="37"/>
      <c r="AI206" s="37"/>
      <c r="AJ206" s="37"/>
      <c r="AK206" s="37"/>
      <c r="AL206" s="37"/>
      <c r="AM206" s="37"/>
      <c r="AN206" s="37"/>
      <c r="AO206" s="37"/>
      <c r="AP206" s="37"/>
      <c r="AQ206" s="37"/>
      <c r="AR206" s="37"/>
      <c r="AS206" s="37"/>
      <c r="AT206" s="37"/>
      <c r="AU206" s="37"/>
      <c r="AV206" s="37"/>
      <c r="AW206" s="37"/>
      <c r="AX206" s="37"/>
      <c r="AY206" s="37"/>
      <c r="AZ206" s="37"/>
      <c r="BA206" s="37"/>
      <c r="BB206" s="37"/>
      <c r="BC206" s="37"/>
      <c r="BD206" s="37"/>
      <c r="BE206" s="37"/>
      <c r="BF206" s="37"/>
      <c r="BG206" s="37"/>
      <c r="BH206" s="37"/>
      <c r="BI206" s="37"/>
      <c r="BJ206" s="37"/>
      <c r="BK206" s="37"/>
      <c r="BL206" s="37"/>
      <c r="BM206" s="37"/>
      <c r="BN206" s="37"/>
      <c r="BO206" s="37"/>
      <c r="BP206" s="37"/>
      <c r="BQ206" s="37"/>
      <c r="BR206" s="37"/>
      <c r="BS206" s="37"/>
      <c r="BT206" s="37"/>
      <c r="BU206" s="37"/>
      <c r="BV206" s="37"/>
      <c r="BW206" s="37"/>
      <c r="BX206" s="37"/>
      <c r="BY206" s="37"/>
      <c r="BZ206" s="37"/>
      <c r="CA206" s="37"/>
      <c r="CB206" s="37"/>
      <c r="CC206" s="37"/>
      <c r="CD206" s="37"/>
      <c r="CE206" s="37"/>
      <c r="CF206" s="37"/>
      <c r="CG206" s="37"/>
      <c r="CH206" s="37"/>
      <c r="CI206" s="37"/>
      <c r="CJ206" s="37"/>
      <c r="CK206" s="37"/>
      <c r="CL206" s="37"/>
      <c r="CM206" s="37"/>
      <c r="CN206" s="37"/>
      <c r="CO206" s="37"/>
      <c r="CP206" s="37"/>
      <c r="CQ206" s="37"/>
      <c r="CR206" s="37"/>
      <c r="CS206" s="37"/>
      <c r="CT206" s="37"/>
      <c r="CU206" s="37"/>
      <c r="CV206" s="37"/>
      <c r="CW206" s="37"/>
      <c r="CX206" s="37"/>
      <c r="CY206" s="37"/>
      <c r="CZ206" s="37"/>
    </row>
    <row r="207" spans="1:104" ht="24.95" customHeight="1" x14ac:dyDescent="0.2">
      <c r="A207" s="28" t="s">
        <v>33</v>
      </c>
      <c r="B207" s="274" t="s">
        <v>34</v>
      </c>
      <c r="C207" s="274"/>
      <c r="D207" s="28" t="s">
        <v>10</v>
      </c>
      <c r="E207" s="112">
        <f>SUM(E204)</f>
        <v>298</v>
      </c>
      <c r="F207" s="111"/>
      <c r="G207" s="99">
        <f t="shared" si="10"/>
        <v>0</v>
      </c>
    </row>
    <row r="208" spans="1:104" ht="24.95" customHeight="1" x14ac:dyDescent="0.2">
      <c r="A208" s="28" t="s">
        <v>21</v>
      </c>
      <c r="B208" s="274" t="s">
        <v>31</v>
      </c>
      <c r="C208" s="274"/>
      <c r="D208" s="28" t="s">
        <v>10</v>
      </c>
      <c r="E208" s="112">
        <f>SUM(E204)</f>
        <v>298</v>
      </c>
      <c r="F208" s="111"/>
      <c r="G208" s="99">
        <f t="shared" si="10"/>
        <v>0</v>
      </c>
    </row>
    <row r="209" spans="1:105" ht="24.95" customHeight="1" x14ac:dyDescent="0.2">
      <c r="A209" s="28" t="s">
        <v>32</v>
      </c>
      <c r="B209" s="301" t="s">
        <v>76</v>
      </c>
      <c r="C209" s="301"/>
      <c r="D209" s="28" t="s">
        <v>11</v>
      </c>
      <c r="E209" s="112">
        <f>ROUND((0.01*E204),2)</f>
        <v>2.98</v>
      </c>
      <c r="F209" s="111"/>
      <c r="G209" s="99">
        <f t="shared" si="10"/>
        <v>0</v>
      </c>
    </row>
    <row r="210" spans="1:105" ht="24.95" customHeight="1" x14ac:dyDescent="0.2">
      <c r="A210" s="28" t="s">
        <v>18</v>
      </c>
      <c r="B210" s="384" t="s">
        <v>91</v>
      </c>
      <c r="C210" s="384"/>
      <c r="D210" s="123" t="s">
        <v>11</v>
      </c>
      <c r="E210" s="112">
        <f>ROUND(SUM(E204*0.05*1.2),2)</f>
        <v>17.88</v>
      </c>
      <c r="F210" s="114"/>
      <c r="G210" s="99">
        <f t="shared" si="10"/>
        <v>0</v>
      </c>
    </row>
    <row r="211" spans="1:105" ht="24.95" customHeight="1" x14ac:dyDescent="0.2">
      <c r="A211" s="28" t="s">
        <v>17</v>
      </c>
      <c r="B211" s="335" t="s">
        <v>35</v>
      </c>
      <c r="C211" s="335"/>
      <c r="D211" s="137" t="s">
        <v>11</v>
      </c>
      <c r="E211" s="112">
        <f>SUM(E210)</f>
        <v>17.88</v>
      </c>
      <c r="F211" s="138"/>
      <c r="G211" s="99">
        <f t="shared" si="10"/>
        <v>0</v>
      </c>
    </row>
    <row r="212" spans="1:105" ht="24.95" customHeight="1" x14ac:dyDescent="0.2">
      <c r="A212" s="113" t="s">
        <v>77</v>
      </c>
      <c r="B212" s="272" t="s">
        <v>81</v>
      </c>
      <c r="C212" s="273"/>
      <c r="D212" s="125" t="s">
        <v>10</v>
      </c>
      <c r="E212" s="112">
        <f>SUM(E206)</f>
        <v>298</v>
      </c>
      <c r="F212" s="114"/>
      <c r="G212" s="99">
        <f t="shared" si="10"/>
        <v>0</v>
      </c>
    </row>
    <row r="213" spans="1:105" ht="24.95" customHeight="1" x14ac:dyDescent="0.2">
      <c r="A213" s="122" t="s">
        <v>42</v>
      </c>
      <c r="B213" s="321" t="s">
        <v>78</v>
      </c>
      <c r="C213" s="321"/>
      <c r="D213" s="122" t="s">
        <v>10</v>
      </c>
      <c r="E213" s="139">
        <f>SUM(E204)</f>
        <v>298</v>
      </c>
      <c r="F213" s="140"/>
      <c r="G213" s="99">
        <f t="shared" si="10"/>
        <v>0</v>
      </c>
    </row>
    <row r="214" spans="1:105" ht="24.95" customHeight="1" x14ac:dyDescent="0.2">
      <c r="A214" s="28" t="s">
        <v>18</v>
      </c>
      <c r="B214" s="321" t="s">
        <v>37</v>
      </c>
      <c r="C214" s="321"/>
      <c r="D214" s="28" t="s">
        <v>12</v>
      </c>
      <c r="E214" s="112">
        <f>ROUND(SUM(E213*250/10000),2)</f>
        <v>7.45</v>
      </c>
      <c r="F214" s="111"/>
      <c r="G214" s="99">
        <f t="shared" si="10"/>
        <v>0</v>
      </c>
    </row>
    <row r="215" spans="1:105" ht="24.95" customHeight="1" x14ac:dyDescent="0.2">
      <c r="A215" s="28" t="s">
        <v>20</v>
      </c>
      <c r="B215" s="331" t="s">
        <v>14</v>
      </c>
      <c r="C215" s="331"/>
      <c r="D215" s="28" t="s">
        <v>15</v>
      </c>
      <c r="E215" s="106">
        <f>ROUND(SUM(E216*0.001),3)</f>
        <v>8.9999999999999993E-3</v>
      </c>
      <c r="F215" s="104"/>
      <c r="G215" s="99">
        <f t="shared" si="10"/>
        <v>0</v>
      </c>
    </row>
    <row r="216" spans="1:105" ht="24.95" customHeight="1" x14ac:dyDescent="0.2">
      <c r="A216" s="122" t="s">
        <v>18</v>
      </c>
      <c r="B216" s="321" t="s">
        <v>38</v>
      </c>
      <c r="C216" s="321"/>
      <c r="D216" s="122" t="s">
        <v>12</v>
      </c>
      <c r="E216" s="139">
        <f>ROUND(SUM(E213*0.03),2)</f>
        <v>8.94</v>
      </c>
      <c r="F216" s="140"/>
      <c r="G216" s="99">
        <f t="shared" si="10"/>
        <v>0</v>
      </c>
    </row>
    <row r="217" spans="1:105" ht="24.95" customHeight="1" x14ac:dyDescent="0.2">
      <c r="A217" s="122" t="s">
        <v>30</v>
      </c>
      <c r="B217" s="301" t="s">
        <v>79</v>
      </c>
      <c r="C217" s="301"/>
      <c r="D217" s="122" t="s">
        <v>10</v>
      </c>
      <c r="E217" s="139">
        <f>SUM(E213*3)</f>
        <v>894</v>
      </c>
      <c r="F217" s="140"/>
      <c r="G217" s="99">
        <f t="shared" si="10"/>
        <v>0</v>
      </c>
    </row>
    <row r="218" spans="1:105" s="31" customFormat="1" ht="24.95" customHeight="1" x14ac:dyDescent="0.2">
      <c r="A218" s="116" t="s">
        <v>17</v>
      </c>
      <c r="B218" s="270" t="s">
        <v>52</v>
      </c>
      <c r="C218" s="270"/>
      <c r="D218" s="116" t="s">
        <v>15</v>
      </c>
      <c r="E218" s="141">
        <f>E204*0.01</f>
        <v>2.98</v>
      </c>
      <c r="F218" s="117"/>
      <c r="G218" s="99">
        <f t="shared" si="10"/>
        <v>0</v>
      </c>
      <c r="H218" s="45"/>
      <c r="I218" s="45"/>
      <c r="J218" s="45"/>
      <c r="K218" s="45"/>
      <c r="L218" s="46"/>
      <c r="M218" s="46"/>
      <c r="N218" s="46"/>
      <c r="O218" s="46"/>
      <c r="P218" s="46"/>
      <c r="Q218" s="46"/>
      <c r="R218" s="46"/>
      <c r="S218" s="46"/>
      <c r="T218" s="46"/>
      <c r="U218" s="46"/>
      <c r="V218" s="46"/>
      <c r="W218" s="46"/>
      <c r="X218" s="46"/>
      <c r="Y218" s="46"/>
      <c r="Z218" s="46"/>
      <c r="AA218" s="46"/>
      <c r="AB218" s="46"/>
      <c r="AC218" s="46"/>
      <c r="AD218" s="46"/>
      <c r="AE218" s="46"/>
      <c r="AF218" s="46"/>
      <c r="AG218" s="46"/>
      <c r="AH218" s="46"/>
      <c r="AI218" s="46"/>
      <c r="AJ218" s="46"/>
      <c r="AK218" s="46"/>
      <c r="AL218" s="46"/>
      <c r="AM218" s="46"/>
      <c r="AN218" s="46"/>
      <c r="AO218" s="46"/>
      <c r="AP218" s="46"/>
      <c r="AQ218" s="46"/>
      <c r="AR218" s="46"/>
      <c r="AS218" s="46"/>
      <c r="AT218" s="46"/>
      <c r="AU218" s="46"/>
      <c r="AV218" s="46"/>
      <c r="AW218" s="46"/>
      <c r="AX218" s="46"/>
      <c r="AY218" s="46"/>
      <c r="AZ218" s="46"/>
      <c r="BA218" s="46"/>
      <c r="BB218" s="46"/>
      <c r="BC218" s="46"/>
      <c r="BD218" s="46"/>
      <c r="BE218" s="46"/>
      <c r="BF218" s="46"/>
      <c r="BG218" s="46"/>
      <c r="BH218" s="46"/>
      <c r="BI218" s="46"/>
      <c r="BJ218" s="46"/>
      <c r="BK218" s="46"/>
      <c r="BL218" s="46"/>
      <c r="BM218" s="46"/>
      <c r="BN218" s="46"/>
      <c r="BO218" s="46"/>
      <c r="BP218" s="46"/>
      <c r="BQ218" s="46"/>
      <c r="BR218" s="46"/>
      <c r="BS218" s="46"/>
      <c r="BT218" s="46"/>
      <c r="BU218" s="46"/>
      <c r="BV218" s="46"/>
      <c r="BW218" s="46"/>
      <c r="BX218" s="46"/>
      <c r="BY218" s="46"/>
      <c r="BZ218" s="46"/>
      <c r="CA218" s="46"/>
      <c r="CB218" s="46"/>
      <c r="CC218" s="46"/>
      <c r="CD218" s="46"/>
      <c r="CE218" s="46"/>
      <c r="CF218" s="46"/>
      <c r="CG218" s="46"/>
      <c r="CH218" s="46"/>
      <c r="CI218" s="46"/>
      <c r="CJ218" s="46"/>
      <c r="CK218" s="46"/>
      <c r="CL218" s="46"/>
      <c r="CM218" s="46"/>
      <c r="CN218" s="46"/>
      <c r="CO218" s="46"/>
      <c r="CP218" s="46"/>
      <c r="CQ218" s="46"/>
      <c r="CR218" s="46"/>
      <c r="CS218" s="46"/>
      <c r="CT218" s="46"/>
      <c r="CU218" s="46"/>
      <c r="CV218" s="46"/>
      <c r="CW218" s="46"/>
      <c r="CX218" s="46"/>
      <c r="CY218" s="46"/>
      <c r="CZ218" s="46"/>
    </row>
    <row r="219" spans="1:105" s="7" customFormat="1" ht="24.95" customHeight="1" x14ac:dyDescent="0.2">
      <c r="A219" s="105"/>
      <c r="B219" s="322" t="s">
        <v>94</v>
      </c>
      <c r="C219" s="322"/>
      <c r="D219" s="134"/>
      <c r="E219" s="134"/>
      <c r="F219" s="135"/>
      <c r="G219" s="136">
        <f>SUM(G204:G218)</f>
        <v>0</v>
      </c>
      <c r="H219" s="41"/>
      <c r="I219" s="41"/>
      <c r="J219" s="41"/>
      <c r="K219" s="41"/>
      <c r="L219" s="42"/>
      <c r="M219" s="42"/>
      <c r="N219" s="42"/>
      <c r="O219" s="42"/>
      <c r="P219" s="42"/>
      <c r="Q219" s="42"/>
      <c r="R219" s="42"/>
      <c r="S219" s="42"/>
      <c r="T219" s="42"/>
      <c r="U219" s="42"/>
      <c r="V219" s="42"/>
      <c r="W219" s="42"/>
      <c r="X219" s="42"/>
      <c r="Y219" s="42"/>
      <c r="Z219" s="42"/>
      <c r="AA219" s="42"/>
      <c r="AB219" s="42"/>
      <c r="AC219" s="42"/>
      <c r="AD219" s="42"/>
      <c r="AE219" s="42"/>
      <c r="AF219" s="42"/>
      <c r="AG219" s="42"/>
      <c r="AH219" s="42"/>
      <c r="AI219" s="42"/>
      <c r="AJ219" s="42"/>
      <c r="AK219" s="42"/>
      <c r="AL219" s="42"/>
      <c r="AM219" s="42"/>
      <c r="AN219" s="42"/>
      <c r="AO219" s="42"/>
      <c r="AP219" s="42"/>
      <c r="AQ219" s="42"/>
      <c r="AR219" s="42"/>
      <c r="AS219" s="42"/>
      <c r="AT219" s="42"/>
      <c r="AU219" s="42"/>
      <c r="AV219" s="42"/>
      <c r="AW219" s="42"/>
      <c r="AX219" s="42"/>
      <c r="AY219" s="42"/>
      <c r="AZ219" s="42"/>
      <c r="BA219" s="42"/>
      <c r="BB219" s="42"/>
      <c r="BC219" s="42"/>
      <c r="BD219" s="42"/>
      <c r="BE219" s="42"/>
      <c r="BF219" s="42"/>
      <c r="BG219" s="42"/>
      <c r="BH219" s="42"/>
      <c r="BI219" s="42"/>
      <c r="BJ219" s="42"/>
      <c r="BK219" s="42"/>
      <c r="BL219" s="42"/>
      <c r="BM219" s="42"/>
      <c r="BN219" s="42"/>
      <c r="BO219" s="42"/>
      <c r="BP219" s="42"/>
      <c r="BQ219" s="42"/>
      <c r="BR219" s="42"/>
      <c r="BS219" s="42"/>
      <c r="BT219" s="42"/>
      <c r="BU219" s="42"/>
      <c r="BV219" s="42"/>
      <c r="BW219" s="42"/>
      <c r="BX219" s="42"/>
      <c r="BY219" s="42"/>
      <c r="BZ219" s="42"/>
      <c r="CA219" s="42"/>
      <c r="CB219" s="42"/>
      <c r="CC219" s="42"/>
      <c r="CD219" s="42"/>
      <c r="CE219" s="42"/>
      <c r="CF219" s="42"/>
      <c r="CG219" s="42"/>
      <c r="CH219" s="42"/>
      <c r="CI219" s="42"/>
      <c r="CJ219" s="42"/>
      <c r="CK219" s="42"/>
      <c r="CL219" s="42"/>
      <c r="CM219" s="42"/>
      <c r="CN219" s="42"/>
      <c r="CO219" s="42"/>
      <c r="CP219" s="42"/>
      <c r="CQ219" s="42"/>
      <c r="CR219" s="42"/>
      <c r="CS219" s="42"/>
      <c r="CT219" s="42"/>
      <c r="CU219" s="42"/>
      <c r="CV219" s="42"/>
      <c r="CW219" s="42"/>
      <c r="CX219" s="42"/>
      <c r="CY219" s="42"/>
      <c r="CZ219" s="42"/>
    </row>
    <row r="220" spans="1:105" s="25" customFormat="1" ht="35.1" customHeight="1" x14ac:dyDescent="0.25">
      <c r="A220" s="24"/>
      <c r="B220" s="329" t="s">
        <v>73</v>
      </c>
      <c r="C220" s="329"/>
      <c r="D220" s="329"/>
      <c r="E220" s="329"/>
      <c r="F220" s="329"/>
      <c r="G220" s="142">
        <f>SUM(G219,G200,G173,G165,G152,G145)</f>
        <v>0</v>
      </c>
      <c r="H220" s="49"/>
      <c r="I220" s="49"/>
      <c r="J220" s="49"/>
      <c r="K220" s="49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  <c r="AA220" s="50"/>
      <c r="AB220" s="50"/>
      <c r="AC220" s="50"/>
      <c r="AD220" s="50"/>
      <c r="AE220" s="50"/>
      <c r="AF220" s="50"/>
      <c r="AG220" s="50"/>
      <c r="AH220" s="50"/>
      <c r="AI220" s="50"/>
      <c r="AJ220" s="50"/>
      <c r="AK220" s="50"/>
      <c r="AL220" s="50"/>
      <c r="AM220" s="50"/>
      <c r="AN220" s="50"/>
      <c r="AO220" s="50"/>
      <c r="AP220" s="50"/>
      <c r="AQ220" s="50"/>
      <c r="AR220" s="50"/>
      <c r="AS220" s="50"/>
      <c r="AT220" s="50"/>
      <c r="AU220" s="50"/>
      <c r="AV220" s="50"/>
      <c r="AW220" s="50"/>
      <c r="AX220" s="50"/>
      <c r="AY220" s="50"/>
      <c r="AZ220" s="50"/>
      <c r="BA220" s="50"/>
      <c r="BB220" s="50"/>
      <c r="BC220" s="50"/>
      <c r="BD220" s="50"/>
      <c r="BE220" s="50"/>
      <c r="BF220" s="50"/>
      <c r="BG220" s="50"/>
      <c r="BH220" s="50"/>
      <c r="BI220" s="50"/>
      <c r="BJ220" s="50"/>
      <c r="BK220" s="50"/>
      <c r="BL220" s="50"/>
      <c r="BM220" s="50"/>
      <c r="BN220" s="50"/>
      <c r="BO220" s="50"/>
      <c r="BP220" s="50"/>
      <c r="BQ220" s="50"/>
      <c r="BR220" s="50"/>
      <c r="BS220" s="50"/>
      <c r="BT220" s="50"/>
      <c r="BU220" s="50"/>
      <c r="BV220" s="50"/>
      <c r="BW220" s="50"/>
      <c r="BX220" s="50"/>
      <c r="BY220" s="50"/>
      <c r="BZ220" s="50"/>
      <c r="CA220" s="50"/>
      <c r="CB220" s="50"/>
      <c r="CC220" s="50"/>
      <c r="CD220" s="50"/>
      <c r="CE220" s="50"/>
      <c r="CF220" s="50"/>
      <c r="CG220" s="50"/>
      <c r="CH220" s="50"/>
      <c r="CI220" s="50"/>
      <c r="CJ220" s="50"/>
      <c r="CK220" s="50"/>
      <c r="CL220" s="50"/>
      <c r="CM220" s="50"/>
      <c r="CN220" s="50"/>
      <c r="CO220" s="50"/>
      <c r="CP220" s="50"/>
      <c r="CQ220" s="50"/>
      <c r="CR220" s="50"/>
      <c r="CS220" s="50"/>
      <c r="CT220" s="50"/>
      <c r="CU220" s="50"/>
      <c r="CV220" s="50"/>
      <c r="CW220" s="50"/>
      <c r="CX220" s="50"/>
      <c r="CY220" s="50"/>
      <c r="CZ220" s="50"/>
    </row>
    <row r="221" spans="1:105" s="16" customFormat="1" ht="35.1" customHeight="1" x14ac:dyDescent="0.2">
      <c r="A221" s="144"/>
      <c r="B221" s="300" t="s">
        <v>321</v>
      </c>
      <c r="C221" s="300"/>
      <c r="D221" s="300"/>
      <c r="E221" s="300"/>
      <c r="F221" s="300"/>
      <c r="G221" s="300"/>
      <c r="H221" s="51"/>
      <c r="I221" s="52"/>
      <c r="J221" s="52"/>
      <c r="K221" s="52"/>
      <c r="L221" s="52"/>
      <c r="M221" s="52"/>
      <c r="N221" s="52"/>
      <c r="O221" s="52"/>
      <c r="P221" s="52"/>
      <c r="Q221" s="52"/>
      <c r="R221" s="52"/>
      <c r="S221" s="52"/>
      <c r="T221" s="52"/>
      <c r="U221" s="52"/>
      <c r="V221" s="52"/>
      <c r="W221" s="52"/>
      <c r="X221" s="52"/>
      <c r="Y221" s="52"/>
      <c r="Z221" s="52"/>
      <c r="AA221" s="52"/>
      <c r="AB221" s="52"/>
      <c r="AC221" s="52"/>
      <c r="AD221" s="52"/>
      <c r="AE221" s="52"/>
      <c r="AF221" s="52"/>
      <c r="AG221" s="52"/>
      <c r="AH221" s="52"/>
      <c r="AI221" s="52"/>
      <c r="AJ221" s="52"/>
      <c r="AK221" s="52"/>
      <c r="AL221" s="52"/>
      <c r="AM221" s="52"/>
      <c r="AN221" s="52"/>
      <c r="AO221" s="52"/>
      <c r="AP221" s="52"/>
      <c r="AQ221" s="52"/>
      <c r="AR221" s="52"/>
      <c r="AS221" s="52"/>
      <c r="AT221" s="52"/>
      <c r="AU221" s="52"/>
      <c r="AV221" s="52"/>
      <c r="AW221" s="52"/>
      <c r="AX221" s="52"/>
      <c r="AY221" s="52"/>
      <c r="AZ221" s="52"/>
      <c r="BA221" s="52"/>
      <c r="BB221" s="52"/>
      <c r="BC221" s="52"/>
      <c r="BD221" s="52"/>
      <c r="BE221" s="52"/>
      <c r="BF221" s="52"/>
      <c r="BG221" s="52"/>
      <c r="BH221" s="52"/>
      <c r="BI221" s="52"/>
      <c r="BJ221" s="52"/>
      <c r="BK221" s="52"/>
      <c r="BL221" s="52"/>
      <c r="BM221" s="52"/>
      <c r="BN221" s="52"/>
      <c r="BO221" s="52"/>
      <c r="BP221" s="52"/>
      <c r="BQ221" s="52"/>
      <c r="BR221" s="52"/>
      <c r="BS221" s="52"/>
      <c r="BT221" s="52"/>
      <c r="BU221" s="52"/>
      <c r="BV221" s="52"/>
      <c r="BW221" s="52"/>
      <c r="BX221" s="52"/>
      <c r="BY221" s="52"/>
      <c r="BZ221" s="52"/>
      <c r="CA221" s="52"/>
      <c r="CB221" s="52"/>
      <c r="CC221" s="52"/>
      <c r="CD221" s="52"/>
      <c r="CE221" s="52"/>
      <c r="CF221" s="52"/>
      <c r="CG221" s="52"/>
      <c r="CH221" s="52"/>
      <c r="CI221" s="52"/>
      <c r="CJ221" s="52"/>
      <c r="CK221" s="52"/>
      <c r="CL221" s="52"/>
      <c r="CM221" s="52"/>
      <c r="CN221" s="52"/>
      <c r="CO221" s="52"/>
      <c r="CP221" s="52"/>
      <c r="CQ221" s="52"/>
      <c r="CR221" s="52"/>
      <c r="CS221" s="52"/>
      <c r="CT221" s="52"/>
      <c r="CU221" s="52"/>
      <c r="CV221" s="52"/>
      <c r="CW221" s="52"/>
      <c r="CX221" s="52"/>
      <c r="CY221" s="52"/>
      <c r="CZ221" s="52"/>
    </row>
    <row r="222" spans="1:105" s="13" customFormat="1" ht="24.95" customHeight="1" x14ac:dyDescent="0.25">
      <c r="A222" s="284"/>
      <c r="B222" s="292" t="s">
        <v>8</v>
      </c>
      <c r="C222" s="292"/>
      <c r="D222" s="292" t="s">
        <v>46</v>
      </c>
      <c r="E222" s="287" t="s">
        <v>40</v>
      </c>
      <c r="F222" s="259" t="s">
        <v>4</v>
      </c>
      <c r="G222" s="260" t="s">
        <v>41</v>
      </c>
      <c r="H222" s="38"/>
      <c r="I222" s="38"/>
      <c r="J222" s="38"/>
      <c r="K222" s="38"/>
      <c r="L222" s="39"/>
      <c r="M222" s="39"/>
      <c r="N222" s="39"/>
      <c r="O222" s="39"/>
      <c r="P222" s="39"/>
      <c r="Q222" s="39"/>
      <c r="R222" s="39"/>
      <c r="S222" s="39"/>
      <c r="T222" s="39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F222" s="39"/>
      <c r="AG222" s="39"/>
      <c r="AH222" s="39"/>
      <c r="AI222" s="39"/>
      <c r="AJ222" s="39"/>
      <c r="AK222" s="39"/>
      <c r="AL222" s="39"/>
      <c r="AM222" s="39"/>
      <c r="AN222" s="39"/>
      <c r="AO222" s="39"/>
      <c r="AP222" s="39"/>
      <c r="AQ222" s="39"/>
      <c r="AR222" s="39"/>
      <c r="AS222" s="39"/>
      <c r="AT222" s="39"/>
      <c r="AU222" s="39"/>
      <c r="AV222" s="39"/>
      <c r="AW222" s="39"/>
      <c r="AX222" s="39"/>
      <c r="AY222" s="39"/>
      <c r="AZ222" s="39"/>
      <c r="BA222" s="39"/>
      <c r="BB222" s="39"/>
      <c r="BC222" s="39"/>
      <c r="BD222" s="39"/>
      <c r="BE222" s="39"/>
      <c r="BF222" s="39"/>
      <c r="BG222" s="39"/>
      <c r="BH222" s="39"/>
      <c r="BI222" s="39"/>
      <c r="BJ222" s="39"/>
      <c r="BK222" s="39"/>
      <c r="BL222" s="39"/>
      <c r="BM222" s="39"/>
      <c r="BN222" s="39"/>
      <c r="BO222" s="39"/>
      <c r="BP222" s="39"/>
      <c r="BQ222" s="39"/>
      <c r="BR222" s="39"/>
      <c r="BS222" s="39"/>
      <c r="BT222" s="39"/>
      <c r="BU222" s="39"/>
      <c r="BV222" s="39"/>
      <c r="BW222" s="39"/>
      <c r="BX222" s="39"/>
      <c r="BY222" s="39"/>
      <c r="BZ222" s="39"/>
      <c r="CA222" s="39"/>
      <c r="CB222" s="39"/>
      <c r="CC222" s="39"/>
      <c r="CD222" s="39"/>
      <c r="CE222" s="39"/>
      <c r="CF222" s="39"/>
      <c r="CG222" s="39"/>
      <c r="CH222" s="39"/>
      <c r="CI222" s="39"/>
      <c r="CJ222" s="39"/>
      <c r="CK222" s="39"/>
      <c r="CL222" s="39"/>
      <c r="CM222" s="39"/>
      <c r="CN222" s="39"/>
      <c r="CO222" s="39"/>
      <c r="CP222" s="39"/>
      <c r="CQ222" s="39"/>
      <c r="CR222" s="39"/>
      <c r="CS222" s="39"/>
      <c r="CT222" s="39"/>
      <c r="CU222" s="39"/>
      <c r="CV222" s="39"/>
      <c r="CW222" s="39"/>
      <c r="CX222" s="39"/>
      <c r="CY222" s="39"/>
      <c r="CZ222" s="39"/>
    </row>
    <row r="223" spans="1:105" s="8" customFormat="1" ht="24.95" customHeight="1" x14ac:dyDescent="0.25">
      <c r="A223" s="284"/>
      <c r="B223" s="292"/>
      <c r="C223" s="292"/>
      <c r="D223" s="292"/>
      <c r="E223" s="293"/>
      <c r="F223" s="259"/>
      <c r="G223" s="260"/>
      <c r="H223" s="6"/>
      <c r="I223" s="6"/>
      <c r="J223" s="6"/>
      <c r="K223" s="6"/>
      <c r="L223" s="40"/>
      <c r="M223" s="40"/>
      <c r="N223" s="40"/>
      <c r="O223" s="40"/>
      <c r="P223" s="40"/>
      <c r="Q223" s="40"/>
      <c r="R223" s="40"/>
      <c r="S223" s="40"/>
      <c r="T223" s="40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F223" s="40"/>
      <c r="AG223" s="40"/>
      <c r="AH223" s="40"/>
      <c r="AI223" s="40"/>
      <c r="AJ223" s="40"/>
      <c r="AK223" s="40"/>
      <c r="AL223" s="40"/>
      <c r="AM223" s="40"/>
      <c r="AN223" s="40"/>
      <c r="AO223" s="40"/>
      <c r="AP223" s="40"/>
      <c r="AQ223" s="40"/>
      <c r="AR223" s="40"/>
      <c r="AS223" s="40"/>
      <c r="AT223" s="40"/>
      <c r="AU223" s="40"/>
      <c r="AV223" s="40"/>
      <c r="AW223" s="40"/>
      <c r="AX223" s="40"/>
      <c r="AY223" s="40"/>
      <c r="AZ223" s="40"/>
      <c r="BA223" s="40"/>
      <c r="BB223" s="40"/>
      <c r="BC223" s="40"/>
      <c r="BD223" s="40"/>
      <c r="BE223" s="40"/>
      <c r="BF223" s="40"/>
      <c r="BG223" s="40"/>
      <c r="BH223" s="40"/>
      <c r="BI223" s="40"/>
      <c r="BJ223" s="40"/>
      <c r="BK223" s="40"/>
      <c r="BL223" s="40"/>
      <c r="BM223" s="40"/>
      <c r="BN223" s="40"/>
      <c r="BO223" s="40"/>
      <c r="BP223" s="40"/>
      <c r="BQ223" s="40"/>
      <c r="BR223" s="40"/>
      <c r="BS223" s="40"/>
      <c r="BT223" s="40"/>
      <c r="BU223" s="40"/>
      <c r="BV223" s="40"/>
      <c r="BW223" s="40"/>
      <c r="BX223" s="40"/>
      <c r="BY223" s="40"/>
      <c r="BZ223" s="40"/>
      <c r="CA223" s="40"/>
      <c r="CB223" s="40"/>
      <c r="CC223" s="40"/>
      <c r="CD223" s="40"/>
      <c r="CE223" s="40"/>
      <c r="CF223" s="40"/>
      <c r="CG223" s="40"/>
      <c r="CH223" s="40"/>
      <c r="CI223" s="40"/>
      <c r="CJ223" s="40"/>
      <c r="CK223" s="40"/>
      <c r="CL223" s="40"/>
      <c r="CM223" s="40"/>
      <c r="CN223" s="40"/>
      <c r="CO223" s="40"/>
      <c r="CP223" s="40"/>
      <c r="CQ223" s="40"/>
      <c r="CR223" s="40"/>
      <c r="CS223" s="40"/>
      <c r="CT223" s="40"/>
      <c r="CU223" s="40"/>
      <c r="CV223" s="40"/>
      <c r="CW223" s="40"/>
      <c r="CX223" s="40"/>
      <c r="CY223" s="40"/>
      <c r="CZ223" s="40"/>
    </row>
    <row r="224" spans="1:105" s="20" customFormat="1" ht="24.95" customHeight="1" x14ac:dyDescent="0.2">
      <c r="A224" s="145"/>
      <c r="B224" s="305" t="s">
        <v>304</v>
      </c>
      <c r="C224" s="305"/>
      <c r="D224" s="305"/>
      <c r="E224" s="305"/>
      <c r="F224" s="305"/>
      <c r="G224" s="306"/>
      <c r="H224" s="21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F224" s="22"/>
      <c r="AG224" s="22"/>
      <c r="AH224" s="22"/>
      <c r="AI224" s="22"/>
      <c r="AJ224" s="22"/>
      <c r="AK224" s="22"/>
      <c r="AL224" s="22"/>
      <c r="AM224" s="22"/>
      <c r="AN224" s="22"/>
      <c r="AO224" s="22"/>
      <c r="AP224" s="22"/>
      <c r="AQ224" s="22"/>
      <c r="AR224" s="22"/>
      <c r="AS224" s="22"/>
      <c r="AT224" s="22"/>
      <c r="AU224" s="22"/>
      <c r="AV224" s="22"/>
      <c r="AW224" s="22"/>
      <c r="AX224" s="22"/>
      <c r="AY224" s="22"/>
      <c r="AZ224" s="22"/>
      <c r="BA224" s="22"/>
      <c r="BB224" s="22"/>
      <c r="BC224" s="22"/>
      <c r="BD224" s="22"/>
      <c r="BE224" s="22"/>
      <c r="BF224" s="22"/>
      <c r="BG224" s="22"/>
      <c r="BH224" s="22"/>
      <c r="BI224" s="22"/>
      <c r="BJ224" s="22"/>
      <c r="BK224" s="22"/>
      <c r="BL224" s="22"/>
      <c r="BM224" s="22"/>
      <c r="BN224" s="22"/>
      <c r="BO224" s="22"/>
      <c r="BP224" s="22"/>
      <c r="BQ224" s="22"/>
      <c r="BR224" s="22"/>
      <c r="BS224" s="22"/>
      <c r="BT224" s="22"/>
      <c r="BU224" s="22"/>
      <c r="BV224" s="22"/>
      <c r="BW224" s="22"/>
      <c r="BX224" s="22"/>
      <c r="BY224" s="22"/>
      <c r="BZ224" s="22"/>
      <c r="CA224" s="22"/>
      <c r="CB224" s="22"/>
      <c r="CC224" s="22"/>
      <c r="CD224" s="22"/>
      <c r="CE224" s="22"/>
      <c r="CF224" s="22"/>
      <c r="CG224" s="22"/>
      <c r="CH224" s="22"/>
      <c r="CI224" s="22"/>
      <c r="CJ224" s="22"/>
      <c r="CK224" s="22"/>
      <c r="CL224" s="22"/>
      <c r="CM224" s="22"/>
      <c r="CN224" s="22"/>
      <c r="CO224" s="22"/>
      <c r="CP224" s="22"/>
      <c r="CQ224" s="22"/>
      <c r="CR224" s="22"/>
      <c r="CS224" s="22"/>
      <c r="CT224" s="22"/>
      <c r="CU224" s="22"/>
      <c r="CV224" s="22"/>
      <c r="CW224" s="22"/>
      <c r="CX224" s="22"/>
      <c r="CY224" s="22"/>
      <c r="CZ224" s="22"/>
      <c r="DA224" s="32"/>
    </row>
    <row r="225" spans="1:189" s="20" customFormat="1" ht="24.95" customHeight="1" x14ac:dyDescent="0.2">
      <c r="A225" s="116" t="s">
        <v>17</v>
      </c>
      <c r="B225" s="264" t="s">
        <v>250</v>
      </c>
      <c r="C225" s="387"/>
      <c r="D225" s="116" t="s">
        <v>10</v>
      </c>
      <c r="E225" s="116">
        <v>53.5</v>
      </c>
      <c r="F225" s="148"/>
      <c r="G225" s="163">
        <f t="shared" ref="G225:G229" si="11">E225*F225</f>
        <v>0</v>
      </c>
      <c r="H225" s="227"/>
      <c r="I225" s="228"/>
      <c r="J225" s="228"/>
      <c r="K225" s="228"/>
      <c r="L225" s="228"/>
      <c r="M225" s="228"/>
      <c r="N225" s="228"/>
      <c r="O225" s="228"/>
      <c r="P225" s="228"/>
      <c r="Q225" s="228"/>
      <c r="R225" s="228"/>
      <c r="S225" s="228"/>
      <c r="T225" s="228"/>
      <c r="U225" s="228"/>
      <c r="V225" s="228"/>
      <c r="W225" s="228"/>
      <c r="X225" s="228"/>
      <c r="Y225" s="228"/>
      <c r="Z225" s="228"/>
      <c r="AA225" s="228"/>
      <c r="AB225" s="228"/>
      <c r="AC225" s="228"/>
      <c r="AD225" s="228"/>
      <c r="AE225" s="228"/>
      <c r="AF225" s="228"/>
      <c r="AG225" s="228"/>
      <c r="AH225" s="228"/>
      <c r="AI225" s="228"/>
      <c r="AJ225" s="228"/>
      <c r="AK225" s="228"/>
      <c r="AL225" s="228"/>
      <c r="AM225" s="228"/>
      <c r="AN225" s="228"/>
      <c r="AO225" s="228"/>
      <c r="AP225" s="228"/>
      <c r="AQ225" s="228"/>
      <c r="AR225" s="228"/>
      <c r="AS225" s="228"/>
      <c r="AT225" s="228"/>
      <c r="AU225" s="228"/>
      <c r="AV225" s="228"/>
      <c r="AW225" s="228"/>
      <c r="AX225" s="228"/>
      <c r="AY225" s="228"/>
      <c r="AZ225" s="228"/>
      <c r="BA225" s="228"/>
      <c r="BB225" s="228"/>
      <c r="BC225" s="228"/>
      <c r="BD225" s="228"/>
      <c r="BE225" s="228"/>
      <c r="BF225" s="228"/>
      <c r="BG225" s="228"/>
      <c r="BH225" s="228"/>
      <c r="BI225" s="228"/>
      <c r="BJ225" s="228"/>
      <c r="BK225" s="228"/>
      <c r="BL225" s="228"/>
      <c r="BM225" s="228"/>
      <c r="BN225" s="228"/>
      <c r="BO225" s="228"/>
      <c r="BP225" s="228"/>
      <c r="BQ225" s="228"/>
      <c r="BR225" s="228"/>
      <c r="BS225" s="228"/>
      <c r="BT225" s="228"/>
      <c r="BU225" s="228"/>
      <c r="BV225" s="228"/>
      <c r="BW225" s="228"/>
      <c r="BX225" s="228"/>
      <c r="BY225" s="228"/>
      <c r="BZ225" s="228"/>
      <c r="CA225" s="228"/>
      <c r="CB225" s="228"/>
      <c r="CC225" s="228"/>
      <c r="CD225" s="228"/>
      <c r="CE225" s="228"/>
      <c r="CF225" s="228"/>
      <c r="CG225" s="228"/>
      <c r="CH225" s="228"/>
      <c r="CI225" s="228"/>
      <c r="CJ225" s="228"/>
      <c r="CK225" s="228"/>
      <c r="CL225" s="228"/>
      <c r="CM225" s="228"/>
      <c r="CN225" s="228"/>
      <c r="CO225" s="228"/>
      <c r="CP225" s="228"/>
      <c r="CQ225" s="228"/>
      <c r="CR225" s="228"/>
      <c r="CS225" s="228"/>
      <c r="CT225" s="228"/>
      <c r="CU225" s="228"/>
      <c r="CV225" s="228"/>
      <c r="CW225" s="228"/>
      <c r="CX225" s="228"/>
      <c r="CY225" s="228"/>
      <c r="CZ225" s="228"/>
      <c r="DA225" s="32"/>
    </row>
    <row r="226" spans="1:189" s="20" customFormat="1" ht="31.5" customHeight="1" x14ac:dyDescent="0.2">
      <c r="A226" s="11" t="s">
        <v>234</v>
      </c>
      <c r="B226" s="328" t="s">
        <v>245</v>
      </c>
      <c r="C226" s="328"/>
      <c r="D226" s="102" t="s">
        <v>11</v>
      </c>
      <c r="E226" s="141">
        <f>E225*0.26*1.3</f>
        <v>18.083000000000002</v>
      </c>
      <c r="F226" s="146"/>
      <c r="G226" s="180">
        <f t="shared" si="11"/>
        <v>0</v>
      </c>
      <c r="H226" s="227"/>
      <c r="I226" s="228"/>
      <c r="J226" s="228"/>
      <c r="K226" s="228"/>
      <c r="L226" s="228"/>
      <c r="M226" s="228"/>
      <c r="N226" s="228"/>
      <c r="O226" s="228"/>
      <c r="P226" s="228"/>
      <c r="Q226" s="228"/>
      <c r="R226" s="228"/>
      <c r="S226" s="228"/>
      <c r="T226" s="228"/>
      <c r="U226" s="228"/>
      <c r="V226" s="228"/>
      <c r="W226" s="228"/>
      <c r="X226" s="228"/>
      <c r="Y226" s="228"/>
      <c r="Z226" s="228"/>
      <c r="AA226" s="228"/>
      <c r="AB226" s="228"/>
      <c r="AC226" s="228"/>
      <c r="AD226" s="228"/>
      <c r="AE226" s="228"/>
      <c r="AF226" s="228"/>
      <c r="AG226" s="228"/>
      <c r="AH226" s="228"/>
      <c r="AI226" s="228"/>
      <c r="AJ226" s="228"/>
      <c r="AK226" s="228"/>
      <c r="AL226" s="228"/>
      <c r="AM226" s="228"/>
      <c r="AN226" s="228"/>
      <c r="AO226" s="228"/>
      <c r="AP226" s="228"/>
      <c r="AQ226" s="228"/>
      <c r="AR226" s="228"/>
      <c r="AS226" s="228"/>
      <c r="AT226" s="228"/>
      <c r="AU226" s="228"/>
      <c r="AV226" s="228"/>
      <c r="AW226" s="228"/>
      <c r="AX226" s="228"/>
      <c r="AY226" s="228"/>
      <c r="AZ226" s="228"/>
      <c r="BA226" s="228"/>
      <c r="BB226" s="228"/>
      <c r="BC226" s="228"/>
      <c r="BD226" s="228"/>
      <c r="BE226" s="228"/>
      <c r="BF226" s="228"/>
      <c r="BG226" s="228"/>
      <c r="BH226" s="228"/>
      <c r="BI226" s="228"/>
      <c r="BJ226" s="228"/>
      <c r="BK226" s="228"/>
      <c r="BL226" s="228"/>
      <c r="BM226" s="228"/>
      <c r="BN226" s="228"/>
      <c r="BO226" s="228"/>
      <c r="BP226" s="228"/>
      <c r="BQ226" s="228"/>
      <c r="BR226" s="228"/>
      <c r="BS226" s="228"/>
      <c r="BT226" s="228"/>
      <c r="BU226" s="228"/>
      <c r="BV226" s="228"/>
      <c r="BW226" s="228"/>
      <c r="BX226" s="228"/>
      <c r="BY226" s="228"/>
      <c r="BZ226" s="228"/>
      <c r="CA226" s="228"/>
      <c r="CB226" s="228"/>
      <c r="CC226" s="228"/>
      <c r="CD226" s="228"/>
      <c r="CE226" s="228"/>
      <c r="CF226" s="228"/>
      <c r="CG226" s="228"/>
      <c r="CH226" s="228"/>
      <c r="CI226" s="228"/>
      <c r="CJ226" s="228"/>
      <c r="CK226" s="228"/>
      <c r="CL226" s="228"/>
      <c r="CM226" s="228"/>
      <c r="CN226" s="228"/>
      <c r="CO226" s="228"/>
      <c r="CP226" s="228"/>
      <c r="CQ226" s="228"/>
      <c r="CR226" s="228"/>
      <c r="CS226" s="228"/>
      <c r="CT226" s="228"/>
      <c r="CU226" s="228"/>
      <c r="CV226" s="228"/>
      <c r="CW226" s="228"/>
      <c r="CX226" s="228"/>
      <c r="CY226" s="228"/>
      <c r="CZ226" s="228"/>
      <c r="DA226" s="32"/>
    </row>
    <row r="227" spans="1:189" s="20" customFormat="1" ht="24.95" customHeight="1" x14ac:dyDescent="0.2">
      <c r="A227" s="11" t="s">
        <v>235</v>
      </c>
      <c r="B227" s="302" t="s">
        <v>236</v>
      </c>
      <c r="C227" s="302"/>
      <c r="D227" s="102" t="s">
        <v>11</v>
      </c>
      <c r="E227" s="141">
        <f>E226</f>
        <v>18.083000000000002</v>
      </c>
      <c r="F227" s="146"/>
      <c r="G227" s="180">
        <f t="shared" si="11"/>
        <v>0</v>
      </c>
      <c r="H227" s="227"/>
      <c r="I227" s="228"/>
      <c r="J227" s="228"/>
      <c r="K227" s="228"/>
      <c r="L227" s="228"/>
      <c r="M227" s="228"/>
      <c r="N227" s="228"/>
      <c r="O227" s="228"/>
      <c r="P227" s="228"/>
      <c r="Q227" s="228"/>
      <c r="R227" s="228"/>
      <c r="S227" s="228"/>
      <c r="T227" s="228"/>
      <c r="U227" s="228"/>
      <c r="V227" s="228"/>
      <c r="W227" s="228"/>
      <c r="X227" s="228"/>
      <c r="Y227" s="228"/>
      <c r="Z227" s="228"/>
      <c r="AA227" s="228"/>
      <c r="AB227" s="228"/>
      <c r="AC227" s="228"/>
      <c r="AD227" s="228"/>
      <c r="AE227" s="228"/>
      <c r="AF227" s="228"/>
      <c r="AG227" s="228"/>
      <c r="AH227" s="228"/>
      <c r="AI227" s="228"/>
      <c r="AJ227" s="228"/>
      <c r="AK227" s="228"/>
      <c r="AL227" s="228"/>
      <c r="AM227" s="228"/>
      <c r="AN227" s="228"/>
      <c r="AO227" s="228"/>
      <c r="AP227" s="228"/>
      <c r="AQ227" s="228"/>
      <c r="AR227" s="228"/>
      <c r="AS227" s="228"/>
      <c r="AT227" s="228"/>
      <c r="AU227" s="228"/>
      <c r="AV227" s="228"/>
      <c r="AW227" s="228"/>
      <c r="AX227" s="228"/>
      <c r="AY227" s="228"/>
      <c r="AZ227" s="228"/>
      <c r="BA227" s="228"/>
      <c r="BB227" s="228"/>
      <c r="BC227" s="228"/>
      <c r="BD227" s="228"/>
      <c r="BE227" s="228"/>
      <c r="BF227" s="228"/>
      <c r="BG227" s="228"/>
      <c r="BH227" s="228"/>
      <c r="BI227" s="228"/>
      <c r="BJ227" s="228"/>
      <c r="BK227" s="228"/>
      <c r="BL227" s="228"/>
      <c r="BM227" s="228"/>
      <c r="BN227" s="228"/>
      <c r="BO227" s="228"/>
      <c r="BP227" s="228"/>
      <c r="BQ227" s="228"/>
      <c r="BR227" s="228"/>
      <c r="BS227" s="228"/>
      <c r="BT227" s="228"/>
      <c r="BU227" s="228"/>
      <c r="BV227" s="228"/>
      <c r="BW227" s="228"/>
      <c r="BX227" s="228"/>
      <c r="BY227" s="228"/>
      <c r="BZ227" s="228"/>
      <c r="CA227" s="228"/>
      <c r="CB227" s="228"/>
      <c r="CC227" s="228"/>
      <c r="CD227" s="228"/>
      <c r="CE227" s="228"/>
      <c r="CF227" s="228"/>
      <c r="CG227" s="228"/>
      <c r="CH227" s="228"/>
      <c r="CI227" s="228"/>
      <c r="CJ227" s="228"/>
      <c r="CK227" s="228"/>
      <c r="CL227" s="228"/>
      <c r="CM227" s="228"/>
      <c r="CN227" s="228"/>
      <c r="CO227" s="228"/>
      <c r="CP227" s="228"/>
      <c r="CQ227" s="228"/>
      <c r="CR227" s="228"/>
      <c r="CS227" s="228"/>
      <c r="CT227" s="228"/>
      <c r="CU227" s="228"/>
      <c r="CV227" s="228"/>
      <c r="CW227" s="228"/>
      <c r="CX227" s="228"/>
      <c r="CY227" s="228"/>
      <c r="CZ227" s="228"/>
      <c r="DA227" s="32"/>
    </row>
    <row r="228" spans="1:189" s="167" customFormat="1" ht="24.95" customHeight="1" x14ac:dyDescent="0.2">
      <c r="A228" s="11" t="s">
        <v>237</v>
      </c>
      <c r="B228" s="326" t="s">
        <v>265</v>
      </c>
      <c r="C228" s="388"/>
      <c r="D228" s="102" t="s">
        <v>15</v>
      </c>
      <c r="E228" s="141">
        <f>E225*0.26*1.6</f>
        <v>22.256</v>
      </c>
      <c r="F228" s="146"/>
      <c r="G228" s="180">
        <f t="shared" si="11"/>
        <v>0</v>
      </c>
      <c r="H228" s="226"/>
      <c r="I228" s="165"/>
      <c r="J228" s="165"/>
      <c r="K228" s="165"/>
      <c r="L228" s="165"/>
      <c r="M228" s="165"/>
      <c r="N228" s="165"/>
      <c r="O228" s="165"/>
      <c r="P228" s="165"/>
      <c r="Q228" s="165"/>
      <c r="R228" s="165"/>
      <c r="S228" s="165"/>
      <c r="T228" s="165"/>
      <c r="U228" s="165"/>
      <c r="V228" s="165"/>
      <c r="W228" s="165"/>
      <c r="X228" s="165"/>
      <c r="Y228" s="165"/>
      <c r="Z228" s="165"/>
      <c r="AA228" s="165"/>
      <c r="AB228" s="165"/>
      <c r="AC228" s="165"/>
      <c r="AD228" s="165"/>
      <c r="AE228" s="165"/>
      <c r="AF228" s="165"/>
      <c r="AG228" s="165"/>
      <c r="AH228" s="165"/>
      <c r="AI228" s="165"/>
      <c r="AJ228" s="165"/>
      <c r="AK228" s="165"/>
      <c r="AL228" s="165"/>
      <c r="AM228" s="165"/>
      <c r="AN228" s="165"/>
      <c r="AO228" s="165"/>
      <c r="AP228" s="165"/>
      <c r="AQ228" s="165"/>
      <c r="AR228" s="165"/>
      <c r="AS228" s="165"/>
      <c r="AT228" s="165"/>
      <c r="AU228" s="165"/>
      <c r="AV228" s="165"/>
      <c r="AW228" s="165"/>
      <c r="AX228" s="165"/>
      <c r="AY228" s="165"/>
      <c r="AZ228" s="165"/>
      <c r="BA228" s="165"/>
      <c r="BB228" s="165"/>
      <c r="BC228" s="165"/>
      <c r="BD228" s="165"/>
      <c r="BE228" s="165"/>
      <c r="BF228" s="165"/>
      <c r="BG228" s="165"/>
      <c r="BH228" s="165"/>
      <c r="BI228" s="165"/>
      <c r="BJ228" s="165"/>
      <c r="BK228" s="165"/>
      <c r="BL228" s="165"/>
      <c r="BM228" s="165"/>
      <c r="BN228" s="165"/>
      <c r="BO228" s="165"/>
      <c r="BP228" s="165"/>
      <c r="BQ228" s="165"/>
      <c r="BR228" s="165"/>
      <c r="BS228" s="165"/>
      <c r="BT228" s="165"/>
      <c r="BU228" s="165"/>
      <c r="BV228" s="165"/>
      <c r="BW228" s="165"/>
      <c r="BX228" s="165"/>
      <c r="BY228" s="165"/>
      <c r="BZ228" s="165"/>
      <c r="CA228" s="165"/>
      <c r="CB228" s="165"/>
      <c r="CC228" s="165"/>
      <c r="CD228" s="165"/>
      <c r="CE228" s="165"/>
      <c r="CF228" s="165"/>
      <c r="CG228" s="165"/>
      <c r="CH228" s="165"/>
      <c r="CI228" s="165"/>
      <c r="CJ228" s="165"/>
      <c r="CK228" s="165"/>
      <c r="CL228" s="165"/>
      <c r="CM228" s="165"/>
      <c r="CN228" s="165"/>
      <c r="CO228" s="165"/>
      <c r="CP228" s="165"/>
      <c r="CQ228" s="165"/>
      <c r="CR228" s="165"/>
      <c r="CS228" s="165"/>
      <c r="CT228" s="165"/>
      <c r="CU228" s="165"/>
      <c r="CV228" s="165"/>
      <c r="CW228" s="165"/>
      <c r="CX228" s="165"/>
      <c r="CY228" s="165"/>
      <c r="CZ228" s="165"/>
      <c r="DA228" s="166"/>
    </row>
    <row r="229" spans="1:189" s="167" customFormat="1" ht="24.95" customHeight="1" x14ac:dyDescent="0.2">
      <c r="A229" s="11" t="s">
        <v>17</v>
      </c>
      <c r="B229" s="326" t="s">
        <v>238</v>
      </c>
      <c r="C229" s="327"/>
      <c r="D229" s="102" t="s">
        <v>15</v>
      </c>
      <c r="E229" s="141">
        <f>E228</f>
        <v>22.256</v>
      </c>
      <c r="F229" s="146"/>
      <c r="G229" s="180">
        <f t="shared" si="11"/>
        <v>0</v>
      </c>
      <c r="H229" s="226"/>
      <c r="I229" s="165"/>
      <c r="J229" s="165"/>
      <c r="K229" s="165"/>
      <c r="L229" s="165"/>
      <c r="M229" s="165"/>
      <c r="N229" s="165"/>
      <c r="O229" s="165"/>
      <c r="P229" s="165"/>
      <c r="Q229" s="165"/>
      <c r="R229" s="165"/>
      <c r="S229" s="165"/>
      <c r="T229" s="165"/>
      <c r="U229" s="165"/>
      <c r="V229" s="165"/>
      <c r="W229" s="165"/>
      <c r="X229" s="165"/>
      <c r="Y229" s="165"/>
      <c r="Z229" s="165"/>
      <c r="AA229" s="165"/>
      <c r="AB229" s="165"/>
      <c r="AC229" s="165"/>
      <c r="AD229" s="165"/>
      <c r="AE229" s="165"/>
      <c r="AF229" s="165"/>
      <c r="AG229" s="165"/>
      <c r="AH229" s="165"/>
      <c r="AI229" s="165"/>
      <c r="AJ229" s="165"/>
      <c r="AK229" s="165"/>
      <c r="AL229" s="165"/>
      <c r="AM229" s="165"/>
      <c r="AN229" s="165"/>
      <c r="AO229" s="165"/>
      <c r="AP229" s="165"/>
      <c r="AQ229" s="165"/>
      <c r="AR229" s="165"/>
      <c r="AS229" s="165"/>
      <c r="AT229" s="165"/>
      <c r="AU229" s="165"/>
      <c r="AV229" s="165"/>
      <c r="AW229" s="165"/>
      <c r="AX229" s="165"/>
      <c r="AY229" s="165"/>
      <c r="AZ229" s="165"/>
      <c r="BA229" s="165"/>
      <c r="BB229" s="165"/>
      <c r="BC229" s="165"/>
      <c r="BD229" s="165"/>
      <c r="BE229" s="165"/>
      <c r="BF229" s="165"/>
      <c r="BG229" s="165"/>
      <c r="BH229" s="165"/>
      <c r="BI229" s="165"/>
      <c r="BJ229" s="165"/>
      <c r="BK229" s="165"/>
      <c r="BL229" s="165"/>
      <c r="BM229" s="165"/>
      <c r="BN229" s="165"/>
      <c r="BO229" s="165"/>
      <c r="BP229" s="165"/>
      <c r="BQ229" s="165"/>
      <c r="BR229" s="165"/>
      <c r="BS229" s="165"/>
      <c r="BT229" s="165"/>
      <c r="BU229" s="165"/>
      <c r="BV229" s="165"/>
      <c r="BW229" s="165"/>
      <c r="BX229" s="165"/>
      <c r="BY229" s="165"/>
      <c r="BZ229" s="165"/>
      <c r="CA229" s="165"/>
      <c r="CB229" s="165"/>
      <c r="CC229" s="165"/>
      <c r="CD229" s="165"/>
      <c r="CE229" s="165"/>
      <c r="CF229" s="165"/>
      <c r="CG229" s="165"/>
      <c r="CH229" s="165"/>
      <c r="CI229" s="165"/>
      <c r="CJ229" s="165"/>
      <c r="CK229" s="165"/>
      <c r="CL229" s="165"/>
      <c r="CM229" s="165"/>
      <c r="CN229" s="165"/>
      <c r="CO229" s="165"/>
      <c r="CP229" s="165"/>
      <c r="CQ229" s="165"/>
      <c r="CR229" s="165"/>
      <c r="CS229" s="165"/>
      <c r="CT229" s="165"/>
      <c r="CU229" s="165"/>
      <c r="CV229" s="165"/>
      <c r="CW229" s="165"/>
      <c r="CX229" s="165"/>
      <c r="CY229" s="165"/>
      <c r="CZ229" s="165"/>
      <c r="DA229" s="166"/>
    </row>
    <row r="230" spans="1:189" s="167" customFormat="1" ht="24.95" customHeight="1" x14ac:dyDescent="0.2">
      <c r="A230" s="145"/>
      <c r="B230" s="305" t="s">
        <v>305</v>
      </c>
      <c r="C230" s="305"/>
      <c r="D230" s="305"/>
      <c r="E230" s="305"/>
      <c r="F230" s="305"/>
      <c r="G230" s="306"/>
      <c r="H230" s="226"/>
      <c r="I230" s="165"/>
      <c r="J230" s="165"/>
      <c r="K230" s="165"/>
      <c r="L230" s="165"/>
      <c r="M230" s="165"/>
      <c r="N230" s="165"/>
      <c r="O230" s="165"/>
      <c r="P230" s="165"/>
      <c r="Q230" s="165"/>
      <c r="R230" s="165"/>
      <c r="S230" s="165"/>
      <c r="T230" s="165"/>
      <c r="U230" s="165"/>
      <c r="V230" s="165"/>
      <c r="W230" s="165"/>
      <c r="X230" s="165"/>
      <c r="Y230" s="165"/>
      <c r="Z230" s="165"/>
      <c r="AA230" s="165"/>
      <c r="AB230" s="165"/>
      <c r="AC230" s="165"/>
      <c r="AD230" s="165"/>
      <c r="AE230" s="165"/>
      <c r="AF230" s="165"/>
      <c r="AG230" s="165"/>
      <c r="AH230" s="165"/>
      <c r="AI230" s="165"/>
      <c r="AJ230" s="165"/>
      <c r="AK230" s="165"/>
      <c r="AL230" s="165"/>
      <c r="AM230" s="165"/>
      <c r="AN230" s="165"/>
      <c r="AO230" s="165"/>
      <c r="AP230" s="165"/>
      <c r="AQ230" s="165"/>
      <c r="AR230" s="165"/>
      <c r="AS230" s="165"/>
      <c r="AT230" s="165"/>
      <c r="AU230" s="165"/>
      <c r="AV230" s="165"/>
      <c r="AW230" s="165"/>
      <c r="AX230" s="165"/>
      <c r="AY230" s="165"/>
      <c r="AZ230" s="165"/>
      <c r="BA230" s="165"/>
      <c r="BB230" s="165"/>
      <c r="BC230" s="165"/>
      <c r="BD230" s="165"/>
      <c r="BE230" s="165"/>
      <c r="BF230" s="165"/>
      <c r="BG230" s="165"/>
      <c r="BH230" s="165"/>
      <c r="BI230" s="165"/>
      <c r="BJ230" s="165"/>
      <c r="BK230" s="165"/>
      <c r="BL230" s="165"/>
      <c r="BM230" s="165"/>
      <c r="BN230" s="165"/>
      <c r="BO230" s="165"/>
      <c r="BP230" s="165"/>
      <c r="BQ230" s="165"/>
      <c r="BR230" s="165"/>
      <c r="BS230" s="165"/>
      <c r="BT230" s="165"/>
      <c r="BU230" s="165"/>
      <c r="BV230" s="165"/>
      <c r="BW230" s="165"/>
      <c r="BX230" s="165"/>
      <c r="BY230" s="165"/>
      <c r="BZ230" s="165"/>
      <c r="CA230" s="165"/>
      <c r="CB230" s="165"/>
      <c r="CC230" s="165"/>
      <c r="CD230" s="165"/>
      <c r="CE230" s="165"/>
      <c r="CF230" s="165"/>
      <c r="CG230" s="165"/>
      <c r="CH230" s="165"/>
      <c r="CI230" s="165"/>
      <c r="CJ230" s="165"/>
      <c r="CK230" s="165"/>
      <c r="CL230" s="165"/>
      <c r="CM230" s="165"/>
      <c r="CN230" s="165"/>
      <c r="CO230" s="165"/>
      <c r="CP230" s="165"/>
      <c r="CQ230" s="165"/>
      <c r="CR230" s="165"/>
      <c r="CS230" s="165"/>
      <c r="CT230" s="165"/>
      <c r="CU230" s="165"/>
      <c r="CV230" s="165"/>
      <c r="CW230" s="165"/>
      <c r="CX230" s="165"/>
      <c r="CY230" s="165"/>
      <c r="CZ230" s="165"/>
      <c r="DA230" s="166"/>
    </row>
    <row r="231" spans="1:189" s="167" customFormat="1" ht="24.95" customHeight="1" x14ac:dyDescent="0.2">
      <c r="A231" s="116" t="s">
        <v>239</v>
      </c>
      <c r="B231" s="346" t="s">
        <v>240</v>
      </c>
      <c r="C231" s="346"/>
      <c r="D231" s="147" t="s">
        <v>10</v>
      </c>
      <c r="E231" s="116">
        <f>E225</f>
        <v>53.5</v>
      </c>
      <c r="F231" s="148"/>
      <c r="G231" s="163">
        <f>E231*F231</f>
        <v>0</v>
      </c>
      <c r="H231" s="226"/>
      <c r="I231" s="165"/>
      <c r="J231" s="165"/>
      <c r="K231" s="165"/>
      <c r="L231" s="165"/>
      <c r="M231" s="165"/>
      <c r="N231" s="165"/>
      <c r="O231" s="165"/>
      <c r="P231" s="165"/>
      <c r="Q231" s="165"/>
      <c r="R231" s="165"/>
      <c r="S231" s="165"/>
      <c r="T231" s="165"/>
      <c r="U231" s="165"/>
      <c r="V231" s="165"/>
      <c r="W231" s="165"/>
      <c r="X231" s="165"/>
      <c r="Y231" s="165"/>
      <c r="Z231" s="165"/>
      <c r="AA231" s="165"/>
      <c r="AB231" s="165"/>
      <c r="AC231" s="165"/>
      <c r="AD231" s="165"/>
      <c r="AE231" s="165"/>
      <c r="AF231" s="165"/>
      <c r="AG231" s="165"/>
      <c r="AH231" s="165"/>
      <c r="AI231" s="165"/>
      <c r="AJ231" s="165"/>
      <c r="AK231" s="165"/>
      <c r="AL231" s="165"/>
      <c r="AM231" s="165"/>
      <c r="AN231" s="165"/>
      <c r="AO231" s="165"/>
      <c r="AP231" s="165"/>
      <c r="AQ231" s="165"/>
      <c r="AR231" s="165"/>
      <c r="AS231" s="165"/>
      <c r="AT231" s="165"/>
      <c r="AU231" s="165"/>
      <c r="AV231" s="165"/>
      <c r="AW231" s="165"/>
      <c r="AX231" s="165"/>
      <c r="AY231" s="165"/>
      <c r="AZ231" s="165"/>
      <c r="BA231" s="165"/>
      <c r="BB231" s="165"/>
      <c r="BC231" s="165"/>
      <c r="BD231" s="165"/>
      <c r="BE231" s="165"/>
      <c r="BF231" s="165"/>
      <c r="BG231" s="165"/>
      <c r="BH231" s="165"/>
      <c r="BI231" s="165"/>
      <c r="BJ231" s="165"/>
      <c r="BK231" s="165"/>
      <c r="BL231" s="165"/>
      <c r="BM231" s="165"/>
      <c r="BN231" s="165"/>
      <c r="BO231" s="165"/>
      <c r="BP231" s="165"/>
      <c r="BQ231" s="165"/>
      <c r="BR231" s="165"/>
      <c r="BS231" s="165"/>
      <c r="BT231" s="165"/>
      <c r="BU231" s="165"/>
      <c r="BV231" s="165"/>
      <c r="BW231" s="165"/>
      <c r="BX231" s="165"/>
      <c r="BY231" s="165"/>
      <c r="BZ231" s="165"/>
      <c r="CA231" s="165"/>
      <c r="CB231" s="165"/>
      <c r="CC231" s="165"/>
      <c r="CD231" s="165"/>
      <c r="CE231" s="165"/>
      <c r="CF231" s="165"/>
      <c r="CG231" s="165"/>
      <c r="CH231" s="165"/>
      <c r="CI231" s="165"/>
      <c r="CJ231" s="165"/>
      <c r="CK231" s="165"/>
      <c r="CL231" s="165"/>
      <c r="CM231" s="165"/>
      <c r="CN231" s="165"/>
      <c r="CO231" s="165"/>
      <c r="CP231" s="165"/>
      <c r="CQ231" s="165"/>
      <c r="CR231" s="165"/>
      <c r="CS231" s="165"/>
      <c r="CT231" s="165"/>
      <c r="CU231" s="165"/>
      <c r="CV231" s="165"/>
      <c r="CW231" s="165"/>
      <c r="CX231" s="165"/>
      <c r="CY231" s="165"/>
      <c r="CZ231" s="165"/>
      <c r="DA231" s="166"/>
    </row>
    <row r="232" spans="1:189" s="167" customFormat="1" ht="24.95" customHeight="1" x14ac:dyDescent="0.2">
      <c r="A232" s="116" t="s">
        <v>241</v>
      </c>
      <c r="B232" s="298" t="s">
        <v>242</v>
      </c>
      <c r="C232" s="299"/>
      <c r="D232" s="102" t="s">
        <v>11</v>
      </c>
      <c r="E232" s="116">
        <f>E231*0.2</f>
        <v>10.700000000000001</v>
      </c>
      <c r="F232" s="148"/>
      <c r="G232" s="180">
        <f t="shared" ref="G232:G235" si="12">E232*F232</f>
        <v>0</v>
      </c>
      <c r="H232" s="226"/>
      <c r="I232" s="165"/>
      <c r="J232" s="165"/>
      <c r="K232" s="165"/>
      <c r="L232" s="165"/>
      <c r="M232" s="165"/>
      <c r="N232" s="165"/>
      <c r="O232" s="165"/>
      <c r="P232" s="165"/>
      <c r="Q232" s="165"/>
      <c r="R232" s="165"/>
      <c r="S232" s="165"/>
      <c r="T232" s="165"/>
      <c r="U232" s="165"/>
      <c r="V232" s="165"/>
      <c r="W232" s="165"/>
      <c r="X232" s="165"/>
      <c r="Y232" s="165"/>
      <c r="Z232" s="165"/>
      <c r="AA232" s="165"/>
      <c r="AB232" s="165"/>
      <c r="AC232" s="165"/>
      <c r="AD232" s="165"/>
      <c r="AE232" s="165"/>
      <c r="AF232" s="165"/>
      <c r="AG232" s="165"/>
      <c r="AH232" s="165"/>
      <c r="AI232" s="165"/>
      <c r="AJ232" s="165"/>
      <c r="AK232" s="165"/>
      <c r="AL232" s="165"/>
      <c r="AM232" s="165"/>
      <c r="AN232" s="165"/>
      <c r="AO232" s="165"/>
      <c r="AP232" s="165"/>
      <c r="AQ232" s="165"/>
      <c r="AR232" s="165"/>
      <c r="AS232" s="165"/>
      <c r="AT232" s="165"/>
      <c r="AU232" s="165"/>
      <c r="AV232" s="165"/>
      <c r="AW232" s="165"/>
      <c r="AX232" s="165"/>
      <c r="AY232" s="165"/>
      <c r="AZ232" s="165"/>
      <c r="BA232" s="165"/>
      <c r="BB232" s="165"/>
      <c r="BC232" s="165"/>
      <c r="BD232" s="165"/>
      <c r="BE232" s="165"/>
      <c r="BF232" s="165"/>
      <c r="BG232" s="165"/>
      <c r="BH232" s="165"/>
      <c r="BI232" s="165"/>
      <c r="BJ232" s="165"/>
      <c r="BK232" s="165"/>
      <c r="BL232" s="165"/>
      <c r="BM232" s="165"/>
      <c r="BN232" s="165"/>
      <c r="BO232" s="165"/>
      <c r="BP232" s="165"/>
      <c r="BQ232" s="165"/>
      <c r="BR232" s="165"/>
      <c r="BS232" s="165"/>
      <c r="BT232" s="165"/>
      <c r="BU232" s="165"/>
      <c r="BV232" s="165"/>
      <c r="BW232" s="165"/>
      <c r="BX232" s="165"/>
      <c r="BY232" s="165"/>
      <c r="BZ232" s="165"/>
      <c r="CA232" s="165"/>
      <c r="CB232" s="165"/>
      <c r="CC232" s="165"/>
      <c r="CD232" s="165"/>
      <c r="CE232" s="165"/>
      <c r="CF232" s="165"/>
      <c r="CG232" s="165"/>
      <c r="CH232" s="165"/>
      <c r="CI232" s="165"/>
      <c r="CJ232" s="165"/>
      <c r="CK232" s="165"/>
      <c r="CL232" s="165"/>
      <c r="CM232" s="165"/>
      <c r="CN232" s="165"/>
      <c r="CO232" s="165"/>
      <c r="CP232" s="165"/>
      <c r="CQ232" s="165"/>
      <c r="CR232" s="165"/>
      <c r="CS232" s="165"/>
      <c r="CT232" s="165"/>
      <c r="CU232" s="165"/>
      <c r="CV232" s="165"/>
      <c r="CW232" s="165"/>
      <c r="CX232" s="165"/>
      <c r="CY232" s="165"/>
      <c r="CZ232" s="165"/>
      <c r="DA232" s="166"/>
    </row>
    <row r="233" spans="1:189" s="167" customFormat="1" ht="24.95" customHeight="1" x14ac:dyDescent="0.2">
      <c r="A233" s="116" t="s">
        <v>75</v>
      </c>
      <c r="B233" s="270" t="s">
        <v>264</v>
      </c>
      <c r="C233" s="270"/>
      <c r="D233" s="116" t="s">
        <v>10</v>
      </c>
      <c r="E233" s="116">
        <f>E225</f>
        <v>53.5</v>
      </c>
      <c r="F233" s="148"/>
      <c r="G233" s="163">
        <f t="shared" si="12"/>
        <v>0</v>
      </c>
      <c r="H233" s="226"/>
      <c r="I233" s="165"/>
      <c r="J233" s="165"/>
      <c r="K233" s="165"/>
      <c r="L233" s="165"/>
      <c r="M233" s="165"/>
      <c r="N233" s="165"/>
      <c r="O233" s="165"/>
      <c r="P233" s="165"/>
      <c r="Q233" s="165"/>
      <c r="R233" s="165"/>
      <c r="S233" s="165"/>
      <c r="T233" s="165"/>
      <c r="U233" s="165"/>
      <c r="V233" s="165"/>
      <c r="W233" s="165"/>
      <c r="X233" s="165"/>
      <c r="Y233" s="165"/>
      <c r="Z233" s="165"/>
      <c r="AA233" s="165"/>
      <c r="AB233" s="165"/>
      <c r="AC233" s="165"/>
      <c r="AD233" s="165"/>
      <c r="AE233" s="165"/>
      <c r="AF233" s="165"/>
      <c r="AG233" s="165"/>
      <c r="AH233" s="165"/>
      <c r="AI233" s="165"/>
      <c r="AJ233" s="165"/>
      <c r="AK233" s="165"/>
      <c r="AL233" s="165"/>
      <c r="AM233" s="165"/>
      <c r="AN233" s="165"/>
      <c r="AO233" s="165"/>
      <c r="AP233" s="165"/>
      <c r="AQ233" s="165"/>
      <c r="AR233" s="165"/>
      <c r="AS233" s="165"/>
      <c r="AT233" s="165"/>
      <c r="AU233" s="165"/>
      <c r="AV233" s="165"/>
      <c r="AW233" s="165"/>
      <c r="AX233" s="165"/>
      <c r="AY233" s="165"/>
      <c r="AZ233" s="165"/>
      <c r="BA233" s="165"/>
      <c r="BB233" s="165"/>
      <c r="BC233" s="165"/>
      <c r="BD233" s="165"/>
      <c r="BE233" s="165"/>
      <c r="BF233" s="165"/>
      <c r="BG233" s="165"/>
      <c r="BH233" s="165"/>
      <c r="BI233" s="165"/>
      <c r="BJ233" s="165"/>
      <c r="BK233" s="165"/>
      <c r="BL233" s="165"/>
      <c r="BM233" s="165"/>
      <c r="BN233" s="165"/>
      <c r="BO233" s="165"/>
      <c r="BP233" s="165"/>
      <c r="BQ233" s="165"/>
      <c r="BR233" s="165"/>
      <c r="BS233" s="165"/>
      <c r="BT233" s="165"/>
      <c r="BU233" s="165"/>
      <c r="BV233" s="165"/>
      <c r="BW233" s="165"/>
      <c r="BX233" s="165"/>
      <c r="BY233" s="165"/>
      <c r="BZ233" s="165"/>
      <c r="CA233" s="165"/>
      <c r="CB233" s="165"/>
      <c r="CC233" s="165"/>
      <c r="CD233" s="165"/>
      <c r="CE233" s="165"/>
      <c r="CF233" s="165"/>
      <c r="CG233" s="165"/>
      <c r="CH233" s="165"/>
      <c r="CI233" s="165"/>
      <c r="CJ233" s="165"/>
      <c r="CK233" s="165"/>
      <c r="CL233" s="165"/>
      <c r="CM233" s="165"/>
      <c r="CN233" s="165"/>
      <c r="CO233" s="165"/>
      <c r="CP233" s="165"/>
      <c r="CQ233" s="165"/>
      <c r="CR233" s="165"/>
      <c r="CS233" s="165"/>
      <c r="CT233" s="165"/>
      <c r="CU233" s="165"/>
      <c r="CV233" s="165"/>
      <c r="CW233" s="165"/>
      <c r="CX233" s="165"/>
      <c r="CY233" s="165"/>
      <c r="CZ233" s="165"/>
      <c r="DA233" s="166"/>
    </row>
    <row r="234" spans="1:189" s="167" customFormat="1" ht="24.95" customHeight="1" x14ac:dyDescent="0.2">
      <c r="A234" s="116" t="s">
        <v>75</v>
      </c>
      <c r="B234" s="298" t="s">
        <v>243</v>
      </c>
      <c r="C234" s="299"/>
      <c r="D234" s="147" t="s">
        <v>10</v>
      </c>
      <c r="E234" s="116">
        <f>E225</f>
        <v>53.5</v>
      </c>
      <c r="F234" s="148"/>
      <c r="G234" s="163">
        <f t="shared" si="12"/>
        <v>0</v>
      </c>
      <c r="H234" s="226"/>
      <c r="I234" s="165"/>
      <c r="J234" s="165"/>
      <c r="K234" s="165"/>
      <c r="L234" s="165"/>
      <c r="M234" s="165"/>
      <c r="N234" s="165"/>
      <c r="O234" s="165"/>
      <c r="P234" s="165"/>
      <c r="Q234" s="165"/>
      <c r="R234" s="165"/>
      <c r="S234" s="165"/>
      <c r="T234" s="165"/>
      <c r="U234" s="165"/>
      <c r="V234" s="165"/>
      <c r="W234" s="165"/>
      <c r="X234" s="165"/>
      <c r="Y234" s="165"/>
      <c r="Z234" s="165"/>
      <c r="AA234" s="165"/>
      <c r="AB234" s="165"/>
      <c r="AC234" s="165"/>
      <c r="AD234" s="165"/>
      <c r="AE234" s="165"/>
      <c r="AF234" s="165"/>
      <c r="AG234" s="165"/>
      <c r="AH234" s="165"/>
      <c r="AI234" s="165"/>
      <c r="AJ234" s="165"/>
      <c r="AK234" s="165"/>
      <c r="AL234" s="165"/>
      <c r="AM234" s="165"/>
      <c r="AN234" s="165"/>
      <c r="AO234" s="165"/>
      <c r="AP234" s="165"/>
      <c r="AQ234" s="165"/>
      <c r="AR234" s="165"/>
      <c r="AS234" s="165"/>
      <c r="AT234" s="165"/>
      <c r="AU234" s="165"/>
      <c r="AV234" s="165"/>
      <c r="AW234" s="165"/>
      <c r="AX234" s="165"/>
      <c r="AY234" s="165"/>
      <c r="AZ234" s="165"/>
      <c r="BA234" s="165"/>
      <c r="BB234" s="165"/>
      <c r="BC234" s="165"/>
      <c r="BD234" s="165"/>
      <c r="BE234" s="165"/>
      <c r="BF234" s="165"/>
      <c r="BG234" s="165"/>
      <c r="BH234" s="165"/>
      <c r="BI234" s="165"/>
      <c r="BJ234" s="165"/>
      <c r="BK234" s="165"/>
      <c r="BL234" s="165"/>
      <c r="BM234" s="165"/>
      <c r="BN234" s="165"/>
      <c r="BO234" s="165"/>
      <c r="BP234" s="165"/>
      <c r="BQ234" s="165"/>
      <c r="BR234" s="165"/>
      <c r="BS234" s="165"/>
      <c r="BT234" s="165"/>
      <c r="BU234" s="165"/>
      <c r="BV234" s="165"/>
      <c r="BW234" s="165"/>
      <c r="BX234" s="165"/>
      <c r="BY234" s="165"/>
      <c r="BZ234" s="165"/>
      <c r="CA234" s="165"/>
      <c r="CB234" s="165"/>
      <c r="CC234" s="165"/>
      <c r="CD234" s="165"/>
      <c r="CE234" s="165"/>
      <c r="CF234" s="165"/>
      <c r="CG234" s="165"/>
      <c r="CH234" s="165"/>
      <c r="CI234" s="165"/>
      <c r="CJ234" s="165"/>
      <c r="CK234" s="165"/>
      <c r="CL234" s="165"/>
      <c r="CM234" s="165"/>
      <c r="CN234" s="165"/>
      <c r="CO234" s="165"/>
      <c r="CP234" s="165"/>
      <c r="CQ234" s="165"/>
      <c r="CR234" s="165"/>
      <c r="CS234" s="165"/>
      <c r="CT234" s="165"/>
      <c r="CU234" s="165"/>
      <c r="CV234" s="165"/>
      <c r="CW234" s="165"/>
      <c r="CX234" s="165"/>
      <c r="CY234" s="165"/>
      <c r="CZ234" s="165"/>
      <c r="DA234" s="166"/>
    </row>
    <row r="235" spans="1:189" s="167" customFormat="1" ht="24.95" customHeight="1" x14ac:dyDescent="0.2">
      <c r="A235" s="116" t="s">
        <v>17</v>
      </c>
      <c r="B235" s="264" t="s">
        <v>244</v>
      </c>
      <c r="C235" s="264"/>
      <c r="D235" s="116" t="s">
        <v>55</v>
      </c>
      <c r="E235" s="116">
        <v>1</v>
      </c>
      <c r="F235" s="148"/>
      <c r="G235" s="180">
        <f t="shared" si="12"/>
        <v>0</v>
      </c>
      <c r="H235" s="226"/>
      <c r="I235" s="165"/>
      <c r="J235" s="165"/>
      <c r="K235" s="165"/>
      <c r="L235" s="165"/>
      <c r="M235" s="165"/>
      <c r="N235" s="165"/>
      <c r="O235" s="165"/>
      <c r="P235" s="165"/>
      <c r="Q235" s="165"/>
      <c r="R235" s="165"/>
      <c r="S235" s="165"/>
      <c r="T235" s="165"/>
      <c r="U235" s="165"/>
      <c r="V235" s="165"/>
      <c r="W235" s="165"/>
      <c r="X235" s="165"/>
      <c r="Y235" s="165"/>
      <c r="Z235" s="165"/>
      <c r="AA235" s="165"/>
      <c r="AB235" s="165"/>
      <c r="AC235" s="165"/>
      <c r="AD235" s="165"/>
      <c r="AE235" s="165"/>
      <c r="AF235" s="165"/>
      <c r="AG235" s="165"/>
      <c r="AH235" s="165"/>
      <c r="AI235" s="165"/>
      <c r="AJ235" s="165"/>
      <c r="AK235" s="165"/>
      <c r="AL235" s="165"/>
      <c r="AM235" s="165"/>
      <c r="AN235" s="165"/>
      <c r="AO235" s="165"/>
      <c r="AP235" s="165"/>
      <c r="AQ235" s="165"/>
      <c r="AR235" s="165"/>
      <c r="AS235" s="165"/>
      <c r="AT235" s="165"/>
      <c r="AU235" s="165"/>
      <c r="AV235" s="165"/>
      <c r="AW235" s="165"/>
      <c r="AX235" s="165"/>
      <c r="AY235" s="165"/>
      <c r="AZ235" s="165"/>
      <c r="BA235" s="165"/>
      <c r="BB235" s="165"/>
      <c r="BC235" s="165"/>
      <c r="BD235" s="165"/>
      <c r="BE235" s="165"/>
      <c r="BF235" s="165"/>
      <c r="BG235" s="165"/>
      <c r="BH235" s="165"/>
      <c r="BI235" s="165"/>
      <c r="BJ235" s="165"/>
      <c r="BK235" s="165"/>
      <c r="BL235" s="165"/>
      <c r="BM235" s="165"/>
      <c r="BN235" s="165"/>
      <c r="BO235" s="165"/>
      <c r="BP235" s="165"/>
      <c r="BQ235" s="165"/>
      <c r="BR235" s="165"/>
      <c r="BS235" s="165"/>
      <c r="BT235" s="165"/>
      <c r="BU235" s="165"/>
      <c r="BV235" s="165"/>
      <c r="BW235" s="165"/>
      <c r="BX235" s="165"/>
      <c r="BY235" s="165"/>
      <c r="BZ235" s="165"/>
      <c r="CA235" s="165"/>
      <c r="CB235" s="165"/>
      <c r="CC235" s="165"/>
      <c r="CD235" s="165"/>
      <c r="CE235" s="165"/>
      <c r="CF235" s="165"/>
      <c r="CG235" s="165"/>
      <c r="CH235" s="165"/>
      <c r="CI235" s="165"/>
      <c r="CJ235" s="165"/>
      <c r="CK235" s="165"/>
      <c r="CL235" s="165"/>
      <c r="CM235" s="165"/>
      <c r="CN235" s="165"/>
      <c r="CO235" s="165"/>
      <c r="CP235" s="165"/>
      <c r="CQ235" s="165"/>
      <c r="CR235" s="165"/>
      <c r="CS235" s="165"/>
      <c r="CT235" s="165"/>
      <c r="CU235" s="165"/>
      <c r="CV235" s="165"/>
      <c r="CW235" s="165"/>
      <c r="CX235" s="165"/>
      <c r="CY235" s="165"/>
      <c r="CZ235" s="165"/>
      <c r="DA235" s="166"/>
    </row>
    <row r="236" spans="1:189" s="167" customFormat="1" ht="24.95" customHeight="1" x14ac:dyDescent="0.2">
      <c r="A236" s="116"/>
      <c r="B236" s="323" t="s">
        <v>306</v>
      </c>
      <c r="C236" s="324"/>
      <c r="D236" s="324"/>
      <c r="E236" s="324"/>
      <c r="F236" s="324"/>
      <c r="G236" s="325"/>
      <c r="H236" s="226"/>
      <c r="I236" s="165"/>
      <c r="J236" s="165"/>
      <c r="K236" s="165"/>
      <c r="L236" s="165"/>
      <c r="M236" s="165"/>
      <c r="N236" s="165"/>
      <c r="O236" s="165"/>
      <c r="P236" s="165"/>
      <c r="Q236" s="165"/>
      <c r="R236" s="165"/>
      <c r="S236" s="165"/>
      <c r="T236" s="165"/>
      <c r="U236" s="165"/>
      <c r="V236" s="165"/>
      <c r="W236" s="165"/>
      <c r="X236" s="165"/>
      <c r="Y236" s="165"/>
      <c r="Z236" s="165"/>
      <c r="AA236" s="165"/>
      <c r="AB236" s="165"/>
      <c r="AC236" s="165"/>
      <c r="AD236" s="165"/>
      <c r="AE236" s="165"/>
      <c r="AF236" s="165"/>
      <c r="AG236" s="165"/>
      <c r="AH236" s="165"/>
      <c r="AI236" s="165"/>
      <c r="AJ236" s="165"/>
      <c r="AK236" s="165"/>
      <c r="AL236" s="165"/>
      <c r="AM236" s="165"/>
      <c r="AN236" s="165"/>
      <c r="AO236" s="165"/>
      <c r="AP236" s="165"/>
      <c r="AQ236" s="165"/>
      <c r="AR236" s="165"/>
      <c r="AS236" s="165"/>
      <c r="AT236" s="165"/>
      <c r="AU236" s="165"/>
      <c r="AV236" s="165"/>
      <c r="AW236" s="165"/>
      <c r="AX236" s="165"/>
      <c r="AY236" s="165"/>
      <c r="AZ236" s="165"/>
      <c r="BA236" s="165"/>
      <c r="BB236" s="165"/>
      <c r="BC236" s="165"/>
      <c r="BD236" s="165"/>
      <c r="BE236" s="165"/>
      <c r="BF236" s="165"/>
      <c r="BG236" s="165"/>
      <c r="BH236" s="165"/>
      <c r="BI236" s="165"/>
      <c r="BJ236" s="165"/>
      <c r="BK236" s="165"/>
      <c r="BL236" s="165"/>
      <c r="BM236" s="165"/>
      <c r="BN236" s="165"/>
      <c r="BO236" s="165"/>
      <c r="BP236" s="165"/>
      <c r="BQ236" s="165"/>
      <c r="BR236" s="165"/>
      <c r="BS236" s="165"/>
      <c r="BT236" s="165"/>
      <c r="BU236" s="165"/>
      <c r="BV236" s="165"/>
      <c r="BW236" s="165"/>
      <c r="BX236" s="165"/>
      <c r="BY236" s="165"/>
      <c r="BZ236" s="165"/>
      <c r="CA236" s="165"/>
      <c r="CB236" s="165"/>
      <c r="CC236" s="165"/>
      <c r="CD236" s="165"/>
      <c r="CE236" s="165"/>
      <c r="CF236" s="165"/>
      <c r="CG236" s="165"/>
      <c r="CH236" s="165"/>
      <c r="CI236" s="165"/>
      <c r="CJ236" s="165"/>
      <c r="CK236" s="165"/>
      <c r="CL236" s="165"/>
      <c r="CM236" s="165"/>
      <c r="CN236" s="165"/>
      <c r="CO236" s="165"/>
      <c r="CP236" s="165"/>
      <c r="CQ236" s="165"/>
      <c r="CR236" s="165"/>
      <c r="CS236" s="165"/>
      <c r="CT236" s="165"/>
      <c r="CU236" s="165"/>
      <c r="CV236" s="165"/>
      <c r="CW236" s="165"/>
      <c r="CX236" s="165"/>
      <c r="CY236" s="165"/>
      <c r="CZ236" s="165"/>
      <c r="DA236" s="166"/>
    </row>
    <row r="237" spans="1:189" s="20" customFormat="1" ht="24.95" customHeight="1" x14ac:dyDescent="0.2">
      <c r="A237" s="116" t="s">
        <v>18</v>
      </c>
      <c r="B237" s="270" t="s">
        <v>307</v>
      </c>
      <c r="C237" s="270"/>
      <c r="D237" s="147" t="s">
        <v>15</v>
      </c>
      <c r="E237" s="141">
        <f>48/9</f>
        <v>5.333333333333333</v>
      </c>
      <c r="F237" s="117"/>
      <c r="G237" s="180">
        <f>E237*F237</f>
        <v>0</v>
      </c>
      <c r="H237" s="227"/>
      <c r="I237" s="228"/>
      <c r="J237" s="228"/>
      <c r="K237" s="228"/>
      <c r="L237" s="228"/>
      <c r="M237" s="228"/>
      <c r="N237" s="228"/>
      <c r="O237" s="228"/>
      <c r="P237" s="228"/>
      <c r="Q237" s="228"/>
      <c r="R237" s="228"/>
      <c r="S237" s="228"/>
      <c r="T237" s="228"/>
      <c r="U237" s="228"/>
      <c r="V237" s="228"/>
      <c r="W237" s="228"/>
      <c r="X237" s="228"/>
      <c r="Y237" s="228"/>
      <c r="Z237" s="228"/>
      <c r="AA237" s="228"/>
      <c r="AB237" s="228"/>
      <c r="AC237" s="228"/>
      <c r="AD237" s="228"/>
      <c r="AE237" s="228"/>
      <c r="AF237" s="228"/>
      <c r="AG237" s="228"/>
      <c r="AH237" s="228"/>
      <c r="AI237" s="228"/>
      <c r="AJ237" s="228"/>
      <c r="AK237" s="228"/>
      <c r="AL237" s="228"/>
      <c r="AM237" s="228"/>
      <c r="AN237" s="228"/>
      <c r="AO237" s="228"/>
      <c r="AP237" s="228"/>
      <c r="AQ237" s="228"/>
      <c r="AR237" s="228"/>
      <c r="AS237" s="228"/>
      <c r="AT237" s="228"/>
      <c r="AU237" s="228"/>
      <c r="AV237" s="228"/>
      <c r="AW237" s="228"/>
      <c r="AX237" s="228"/>
      <c r="AY237" s="228"/>
      <c r="AZ237" s="228"/>
      <c r="BA237" s="228"/>
      <c r="BB237" s="228"/>
      <c r="BC237" s="228"/>
      <c r="BD237" s="228"/>
      <c r="BE237" s="228"/>
      <c r="BF237" s="228"/>
      <c r="BG237" s="228"/>
      <c r="BH237" s="228"/>
      <c r="BI237" s="228"/>
      <c r="BJ237" s="228"/>
      <c r="BK237" s="228"/>
      <c r="BL237" s="228"/>
      <c r="BM237" s="228"/>
      <c r="BN237" s="228"/>
      <c r="BO237" s="228"/>
      <c r="BP237" s="228"/>
      <c r="BQ237" s="228"/>
      <c r="BR237" s="228"/>
      <c r="BS237" s="228"/>
      <c r="BT237" s="228"/>
      <c r="BU237" s="228"/>
      <c r="BV237" s="228"/>
      <c r="BW237" s="228"/>
      <c r="BX237" s="228"/>
      <c r="BY237" s="228"/>
      <c r="BZ237" s="228"/>
      <c r="CA237" s="228"/>
      <c r="CB237" s="228"/>
      <c r="CC237" s="228"/>
      <c r="CD237" s="228"/>
      <c r="CE237" s="228"/>
      <c r="CF237" s="228"/>
      <c r="CG237" s="228"/>
      <c r="CH237" s="228"/>
      <c r="CI237" s="228"/>
      <c r="CJ237" s="228"/>
      <c r="CK237" s="228"/>
      <c r="CL237" s="228"/>
      <c r="CM237" s="228"/>
      <c r="CN237" s="228"/>
      <c r="CO237" s="228"/>
      <c r="CP237" s="228"/>
      <c r="CQ237" s="228"/>
      <c r="CR237" s="228"/>
      <c r="CS237" s="228"/>
      <c r="CT237" s="228"/>
      <c r="CU237" s="228"/>
      <c r="CV237" s="228"/>
      <c r="CW237" s="228"/>
      <c r="CX237" s="228"/>
      <c r="CY237" s="228"/>
      <c r="CZ237" s="228"/>
      <c r="DA237" s="32"/>
    </row>
    <row r="238" spans="1:189" s="20" customFormat="1" ht="24.95" customHeight="1" x14ac:dyDescent="0.2">
      <c r="A238" s="116" t="s">
        <v>18</v>
      </c>
      <c r="B238" s="270" t="s">
        <v>308</v>
      </c>
      <c r="C238" s="270"/>
      <c r="D238" s="147" t="s">
        <v>15</v>
      </c>
      <c r="E238" s="141">
        <f>5.5/5.5</f>
        <v>1</v>
      </c>
      <c r="F238" s="117"/>
      <c r="G238" s="180">
        <f>E238*F238</f>
        <v>0</v>
      </c>
      <c r="H238" s="227"/>
      <c r="I238" s="228"/>
      <c r="J238" s="228"/>
      <c r="K238" s="228"/>
      <c r="L238" s="228"/>
      <c r="M238" s="228"/>
      <c r="N238" s="228"/>
      <c r="O238" s="228"/>
      <c r="P238" s="228"/>
      <c r="Q238" s="228"/>
      <c r="R238" s="228"/>
      <c r="S238" s="228"/>
      <c r="T238" s="228"/>
      <c r="U238" s="228"/>
      <c r="V238" s="228"/>
      <c r="W238" s="228"/>
      <c r="X238" s="228"/>
      <c r="Y238" s="228"/>
      <c r="Z238" s="228"/>
      <c r="AA238" s="228"/>
      <c r="AB238" s="228"/>
      <c r="AC238" s="228"/>
      <c r="AD238" s="228"/>
      <c r="AE238" s="228"/>
      <c r="AF238" s="228"/>
      <c r="AG238" s="228"/>
      <c r="AH238" s="228"/>
      <c r="AI238" s="228"/>
      <c r="AJ238" s="228"/>
      <c r="AK238" s="228"/>
      <c r="AL238" s="228"/>
      <c r="AM238" s="228"/>
      <c r="AN238" s="228"/>
      <c r="AO238" s="228"/>
      <c r="AP238" s="228"/>
      <c r="AQ238" s="228"/>
      <c r="AR238" s="228"/>
      <c r="AS238" s="228"/>
      <c r="AT238" s="228"/>
      <c r="AU238" s="228"/>
      <c r="AV238" s="228"/>
      <c r="AW238" s="228"/>
      <c r="AX238" s="228"/>
      <c r="AY238" s="228"/>
      <c r="AZ238" s="228"/>
      <c r="BA238" s="228"/>
      <c r="BB238" s="228"/>
      <c r="BC238" s="228"/>
      <c r="BD238" s="228"/>
      <c r="BE238" s="228"/>
      <c r="BF238" s="228"/>
      <c r="BG238" s="228"/>
      <c r="BH238" s="228"/>
      <c r="BI238" s="228"/>
      <c r="BJ238" s="228"/>
      <c r="BK238" s="228"/>
      <c r="BL238" s="228"/>
      <c r="BM238" s="228"/>
      <c r="BN238" s="228"/>
      <c r="BO238" s="228"/>
      <c r="BP238" s="228"/>
      <c r="BQ238" s="228"/>
      <c r="BR238" s="228"/>
      <c r="BS238" s="228"/>
      <c r="BT238" s="228"/>
      <c r="BU238" s="228"/>
      <c r="BV238" s="228"/>
      <c r="BW238" s="228"/>
      <c r="BX238" s="228"/>
      <c r="BY238" s="228"/>
      <c r="BZ238" s="228"/>
      <c r="CA238" s="228"/>
      <c r="CB238" s="228"/>
      <c r="CC238" s="228"/>
      <c r="CD238" s="228"/>
      <c r="CE238" s="228"/>
      <c r="CF238" s="228"/>
      <c r="CG238" s="228"/>
      <c r="CH238" s="228"/>
      <c r="CI238" s="228"/>
      <c r="CJ238" s="228"/>
      <c r="CK238" s="228"/>
      <c r="CL238" s="228"/>
      <c r="CM238" s="228"/>
      <c r="CN238" s="228"/>
      <c r="CO238" s="228"/>
      <c r="CP238" s="228"/>
      <c r="CQ238" s="228"/>
      <c r="CR238" s="228"/>
      <c r="CS238" s="228"/>
      <c r="CT238" s="228"/>
      <c r="CU238" s="228"/>
      <c r="CV238" s="228"/>
      <c r="CW238" s="228"/>
      <c r="CX238" s="228"/>
      <c r="CY238" s="228"/>
      <c r="CZ238" s="228"/>
      <c r="DA238" s="32"/>
    </row>
    <row r="239" spans="1:189" s="228" customFormat="1" ht="24.95" customHeight="1" x14ac:dyDescent="0.2">
      <c r="A239" s="116" t="s">
        <v>17</v>
      </c>
      <c r="B239" s="265" t="s">
        <v>249</v>
      </c>
      <c r="C239" s="266"/>
      <c r="D239" s="102" t="s">
        <v>10</v>
      </c>
      <c r="E239" s="129">
        <f>E225</f>
        <v>53.5</v>
      </c>
      <c r="F239" s="171"/>
      <c r="G239" s="180">
        <f t="shared" ref="G239" si="13">E239*F239</f>
        <v>0</v>
      </c>
      <c r="H239" s="227"/>
    </row>
    <row r="240" spans="1:189" s="23" customFormat="1" ht="21.75" customHeight="1" x14ac:dyDescent="0.25">
      <c r="A240" s="173"/>
      <c r="B240" s="297" t="s">
        <v>263</v>
      </c>
      <c r="C240" s="297"/>
      <c r="D240" s="54"/>
      <c r="E240" s="54"/>
      <c r="F240" s="54"/>
      <c r="G240" s="29">
        <f>SUM(G225:G239)</f>
        <v>0</v>
      </c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27"/>
      <c r="AF240" s="27"/>
      <c r="AG240" s="27"/>
      <c r="AH240" s="27"/>
      <c r="AI240" s="27"/>
      <c r="AJ240" s="27"/>
      <c r="AK240" s="27"/>
      <c r="AL240" s="27"/>
      <c r="AM240" s="27"/>
      <c r="AN240" s="27"/>
      <c r="AO240" s="27"/>
      <c r="AP240" s="27"/>
      <c r="AQ240" s="27"/>
      <c r="AR240" s="27"/>
      <c r="AS240" s="27"/>
      <c r="AT240" s="27"/>
      <c r="AU240" s="27"/>
      <c r="AV240" s="27"/>
      <c r="AW240" s="27"/>
      <c r="AX240" s="27"/>
      <c r="AY240" s="27"/>
      <c r="AZ240" s="27"/>
      <c r="BA240" s="27"/>
      <c r="BB240" s="27"/>
      <c r="BC240" s="27"/>
      <c r="BD240" s="27"/>
      <c r="BE240" s="27"/>
      <c r="BF240" s="27"/>
      <c r="BG240" s="27"/>
      <c r="BH240" s="27"/>
      <c r="BI240" s="27"/>
      <c r="BJ240" s="27"/>
      <c r="BK240" s="27"/>
      <c r="BL240" s="27"/>
      <c r="BM240" s="27"/>
      <c r="BN240" s="27"/>
      <c r="BO240" s="27"/>
      <c r="BP240" s="27"/>
      <c r="BQ240" s="27"/>
      <c r="BR240" s="27"/>
      <c r="BS240" s="27"/>
      <c r="BT240" s="27"/>
      <c r="BU240" s="27"/>
      <c r="BV240" s="27"/>
      <c r="BW240" s="27"/>
      <c r="BX240" s="27"/>
      <c r="BY240" s="27"/>
      <c r="BZ240" s="27"/>
      <c r="CA240" s="27"/>
      <c r="CB240" s="27"/>
      <c r="CC240" s="27"/>
      <c r="CD240" s="27"/>
      <c r="CE240" s="27"/>
      <c r="CF240" s="27"/>
      <c r="CG240" s="27"/>
      <c r="CH240" s="27"/>
      <c r="CI240" s="27"/>
      <c r="CJ240" s="27"/>
      <c r="CK240" s="27"/>
      <c r="CL240" s="27"/>
      <c r="CM240" s="27"/>
      <c r="CN240" s="27"/>
      <c r="CO240" s="27"/>
      <c r="CP240" s="27"/>
      <c r="CQ240" s="27"/>
      <c r="CR240" s="27"/>
      <c r="CS240" s="27"/>
      <c r="CT240" s="27"/>
      <c r="CU240" s="27"/>
      <c r="CV240" s="27"/>
      <c r="CW240" s="27"/>
      <c r="CX240" s="27"/>
      <c r="CY240" s="27"/>
      <c r="CZ240" s="27"/>
      <c r="DA240" s="27"/>
      <c r="DB240" s="27"/>
      <c r="DC240" s="27"/>
      <c r="DD240" s="27"/>
      <c r="DE240" s="27"/>
      <c r="DF240" s="27"/>
      <c r="DG240" s="27"/>
      <c r="DH240" s="27"/>
      <c r="DI240" s="27"/>
      <c r="DJ240" s="27"/>
      <c r="DK240" s="27"/>
      <c r="DL240" s="27"/>
      <c r="DM240" s="27"/>
      <c r="DN240" s="27"/>
      <c r="DO240" s="27"/>
      <c r="DP240" s="27"/>
      <c r="DQ240" s="27"/>
      <c r="DR240" s="27"/>
      <c r="DS240" s="27"/>
      <c r="DT240" s="27"/>
      <c r="DU240" s="27"/>
      <c r="DV240" s="27"/>
      <c r="DW240" s="27"/>
      <c r="DX240" s="27"/>
      <c r="DY240" s="27"/>
      <c r="DZ240" s="27"/>
      <c r="EA240" s="27"/>
      <c r="EB240" s="27"/>
      <c r="EC240" s="27"/>
      <c r="ED240" s="27"/>
      <c r="EE240" s="27"/>
      <c r="EF240" s="27"/>
      <c r="EG240" s="27"/>
      <c r="EH240" s="27"/>
      <c r="EI240" s="27"/>
      <c r="EJ240" s="27"/>
      <c r="EK240" s="27"/>
      <c r="EL240" s="27"/>
      <c r="EM240" s="27"/>
      <c r="EN240" s="27"/>
      <c r="EO240" s="27"/>
      <c r="EP240" s="27"/>
      <c r="EQ240" s="27"/>
      <c r="ER240" s="27"/>
      <c r="ES240" s="27"/>
      <c r="ET240" s="27"/>
      <c r="EU240" s="27"/>
      <c r="EV240" s="27"/>
      <c r="EW240" s="27"/>
      <c r="EX240" s="27"/>
      <c r="EY240" s="27"/>
      <c r="EZ240" s="27"/>
      <c r="FA240" s="27"/>
      <c r="FB240" s="27"/>
      <c r="FC240" s="27"/>
      <c r="FD240" s="27"/>
      <c r="FE240" s="27"/>
      <c r="FF240" s="27"/>
      <c r="FG240" s="27"/>
      <c r="FH240" s="27"/>
      <c r="FI240" s="27"/>
      <c r="FJ240" s="27"/>
      <c r="FK240" s="27"/>
      <c r="FL240" s="27"/>
      <c r="FM240" s="27"/>
      <c r="FN240" s="27"/>
      <c r="FO240" s="27"/>
      <c r="FP240" s="27"/>
      <c r="FQ240" s="27"/>
      <c r="FR240" s="27"/>
      <c r="FS240" s="27"/>
      <c r="FT240" s="27"/>
      <c r="FU240" s="27"/>
      <c r="FV240" s="27"/>
      <c r="FW240" s="27"/>
      <c r="FX240" s="27"/>
      <c r="FY240" s="27"/>
      <c r="FZ240" s="27"/>
      <c r="GA240" s="27"/>
      <c r="GB240" s="27"/>
      <c r="GC240" s="27"/>
      <c r="GD240" s="27"/>
      <c r="GE240" s="27"/>
      <c r="GF240" s="27"/>
      <c r="GG240" s="27"/>
    </row>
    <row r="241" spans="1:189" s="20" customFormat="1" ht="24.95" customHeight="1" x14ac:dyDescent="0.2">
      <c r="A241" s="145"/>
      <c r="B241" s="305" t="s">
        <v>309</v>
      </c>
      <c r="C241" s="305"/>
      <c r="D241" s="305"/>
      <c r="E241" s="305"/>
      <c r="F241" s="305"/>
      <c r="G241" s="306"/>
      <c r="H241" s="21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F241" s="22"/>
      <c r="AG241" s="22"/>
      <c r="AH241" s="22"/>
      <c r="AI241" s="22"/>
      <c r="AJ241" s="22"/>
      <c r="AK241" s="22"/>
      <c r="AL241" s="22"/>
      <c r="AM241" s="22"/>
      <c r="AN241" s="22"/>
      <c r="AO241" s="22"/>
      <c r="AP241" s="22"/>
      <c r="AQ241" s="22"/>
      <c r="AR241" s="22"/>
      <c r="AS241" s="22"/>
      <c r="AT241" s="22"/>
      <c r="AU241" s="22"/>
      <c r="AV241" s="22"/>
      <c r="AW241" s="22"/>
      <c r="AX241" s="22"/>
      <c r="AY241" s="22"/>
      <c r="AZ241" s="22"/>
      <c r="BA241" s="22"/>
      <c r="BB241" s="22"/>
      <c r="BC241" s="22"/>
      <c r="BD241" s="22"/>
      <c r="BE241" s="22"/>
      <c r="BF241" s="22"/>
      <c r="BG241" s="22"/>
      <c r="BH241" s="22"/>
      <c r="BI241" s="22"/>
      <c r="BJ241" s="22"/>
      <c r="BK241" s="22"/>
      <c r="BL241" s="22"/>
      <c r="BM241" s="22"/>
      <c r="BN241" s="22"/>
      <c r="BO241" s="22"/>
      <c r="BP241" s="22"/>
      <c r="BQ241" s="22"/>
      <c r="BR241" s="22"/>
      <c r="BS241" s="22"/>
      <c r="BT241" s="22"/>
      <c r="BU241" s="22"/>
      <c r="BV241" s="22"/>
      <c r="BW241" s="22"/>
      <c r="BX241" s="22"/>
      <c r="BY241" s="22"/>
      <c r="BZ241" s="22"/>
      <c r="CA241" s="22"/>
      <c r="CB241" s="22"/>
      <c r="CC241" s="22"/>
      <c r="CD241" s="22"/>
      <c r="CE241" s="22"/>
      <c r="CF241" s="22"/>
      <c r="CG241" s="22"/>
      <c r="CH241" s="22"/>
      <c r="CI241" s="22"/>
      <c r="CJ241" s="22"/>
      <c r="CK241" s="22"/>
      <c r="CL241" s="22"/>
      <c r="CM241" s="22"/>
      <c r="CN241" s="22"/>
      <c r="CO241" s="22"/>
      <c r="CP241" s="22"/>
      <c r="CQ241" s="22"/>
      <c r="CR241" s="22"/>
      <c r="CS241" s="22"/>
      <c r="CT241" s="22"/>
      <c r="CU241" s="22"/>
      <c r="CV241" s="22"/>
      <c r="CW241" s="22"/>
      <c r="CX241" s="22"/>
      <c r="CY241" s="22"/>
      <c r="CZ241" s="22"/>
      <c r="DA241" s="32"/>
    </row>
    <row r="242" spans="1:189" s="20" customFormat="1" ht="24.95" customHeight="1" x14ac:dyDescent="0.2">
      <c r="A242" s="116" t="s">
        <v>18</v>
      </c>
      <c r="B242" s="264" t="s">
        <v>251</v>
      </c>
      <c r="C242" s="264"/>
      <c r="D242" s="116" t="s">
        <v>43</v>
      </c>
      <c r="E242" s="116">
        <v>47</v>
      </c>
      <c r="F242" s="149"/>
      <c r="G242" s="143">
        <f t="shared" ref="G242" si="14">E242*F242</f>
        <v>0</v>
      </c>
      <c r="H242" s="21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F242" s="22"/>
      <c r="AG242" s="22"/>
      <c r="AH242" s="22"/>
      <c r="AI242" s="22"/>
      <c r="AJ242" s="22"/>
      <c r="AK242" s="22"/>
      <c r="AL242" s="22"/>
      <c r="AM242" s="22"/>
      <c r="AN242" s="22"/>
      <c r="AO242" s="22"/>
      <c r="AP242" s="22"/>
      <c r="AQ242" s="22"/>
      <c r="AR242" s="22"/>
      <c r="AS242" s="22"/>
      <c r="AT242" s="22"/>
      <c r="AU242" s="22"/>
      <c r="AV242" s="22"/>
      <c r="AW242" s="22"/>
      <c r="AX242" s="22"/>
      <c r="AY242" s="22"/>
      <c r="AZ242" s="22"/>
      <c r="BA242" s="22"/>
      <c r="BB242" s="22"/>
      <c r="BC242" s="22"/>
      <c r="BD242" s="22"/>
      <c r="BE242" s="22"/>
      <c r="BF242" s="22"/>
      <c r="BG242" s="22"/>
      <c r="BH242" s="22"/>
      <c r="BI242" s="22"/>
      <c r="BJ242" s="22"/>
      <c r="BK242" s="22"/>
      <c r="BL242" s="22"/>
      <c r="BM242" s="22"/>
      <c r="BN242" s="22"/>
      <c r="BO242" s="22"/>
      <c r="BP242" s="22"/>
      <c r="BQ242" s="22"/>
      <c r="BR242" s="22"/>
      <c r="BS242" s="22"/>
      <c r="BT242" s="22"/>
      <c r="BU242" s="22"/>
      <c r="BV242" s="22"/>
      <c r="BW242" s="22"/>
      <c r="BX242" s="22"/>
      <c r="BY242" s="22"/>
      <c r="BZ242" s="22"/>
      <c r="CA242" s="22"/>
      <c r="CB242" s="22"/>
      <c r="CC242" s="22"/>
      <c r="CD242" s="22"/>
      <c r="CE242" s="22"/>
      <c r="CF242" s="22"/>
      <c r="CG242" s="22"/>
      <c r="CH242" s="22"/>
      <c r="CI242" s="22"/>
      <c r="CJ242" s="22"/>
      <c r="CK242" s="22"/>
      <c r="CL242" s="22"/>
      <c r="CM242" s="22"/>
      <c r="CN242" s="22"/>
      <c r="CO242" s="22"/>
      <c r="CP242" s="22"/>
      <c r="CQ242" s="22"/>
      <c r="CR242" s="22"/>
      <c r="CS242" s="22"/>
      <c r="CT242" s="22"/>
      <c r="CU242" s="22"/>
      <c r="CV242" s="22"/>
      <c r="CW242" s="22"/>
      <c r="CX242" s="22"/>
      <c r="CY242" s="22"/>
      <c r="CZ242" s="22"/>
      <c r="DA242" s="32"/>
    </row>
    <row r="243" spans="1:189" s="20" customFormat="1" ht="24.95" customHeight="1" x14ac:dyDescent="0.2">
      <c r="A243" s="127" t="s">
        <v>96</v>
      </c>
      <c r="B243" s="265" t="s">
        <v>252</v>
      </c>
      <c r="C243" s="266"/>
      <c r="D243" s="116" t="s">
        <v>11</v>
      </c>
      <c r="E243" s="129">
        <f>E242*0.3*0.2</f>
        <v>2.8200000000000003</v>
      </c>
      <c r="F243" s="171"/>
      <c r="G243" s="164">
        <f t="shared" ref="G243:G244" si="15">F243*E243</f>
        <v>0</v>
      </c>
      <c r="H243" s="228"/>
      <c r="I243" s="228"/>
      <c r="J243" s="228"/>
      <c r="K243" s="228"/>
      <c r="L243" s="228"/>
      <c r="M243" s="228"/>
      <c r="N243" s="228"/>
      <c r="O243" s="228"/>
      <c r="P243" s="228"/>
      <c r="Q243" s="228"/>
      <c r="R243" s="228"/>
      <c r="S243" s="228"/>
      <c r="T243" s="228"/>
      <c r="U243" s="228"/>
      <c r="V243" s="228"/>
      <c r="W243" s="228"/>
      <c r="X243" s="228"/>
      <c r="Y243" s="228"/>
      <c r="Z243" s="228"/>
      <c r="AA243" s="228"/>
      <c r="AB243" s="228"/>
      <c r="AC243" s="228"/>
      <c r="AD243" s="228"/>
      <c r="AE243" s="228"/>
      <c r="AF243" s="228"/>
      <c r="AG243" s="228"/>
      <c r="AH243" s="228"/>
      <c r="AI243" s="228"/>
      <c r="AJ243" s="228"/>
      <c r="AK243" s="228"/>
      <c r="AL243" s="228"/>
      <c r="AM243" s="228"/>
      <c r="AN243" s="228"/>
      <c r="AO243" s="228"/>
      <c r="AP243" s="228"/>
      <c r="AQ243" s="228"/>
      <c r="AR243" s="228"/>
      <c r="AS243" s="228"/>
      <c r="AT243" s="228"/>
      <c r="AU243" s="228"/>
      <c r="AV243" s="228"/>
      <c r="AW243" s="228"/>
      <c r="AX243" s="228"/>
      <c r="AY243" s="228"/>
      <c r="AZ243" s="228"/>
      <c r="BA243" s="228"/>
      <c r="BB243" s="228"/>
      <c r="BC243" s="228"/>
      <c r="BD243" s="228"/>
      <c r="BE243" s="228"/>
      <c r="BF243" s="228"/>
      <c r="BG243" s="228"/>
      <c r="BH243" s="228"/>
      <c r="BI243" s="228"/>
      <c r="BJ243" s="228"/>
      <c r="BK243" s="228"/>
      <c r="BL243" s="228"/>
      <c r="BM243" s="228"/>
      <c r="BN243" s="228"/>
      <c r="BO243" s="228"/>
      <c r="BP243" s="228"/>
      <c r="BQ243" s="228"/>
      <c r="BR243" s="228"/>
      <c r="BS243" s="228"/>
      <c r="BT243" s="228"/>
      <c r="BU243" s="228"/>
      <c r="BV243" s="228"/>
      <c r="BW243" s="228"/>
      <c r="BX243" s="228"/>
      <c r="BY243" s="228"/>
      <c r="BZ243" s="228"/>
      <c r="CA243" s="228"/>
      <c r="CB243" s="228"/>
      <c r="CC243" s="228"/>
      <c r="CD243" s="228"/>
      <c r="CE243" s="228"/>
      <c r="CF243" s="228"/>
      <c r="CG243" s="228"/>
      <c r="CH243" s="228"/>
      <c r="CI243" s="228"/>
      <c r="CJ243" s="228"/>
      <c r="CK243" s="228"/>
      <c r="CL243" s="228"/>
      <c r="CM243" s="228"/>
      <c r="CN243" s="228"/>
      <c r="CO243" s="228"/>
      <c r="CP243" s="228"/>
      <c r="CQ243" s="228"/>
      <c r="CR243" s="228"/>
      <c r="CS243" s="228"/>
      <c r="CT243" s="228"/>
      <c r="CU243" s="228"/>
      <c r="CV243" s="228"/>
      <c r="CW243" s="228"/>
      <c r="CX243" s="228"/>
      <c r="CY243" s="32"/>
    </row>
    <row r="244" spans="1:189" s="22" customFormat="1" ht="24.95" customHeight="1" x14ac:dyDescent="0.2">
      <c r="A244" s="127" t="s">
        <v>17</v>
      </c>
      <c r="B244" s="265" t="s">
        <v>262</v>
      </c>
      <c r="C244" s="266"/>
      <c r="D244" s="116" t="s">
        <v>43</v>
      </c>
      <c r="E244" s="129">
        <v>47</v>
      </c>
      <c r="F244" s="171"/>
      <c r="G244" s="164">
        <f t="shared" si="15"/>
        <v>0</v>
      </c>
      <c r="H244" s="228"/>
      <c r="I244" s="228"/>
      <c r="J244" s="228"/>
      <c r="K244" s="228"/>
      <c r="L244" s="228"/>
      <c r="M244" s="228"/>
      <c r="N244" s="228"/>
      <c r="O244" s="228"/>
      <c r="P244" s="228"/>
      <c r="Q244" s="228"/>
      <c r="R244" s="228"/>
      <c r="S244" s="228"/>
      <c r="T244" s="228"/>
      <c r="U244" s="228"/>
      <c r="V244" s="228"/>
      <c r="W244" s="228"/>
      <c r="X244" s="228"/>
      <c r="Y244" s="228"/>
      <c r="Z244" s="228"/>
      <c r="AA244" s="228"/>
      <c r="AB244" s="228"/>
      <c r="AC244" s="228"/>
      <c r="AD244" s="228"/>
      <c r="AE244" s="228"/>
      <c r="AF244" s="228"/>
      <c r="AG244" s="228"/>
      <c r="AH244" s="228"/>
      <c r="AI244" s="228"/>
      <c r="AJ244" s="228"/>
      <c r="AK244" s="228"/>
      <c r="AL244" s="228"/>
      <c r="AM244" s="228"/>
      <c r="AN244" s="228"/>
      <c r="AO244" s="228"/>
      <c r="AP244" s="228"/>
      <c r="AQ244" s="228"/>
      <c r="AR244" s="228"/>
      <c r="AS244" s="228"/>
      <c r="AT244" s="228"/>
      <c r="AU244" s="228"/>
      <c r="AV244" s="228"/>
      <c r="AW244" s="228"/>
      <c r="AX244" s="228"/>
      <c r="AY244" s="228"/>
      <c r="AZ244" s="228"/>
      <c r="BA244" s="228"/>
      <c r="BB244" s="228"/>
      <c r="BC244" s="228"/>
      <c r="BD244" s="228"/>
      <c r="BE244" s="228"/>
      <c r="BF244" s="228"/>
      <c r="BG244" s="228"/>
      <c r="BH244" s="228"/>
      <c r="BI244" s="228"/>
      <c r="BJ244" s="228"/>
      <c r="BK244" s="228"/>
      <c r="BL244" s="228"/>
      <c r="BM244" s="228"/>
      <c r="BN244" s="228"/>
      <c r="BO244" s="228"/>
      <c r="BP244" s="228"/>
      <c r="BQ244" s="228"/>
      <c r="BR244" s="228"/>
      <c r="BS244" s="228"/>
      <c r="BT244" s="228"/>
      <c r="BU244" s="228"/>
      <c r="BV244" s="228"/>
      <c r="BW244" s="228"/>
      <c r="BX244" s="228"/>
      <c r="BY244" s="228"/>
      <c r="BZ244" s="228"/>
      <c r="CA244" s="228"/>
      <c r="CB244" s="228"/>
      <c r="CC244" s="228"/>
      <c r="CD244" s="228"/>
      <c r="CE244" s="228"/>
      <c r="CF244" s="228"/>
      <c r="CG244" s="228"/>
      <c r="CH244" s="228"/>
      <c r="CI244" s="228"/>
      <c r="CJ244" s="228"/>
      <c r="CK244" s="228"/>
      <c r="CL244" s="228"/>
      <c r="CM244" s="228"/>
      <c r="CN244" s="228"/>
      <c r="CO244" s="228"/>
      <c r="CP244" s="228"/>
      <c r="CQ244" s="228"/>
      <c r="CR244" s="228"/>
      <c r="CS244" s="228"/>
      <c r="CT244" s="228"/>
      <c r="CU244" s="228"/>
      <c r="CV244" s="228"/>
      <c r="CW244" s="228"/>
      <c r="CX244" s="228"/>
    </row>
    <row r="245" spans="1:189" s="23" customFormat="1" ht="21.75" customHeight="1" x14ac:dyDescent="0.25">
      <c r="A245" s="173"/>
      <c r="B245" s="297" t="s">
        <v>310</v>
      </c>
      <c r="C245" s="297"/>
      <c r="D245" s="54"/>
      <c r="E245" s="54"/>
      <c r="F245" s="54"/>
      <c r="G245" s="29">
        <f>SUM(G242:G244)</f>
        <v>0</v>
      </c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27"/>
      <c r="AF245" s="27"/>
      <c r="AG245" s="27"/>
      <c r="AH245" s="27"/>
      <c r="AI245" s="27"/>
      <c r="AJ245" s="27"/>
      <c r="AK245" s="27"/>
      <c r="AL245" s="27"/>
      <c r="AM245" s="27"/>
      <c r="AN245" s="27"/>
      <c r="AO245" s="27"/>
      <c r="AP245" s="27"/>
      <c r="AQ245" s="27"/>
      <c r="AR245" s="27"/>
      <c r="AS245" s="27"/>
      <c r="AT245" s="27"/>
      <c r="AU245" s="27"/>
      <c r="AV245" s="27"/>
      <c r="AW245" s="27"/>
      <c r="AX245" s="27"/>
      <c r="AY245" s="27"/>
      <c r="AZ245" s="27"/>
      <c r="BA245" s="27"/>
      <c r="BB245" s="27"/>
      <c r="BC245" s="27"/>
      <c r="BD245" s="27"/>
      <c r="BE245" s="27"/>
      <c r="BF245" s="27"/>
      <c r="BG245" s="27"/>
      <c r="BH245" s="27"/>
      <c r="BI245" s="27"/>
      <c r="BJ245" s="27"/>
      <c r="BK245" s="27"/>
      <c r="BL245" s="27"/>
      <c r="BM245" s="27"/>
      <c r="BN245" s="27"/>
      <c r="BO245" s="27"/>
      <c r="BP245" s="27"/>
      <c r="BQ245" s="27"/>
      <c r="BR245" s="27"/>
      <c r="BS245" s="27"/>
      <c r="BT245" s="27"/>
      <c r="BU245" s="27"/>
      <c r="BV245" s="27"/>
      <c r="BW245" s="27"/>
      <c r="BX245" s="27"/>
      <c r="BY245" s="27"/>
      <c r="BZ245" s="27"/>
      <c r="CA245" s="27"/>
      <c r="CB245" s="27"/>
      <c r="CC245" s="27"/>
      <c r="CD245" s="27"/>
      <c r="CE245" s="27"/>
      <c r="CF245" s="27"/>
      <c r="CG245" s="27"/>
      <c r="CH245" s="27"/>
      <c r="CI245" s="27"/>
      <c r="CJ245" s="27"/>
      <c r="CK245" s="27"/>
      <c r="CL245" s="27"/>
      <c r="CM245" s="27"/>
      <c r="CN245" s="27"/>
      <c r="CO245" s="27"/>
      <c r="CP245" s="27"/>
      <c r="CQ245" s="27"/>
      <c r="CR245" s="27"/>
      <c r="CS245" s="27"/>
      <c r="CT245" s="27"/>
      <c r="CU245" s="27"/>
      <c r="CV245" s="27"/>
      <c r="CW245" s="27"/>
      <c r="CX245" s="27"/>
      <c r="CY245" s="27"/>
      <c r="CZ245" s="27"/>
      <c r="DA245" s="27"/>
      <c r="DB245" s="27"/>
      <c r="DC245" s="27"/>
      <c r="DD245" s="27"/>
      <c r="DE245" s="27"/>
      <c r="DF245" s="27"/>
      <c r="DG245" s="27"/>
      <c r="DH245" s="27"/>
      <c r="DI245" s="27"/>
      <c r="DJ245" s="27"/>
      <c r="DK245" s="27"/>
      <c r="DL245" s="27"/>
      <c r="DM245" s="27"/>
      <c r="DN245" s="27"/>
      <c r="DO245" s="27"/>
      <c r="DP245" s="27"/>
      <c r="DQ245" s="27"/>
      <c r="DR245" s="27"/>
      <c r="DS245" s="27"/>
      <c r="DT245" s="27"/>
      <c r="DU245" s="27"/>
      <c r="DV245" s="27"/>
      <c r="DW245" s="27"/>
      <c r="DX245" s="27"/>
      <c r="DY245" s="27"/>
      <c r="DZ245" s="27"/>
      <c r="EA245" s="27"/>
      <c r="EB245" s="27"/>
      <c r="EC245" s="27"/>
      <c r="ED245" s="27"/>
      <c r="EE245" s="27"/>
      <c r="EF245" s="27"/>
      <c r="EG245" s="27"/>
      <c r="EH245" s="27"/>
      <c r="EI245" s="27"/>
      <c r="EJ245" s="27"/>
      <c r="EK245" s="27"/>
      <c r="EL245" s="27"/>
      <c r="EM245" s="27"/>
      <c r="EN245" s="27"/>
      <c r="EO245" s="27"/>
      <c r="EP245" s="27"/>
      <c r="EQ245" s="27"/>
      <c r="ER245" s="27"/>
      <c r="ES245" s="27"/>
      <c r="ET245" s="27"/>
      <c r="EU245" s="27"/>
      <c r="EV245" s="27"/>
      <c r="EW245" s="27"/>
      <c r="EX245" s="27"/>
      <c r="EY245" s="27"/>
      <c r="EZ245" s="27"/>
      <c r="FA245" s="27"/>
      <c r="FB245" s="27"/>
      <c r="FC245" s="27"/>
      <c r="FD245" s="27"/>
      <c r="FE245" s="27"/>
      <c r="FF245" s="27"/>
      <c r="FG245" s="27"/>
      <c r="FH245" s="27"/>
      <c r="FI245" s="27"/>
      <c r="FJ245" s="27"/>
      <c r="FK245" s="27"/>
      <c r="FL245" s="27"/>
      <c r="FM245" s="27"/>
      <c r="FN245" s="27"/>
      <c r="FO245" s="27"/>
      <c r="FP245" s="27"/>
      <c r="FQ245" s="27"/>
      <c r="FR245" s="27"/>
      <c r="FS245" s="27"/>
      <c r="FT245" s="27"/>
      <c r="FU245" s="27"/>
      <c r="FV245" s="27"/>
      <c r="FW245" s="27"/>
      <c r="FX245" s="27"/>
      <c r="FY245" s="27"/>
      <c r="FZ245" s="27"/>
      <c r="GA245" s="27"/>
      <c r="GB245" s="27"/>
      <c r="GC245" s="27"/>
      <c r="GD245" s="27"/>
      <c r="GE245" s="27"/>
      <c r="GF245" s="27"/>
      <c r="GG245" s="27"/>
    </row>
    <row r="246" spans="1:189" s="20" customFormat="1" ht="24.95" customHeight="1" x14ac:dyDescent="0.2">
      <c r="A246" s="145"/>
      <c r="B246" s="305" t="s">
        <v>311</v>
      </c>
      <c r="C246" s="305"/>
      <c r="D246" s="305"/>
      <c r="E246" s="305"/>
      <c r="F246" s="305"/>
      <c r="G246" s="306"/>
      <c r="H246" s="21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F246" s="22"/>
      <c r="AG246" s="22"/>
      <c r="AH246" s="22"/>
      <c r="AI246" s="22"/>
      <c r="AJ246" s="22"/>
      <c r="AK246" s="22"/>
      <c r="AL246" s="22"/>
      <c r="AM246" s="22"/>
      <c r="AN246" s="22"/>
      <c r="AO246" s="22"/>
      <c r="AP246" s="22"/>
      <c r="AQ246" s="22"/>
      <c r="AR246" s="22"/>
      <c r="AS246" s="22"/>
      <c r="AT246" s="22"/>
      <c r="AU246" s="22"/>
      <c r="AV246" s="22"/>
      <c r="AW246" s="22"/>
      <c r="AX246" s="22"/>
      <c r="AY246" s="22"/>
      <c r="AZ246" s="22"/>
      <c r="BA246" s="22"/>
      <c r="BB246" s="22"/>
      <c r="BC246" s="22"/>
      <c r="BD246" s="22"/>
      <c r="BE246" s="22"/>
      <c r="BF246" s="22"/>
      <c r="BG246" s="22"/>
      <c r="BH246" s="22"/>
      <c r="BI246" s="22"/>
      <c r="BJ246" s="22"/>
      <c r="BK246" s="22"/>
      <c r="BL246" s="22"/>
      <c r="BM246" s="22"/>
      <c r="BN246" s="22"/>
      <c r="BO246" s="22"/>
      <c r="BP246" s="22"/>
      <c r="BQ246" s="22"/>
      <c r="BR246" s="22"/>
      <c r="BS246" s="22"/>
      <c r="BT246" s="22"/>
      <c r="BU246" s="22"/>
      <c r="BV246" s="22"/>
      <c r="BW246" s="22"/>
      <c r="BX246" s="22"/>
      <c r="BY246" s="22"/>
      <c r="BZ246" s="22"/>
      <c r="CA246" s="22"/>
      <c r="CB246" s="22"/>
      <c r="CC246" s="22"/>
      <c r="CD246" s="22"/>
      <c r="CE246" s="22"/>
      <c r="CF246" s="22"/>
      <c r="CG246" s="22"/>
      <c r="CH246" s="22"/>
      <c r="CI246" s="22"/>
      <c r="CJ246" s="22"/>
      <c r="CK246" s="22"/>
      <c r="CL246" s="22"/>
      <c r="CM246" s="22"/>
      <c r="CN246" s="22"/>
      <c r="CO246" s="22"/>
      <c r="CP246" s="22"/>
      <c r="CQ246" s="22"/>
      <c r="CR246" s="22"/>
      <c r="CS246" s="22"/>
      <c r="CT246" s="22"/>
      <c r="CU246" s="22"/>
      <c r="CV246" s="22"/>
      <c r="CW246" s="22"/>
      <c r="CX246" s="22"/>
      <c r="CY246" s="22"/>
      <c r="CZ246" s="22"/>
      <c r="DA246" s="32"/>
    </row>
    <row r="247" spans="1:189" s="20" customFormat="1" ht="24.95" customHeight="1" x14ac:dyDescent="0.2">
      <c r="A247" s="127" t="s">
        <v>96</v>
      </c>
      <c r="B247" s="265" t="s">
        <v>252</v>
      </c>
      <c r="C247" s="266"/>
      <c r="D247" s="116" t="s">
        <v>11</v>
      </c>
      <c r="E247" s="129">
        <f>14*0.3*0.2</f>
        <v>0.84000000000000008</v>
      </c>
      <c r="F247" s="171"/>
      <c r="G247" s="164">
        <f t="shared" ref="G247:G248" si="16">F247*E247</f>
        <v>0</v>
      </c>
      <c r="H247" s="228"/>
      <c r="I247" s="228"/>
      <c r="J247" s="228"/>
      <c r="K247" s="228"/>
      <c r="L247" s="228"/>
      <c r="M247" s="228"/>
      <c r="N247" s="228"/>
      <c r="O247" s="228"/>
      <c r="P247" s="228"/>
      <c r="Q247" s="228"/>
      <c r="R247" s="228"/>
      <c r="S247" s="228"/>
      <c r="T247" s="228"/>
      <c r="U247" s="228"/>
      <c r="V247" s="228"/>
      <c r="W247" s="228"/>
      <c r="X247" s="228"/>
      <c r="Y247" s="228"/>
      <c r="Z247" s="228"/>
      <c r="AA247" s="228"/>
      <c r="AB247" s="228"/>
      <c r="AC247" s="228"/>
      <c r="AD247" s="228"/>
      <c r="AE247" s="228"/>
      <c r="AF247" s="228"/>
      <c r="AG247" s="228"/>
      <c r="AH247" s="228"/>
      <c r="AI247" s="228"/>
      <c r="AJ247" s="228"/>
      <c r="AK247" s="228"/>
      <c r="AL247" s="228"/>
      <c r="AM247" s="228"/>
      <c r="AN247" s="228"/>
      <c r="AO247" s="228"/>
      <c r="AP247" s="228"/>
      <c r="AQ247" s="228"/>
      <c r="AR247" s="228"/>
      <c r="AS247" s="228"/>
      <c r="AT247" s="228"/>
      <c r="AU247" s="228"/>
      <c r="AV247" s="228"/>
      <c r="AW247" s="228"/>
      <c r="AX247" s="228"/>
      <c r="AY247" s="228"/>
      <c r="AZ247" s="228"/>
      <c r="BA247" s="228"/>
      <c r="BB247" s="228"/>
      <c r="BC247" s="228"/>
      <c r="BD247" s="228"/>
      <c r="BE247" s="228"/>
      <c r="BF247" s="228"/>
      <c r="BG247" s="228"/>
      <c r="BH247" s="228"/>
      <c r="BI247" s="228"/>
      <c r="BJ247" s="228"/>
      <c r="BK247" s="228"/>
      <c r="BL247" s="228"/>
      <c r="BM247" s="228"/>
      <c r="BN247" s="228"/>
      <c r="BO247" s="228"/>
      <c r="BP247" s="228"/>
      <c r="BQ247" s="228"/>
      <c r="BR247" s="228"/>
      <c r="BS247" s="228"/>
      <c r="BT247" s="228"/>
      <c r="BU247" s="228"/>
      <c r="BV247" s="228"/>
      <c r="BW247" s="228"/>
      <c r="BX247" s="228"/>
      <c r="BY247" s="228"/>
      <c r="BZ247" s="228"/>
      <c r="CA247" s="228"/>
      <c r="CB247" s="228"/>
      <c r="CC247" s="228"/>
      <c r="CD247" s="228"/>
      <c r="CE247" s="228"/>
      <c r="CF247" s="228"/>
      <c r="CG247" s="228"/>
      <c r="CH247" s="228"/>
      <c r="CI247" s="228"/>
      <c r="CJ247" s="228"/>
      <c r="CK247" s="228"/>
      <c r="CL247" s="228"/>
      <c r="CM247" s="228"/>
      <c r="CN247" s="228"/>
      <c r="CO247" s="228"/>
      <c r="CP247" s="228"/>
      <c r="CQ247" s="228"/>
      <c r="CR247" s="228"/>
      <c r="CS247" s="228"/>
      <c r="CT247" s="228"/>
      <c r="CU247" s="228"/>
      <c r="CV247" s="228"/>
      <c r="CW247" s="228"/>
      <c r="CX247" s="228"/>
      <c r="CY247" s="32"/>
    </row>
    <row r="248" spans="1:189" s="22" customFormat="1" ht="24.95" customHeight="1" x14ac:dyDescent="0.2">
      <c r="A248" s="127" t="s">
        <v>17</v>
      </c>
      <c r="B248" s="265" t="s">
        <v>262</v>
      </c>
      <c r="C248" s="266"/>
      <c r="D248" s="116" t="s">
        <v>43</v>
      </c>
      <c r="E248" s="129">
        <v>14</v>
      </c>
      <c r="F248" s="171"/>
      <c r="G248" s="164">
        <f t="shared" si="16"/>
        <v>0</v>
      </c>
      <c r="H248" s="228"/>
      <c r="I248" s="228"/>
      <c r="J248" s="228"/>
      <c r="K248" s="228"/>
      <c r="L248" s="228"/>
      <c r="M248" s="228"/>
      <c r="N248" s="228"/>
      <c r="O248" s="228"/>
      <c r="P248" s="228"/>
      <c r="Q248" s="228"/>
      <c r="R248" s="228"/>
      <c r="S248" s="228"/>
      <c r="T248" s="228"/>
      <c r="U248" s="228"/>
      <c r="V248" s="228"/>
      <c r="W248" s="228"/>
      <c r="X248" s="228"/>
      <c r="Y248" s="228"/>
      <c r="Z248" s="228"/>
      <c r="AA248" s="228"/>
      <c r="AB248" s="228"/>
      <c r="AC248" s="228"/>
      <c r="AD248" s="228"/>
      <c r="AE248" s="228"/>
      <c r="AF248" s="228"/>
      <c r="AG248" s="228"/>
      <c r="AH248" s="228"/>
      <c r="AI248" s="228"/>
      <c r="AJ248" s="228"/>
      <c r="AK248" s="228"/>
      <c r="AL248" s="228"/>
      <c r="AM248" s="228"/>
      <c r="AN248" s="228"/>
      <c r="AO248" s="228"/>
      <c r="AP248" s="228"/>
      <c r="AQ248" s="228"/>
      <c r="AR248" s="228"/>
      <c r="AS248" s="228"/>
      <c r="AT248" s="228"/>
      <c r="AU248" s="228"/>
      <c r="AV248" s="228"/>
      <c r="AW248" s="228"/>
      <c r="AX248" s="228"/>
      <c r="AY248" s="228"/>
      <c r="AZ248" s="228"/>
      <c r="BA248" s="228"/>
      <c r="BB248" s="228"/>
      <c r="BC248" s="228"/>
      <c r="BD248" s="228"/>
      <c r="BE248" s="228"/>
      <c r="BF248" s="228"/>
      <c r="BG248" s="228"/>
      <c r="BH248" s="228"/>
      <c r="BI248" s="228"/>
      <c r="BJ248" s="228"/>
      <c r="BK248" s="228"/>
      <c r="BL248" s="228"/>
      <c r="BM248" s="228"/>
      <c r="BN248" s="228"/>
      <c r="BO248" s="228"/>
      <c r="BP248" s="228"/>
      <c r="BQ248" s="228"/>
      <c r="BR248" s="228"/>
      <c r="BS248" s="228"/>
      <c r="BT248" s="228"/>
      <c r="BU248" s="228"/>
      <c r="BV248" s="228"/>
      <c r="BW248" s="228"/>
      <c r="BX248" s="228"/>
      <c r="BY248" s="228"/>
      <c r="BZ248" s="228"/>
      <c r="CA248" s="228"/>
      <c r="CB248" s="228"/>
      <c r="CC248" s="228"/>
      <c r="CD248" s="228"/>
      <c r="CE248" s="228"/>
      <c r="CF248" s="228"/>
      <c r="CG248" s="228"/>
      <c r="CH248" s="228"/>
      <c r="CI248" s="228"/>
      <c r="CJ248" s="228"/>
      <c r="CK248" s="228"/>
      <c r="CL248" s="228"/>
      <c r="CM248" s="228"/>
      <c r="CN248" s="228"/>
      <c r="CO248" s="228"/>
      <c r="CP248" s="228"/>
      <c r="CQ248" s="228"/>
      <c r="CR248" s="228"/>
      <c r="CS248" s="228"/>
      <c r="CT248" s="228"/>
      <c r="CU248" s="228"/>
      <c r="CV248" s="228"/>
      <c r="CW248" s="228"/>
      <c r="CX248" s="228"/>
    </row>
    <row r="249" spans="1:189" s="23" customFormat="1" ht="21.75" customHeight="1" x14ac:dyDescent="0.25">
      <c r="A249" s="234"/>
      <c r="B249" s="297" t="s">
        <v>312</v>
      </c>
      <c r="C249" s="297"/>
      <c r="D249" s="54"/>
      <c r="E249" s="54"/>
      <c r="F249" s="54"/>
      <c r="G249" s="29">
        <f>SUM(G247:G248)</f>
        <v>0</v>
      </c>
      <c r="H249" s="27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27"/>
      <c r="AF249" s="27"/>
      <c r="AG249" s="27"/>
      <c r="AH249" s="27"/>
      <c r="AI249" s="27"/>
      <c r="AJ249" s="27"/>
      <c r="AK249" s="27"/>
      <c r="AL249" s="27"/>
      <c r="AM249" s="27"/>
      <c r="AN249" s="27"/>
      <c r="AO249" s="27"/>
      <c r="AP249" s="27"/>
      <c r="AQ249" s="27"/>
      <c r="AR249" s="27"/>
      <c r="AS249" s="27"/>
      <c r="AT249" s="27"/>
      <c r="AU249" s="27"/>
      <c r="AV249" s="27"/>
      <c r="AW249" s="27"/>
      <c r="AX249" s="27"/>
      <c r="AY249" s="27"/>
      <c r="AZ249" s="27"/>
      <c r="BA249" s="27"/>
      <c r="BB249" s="27"/>
      <c r="BC249" s="27"/>
      <c r="BD249" s="27"/>
      <c r="BE249" s="27"/>
      <c r="BF249" s="27"/>
      <c r="BG249" s="27"/>
      <c r="BH249" s="27"/>
      <c r="BI249" s="27"/>
      <c r="BJ249" s="27"/>
      <c r="BK249" s="27"/>
      <c r="BL249" s="27"/>
      <c r="BM249" s="27"/>
      <c r="BN249" s="27"/>
      <c r="BO249" s="27"/>
      <c r="BP249" s="27"/>
      <c r="BQ249" s="27"/>
      <c r="BR249" s="27"/>
      <c r="BS249" s="27"/>
      <c r="BT249" s="27"/>
      <c r="BU249" s="27"/>
      <c r="BV249" s="27"/>
      <c r="BW249" s="27"/>
      <c r="BX249" s="27"/>
      <c r="BY249" s="27"/>
      <c r="BZ249" s="27"/>
      <c r="CA249" s="27"/>
      <c r="CB249" s="27"/>
      <c r="CC249" s="27"/>
      <c r="CD249" s="27"/>
      <c r="CE249" s="27"/>
      <c r="CF249" s="27"/>
      <c r="CG249" s="27"/>
      <c r="CH249" s="27"/>
      <c r="CI249" s="27"/>
      <c r="CJ249" s="27"/>
      <c r="CK249" s="27"/>
      <c r="CL249" s="27"/>
      <c r="CM249" s="27"/>
      <c r="CN249" s="27"/>
      <c r="CO249" s="27"/>
      <c r="CP249" s="27"/>
      <c r="CQ249" s="27"/>
      <c r="CR249" s="27"/>
      <c r="CS249" s="27"/>
      <c r="CT249" s="27"/>
      <c r="CU249" s="27"/>
      <c r="CV249" s="27"/>
      <c r="CW249" s="27"/>
      <c r="CX249" s="27"/>
      <c r="CY249" s="27"/>
      <c r="CZ249" s="27"/>
      <c r="DA249" s="27"/>
      <c r="DB249" s="27"/>
      <c r="DC249" s="27"/>
      <c r="DD249" s="27"/>
      <c r="DE249" s="27"/>
      <c r="DF249" s="27"/>
      <c r="DG249" s="27"/>
      <c r="DH249" s="27"/>
      <c r="DI249" s="27"/>
      <c r="DJ249" s="27"/>
      <c r="DK249" s="27"/>
      <c r="DL249" s="27"/>
      <c r="DM249" s="27"/>
      <c r="DN249" s="27"/>
      <c r="DO249" s="27"/>
      <c r="DP249" s="27"/>
      <c r="DQ249" s="27"/>
      <c r="DR249" s="27"/>
      <c r="DS249" s="27"/>
      <c r="DT249" s="27"/>
      <c r="DU249" s="27"/>
      <c r="DV249" s="27"/>
      <c r="DW249" s="27"/>
      <c r="DX249" s="27"/>
      <c r="DY249" s="27"/>
      <c r="DZ249" s="27"/>
      <c r="EA249" s="27"/>
      <c r="EB249" s="27"/>
      <c r="EC249" s="27"/>
      <c r="ED249" s="27"/>
      <c r="EE249" s="27"/>
      <c r="EF249" s="27"/>
      <c r="EG249" s="27"/>
      <c r="EH249" s="27"/>
      <c r="EI249" s="27"/>
      <c r="EJ249" s="27"/>
      <c r="EK249" s="27"/>
      <c r="EL249" s="27"/>
      <c r="EM249" s="27"/>
      <c r="EN249" s="27"/>
      <c r="EO249" s="27"/>
      <c r="EP249" s="27"/>
      <c r="EQ249" s="27"/>
      <c r="ER249" s="27"/>
      <c r="ES249" s="27"/>
      <c r="ET249" s="27"/>
      <c r="EU249" s="27"/>
      <c r="EV249" s="27"/>
      <c r="EW249" s="27"/>
      <c r="EX249" s="27"/>
      <c r="EY249" s="27"/>
      <c r="EZ249" s="27"/>
      <c r="FA249" s="27"/>
      <c r="FB249" s="27"/>
      <c r="FC249" s="27"/>
      <c r="FD249" s="27"/>
      <c r="FE249" s="27"/>
      <c r="FF249" s="27"/>
      <c r="FG249" s="27"/>
      <c r="FH249" s="27"/>
      <c r="FI249" s="27"/>
      <c r="FJ249" s="27"/>
      <c r="FK249" s="27"/>
      <c r="FL249" s="27"/>
      <c r="FM249" s="27"/>
      <c r="FN249" s="27"/>
      <c r="FO249" s="27"/>
      <c r="FP249" s="27"/>
      <c r="FQ249" s="27"/>
      <c r="FR249" s="27"/>
      <c r="FS249" s="27"/>
      <c r="FT249" s="27"/>
      <c r="FU249" s="27"/>
      <c r="FV249" s="27"/>
      <c r="FW249" s="27"/>
      <c r="FX249" s="27"/>
      <c r="FY249" s="27"/>
      <c r="FZ249" s="27"/>
      <c r="GA249" s="27"/>
      <c r="GB249" s="27"/>
      <c r="GC249" s="27"/>
      <c r="GD249" s="27"/>
      <c r="GE249" s="27"/>
      <c r="GF249" s="27"/>
      <c r="GG249" s="27"/>
    </row>
    <row r="250" spans="1:189" s="16" customFormat="1" ht="35.1" customHeight="1" x14ac:dyDescent="0.2">
      <c r="A250" s="144"/>
      <c r="B250" s="300" t="s">
        <v>322</v>
      </c>
      <c r="C250" s="300"/>
      <c r="D250" s="300"/>
      <c r="E250" s="300"/>
      <c r="F250" s="300"/>
      <c r="G250" s="151">
        <f>SUM(G249,G245,G240)</f>
        <v>0</v>
      </c>
      <c r="H250" s="51"/>
      <c r="I250" s="52"/>
      <c r="J250" s="52"/>
      <c r="K250" s="52"/>
      <c r="L250" s="52"/>
      <c r="M250" s="52"/>
      <c r="N250" s="52"/>
      <c r="O250" s="52"/>
      <c r="P250" s="52"/>
      <c r="Q250" s="52"/>
      <c r="R250" s="52"/>
      <c r="S250" s="52"/>
      <c r="T250" s="52"/>
      <c r="U250" s="52"/>
      <c r="V250" s="52"/>
      <c r="W250" s="52"/>
      <c r="X250" s="52"/>
      <c r="Y250" s="52"/>
      <c r="Z250" s="52"/>
      <c r="AA250" s="52"/>
      <c r="AB250" s="52"/>
      <c r="AC250" s="52"/>
      <c r="AD250" s="52"/>
      <c r="AE250" s="52"/>
      <c r="AF250" s="52"/>
      <c r="AG250" s="52"/>
      <c r="AH250" s="52"/>
      <c r="AI250" s="52"/>
      <c r="AJ250" s="52"/>
      <c r="AK250" s="52"/>
      <c r="AL250" s="52"/>
      <c r="AM250" s="52"/>
      <c r="AN250" s="52"/>
      <c r="AO250" s="52"/>
      <c r="AP250" s="52"/>
      <c r="AQ250" s="52"/>
      <c r="AR250" s="52"/>
      <c r="AS250" s="52"/>
      <c r="AT250" s="52"/>
      <c r="AU250" s="52"/>
      <c r="AV250" s="52"/>
      <c r="AW250" s="52"/>
      <c r="AX250" s="52"/>
      <c r="AY250" s="52"/>
      <c r="AZ250" s="52"/>
      <c r="BA250" s="52"/>
      <c r="BB250" s="52"/>
      <c r="BC250" s="52"/>
      <c r="BD250" s="52"/>
      <c r="BE250" s="52"/>
      <c r="BF250" s="52"/>
      <c r="BG250" s="52"/>
      <c r="BH250" s="52"/>
      <c r="BI250" s="52"/>
      <c r="BJ250" s="52"/>
      <c r="BK250" s="52"/>
      <c r="BL250" s="52"/>
      <c r="BM250" s="52"/>
      <c r="BN250" s="52"/>
      <c r="BO250" s="52"/>
      <c r="BP250" s="52"/>
      <c r="BQ250" s="52"/>
      <c r="BR250" s="52"/>
      <c r="BS250" s="52"/>
      <c r="BT250" s="52"/>
      <c r="BU250" s="52"/>
      <c r="BV250" s="52"/>
      <c r="BW250" s="52"/>
      <c r="BX250" s="52"/>
      <c r="BY250" s="52"/>
      <c r="BZ250" s="52"/>
      <c r="CA250" s="52"/>
      <c r="CB250" s="52"/>
      <c r="CC250" s="52"/>
      <c r="CD250" s="52"/>
      <c r="CE250" s="52"/>
      <c r="CF250" s="52"/>
      <c r="CG250" s="52"/>
      <c r="CH250" s="52"/>
      <c r="CI250" s="52"/>
      <c r="CJ250" s="52"/>
      <c r="CK250" s="52"/>
      <c r="CL250" s="52"/>
      <c r="CM250" s="52"/>
      <c r="CN250" s="52"/>
      <c r="CO250" s="52"/>
      <c r="CP250" s="52"/>
      <c r="CQ250" s="52"/>
      <c r="CR250" s="52"/>
      <c r="CS250" s="52"/>
      <c r="CT250" s="52"/>
      <c r="CU250" s="52"/>
      <c r="CV250" s="52"/>
      <c r="CW250" s="52"/>
      <c r="CX250" s="52"/>
      <c r="CY250" s="52"/>
      <c r="CZ250" s="52"/>
    </row>
    <row r="251" spans="1:189" ht="24.95" customHeight="1" x14ac:dyDescent="0.2">
      <c r="A251" s="152"/>
      <c r="B251" s="320" t="s">
        <v>258</v>
      </c>
      <c r="C251" s="320"/>
      <c r="D251" s="320"/>
      <c r="E251" s="320"/>
      <c r="F251" s="320"/>
      <c r="G251" s="320"/>
    </row>
    <row r="252" spans="1:189" s="13" customFormat="1" ht="24.95" customHeight="1" x14ac:dyDescent="0.25">
      <c r="A252" s="284"/>
      <c r="B252" s="292" t="s">
        <v>8</v>
      </c>
      <c r="C252" s="292"/>
      <c r="D252" s="292" t="s">
        <v>46</v>
      </c>
      <c r="E252" s="287" t="s">
        <v>40</v>
      </c>
      <c r="F252" s="259" t="s">
        <v>4</v>
      </c>
      <c r="G252" s="260" t="s">
        <v>41</v>
      </c>
      <c r="H252" s="38"/>
      <c r="I252" s="38"/>
      <c r="J252" s="38"/>
      <c r="K252" s="38"/>
      <c r="L252" s="39"/>
      <c r="M252" s="39"/>
      <c r="N252" s="39"/>
      <c r="O252" s="39"/>
      <c r="P252" s="39"/>
      <c r="Q252" s="39"/>
      <c r="R252" s="39"/>
      <c r="S252" s="39"/>
      <c r="T252" s="39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F252" s="39"/>
      <c r="AG252" s="39"/>
      <c r="AH252" s="39"/>
      <c r="AI252" s="39"/>
      <c r="AJ252" s="39"/>
      <c r="AK252" s="39"/>
      <c r="AL252" s="39"/>
      <c r="AM252" s="39"/>
      <c r="AN252" s="39"/>
      <c r="AO252" s="39"/>
      <c r="AP252" s="39"/>
      <c r="AQ252" s="39"/>
      <c r="AR252" s="39"/>
      <c r="AS252" s="39"/>
      <c r="AT252" s="39"/>
      <c r="AU252" s="39"/>
      <c r="AV252" s="39"/>
      <c r="AW252" s="39"/>
      <c r="AX252" s="39"/>
      <c r="AY252" s="39"/>
      <c r="AZ252" s="39"/>
      <c r="BA252" s="39"/>
      <c r="BB252" s="39"/>
      <c r="BC252" s="39"/>
      <c r="BD252" s="39"/>
      <c r="BE252" s="39"/>
      <c r="BF252" s="39"/>
      <c r="BG252" s="39"/>
      <c r="BH252" s="39"/>
      <c r="BI252" s="39"/>
      <c r="BJ252" s="39"/>
      <c r="BK252" s="39"/>
      <c r="BL252" s="39"/>
      <c r="BM252" s="39"/>
      <c r="BN252" s="39"/>
      <c r="BO252" s="39"/>
      <c r="BP252" s="39"/>
      <c r="BQ252" s="39"/>
      <c r="BR252" s="39"/>
      <c r="BS252" s="39"/>
      <c r="BT252" s="39"/>
      <c r="BU252" s="39"/>
      <c r="BV252" s="39"/>
      <c r="BW252" s="39"/>
      <c r="BX252" s="39"/>
      <c r="BY252" s="39"/>
      <c r="BZ252" s="39"/>
      <c r="CA252" s="39"/>
      <c r="CB252" s="39"/>
      <c r="CC252" s="39"/>
      <c r="CD252" s="39"/>
      <c r="CE252" s="39"/>
      <c r="CF252" s="39"/>
      <c r="CG252" s="39"/>
      <c r="CH252" s="39"/>
      <c r="CI252" s="39"/>
      <c r="CJ252" s="39"/>
      <c r="CK252" s="39"/>
      <c r="CL252" s="39"/>
      <c r="CM252" s="39"/>
      <c r="CN252" s="39"/>
      <c r="CO252" s="39"/>
      <c r="CP252" s="39"/>
      <c r="CQ252" s="39"/>
      <c r="CR252" s="39"/>
      <c r="CS252" s="39"/>
      <c r="CT252" s="39"/>
      <c r="CU252" s="39"/>
      <c r="CV252" s="39"/>
      <c r="CW252" s="39"/>
      <c r="CX252" s="39"/>
      <c r="CY252" s="39"/>
      <c r="CZ252" s="39"/>
    </row>
    <row r="253" spans="1:189" s="8" customFormat="1" ht="24.95" customHeight="1" x14ac:dyDescent="0.25">
      <c r="A253" s="284"/>
      <c r="B253" s="292"/>
      <c r="C253" s="292"/>
      <c r="D253" s="292"/>
      <c r="E253" s="293"/>
      <c r="F253" s="259"/>
      <c r="G253" s="260"/>
      <c r="H253" s="6"/>
      <c r="I253" s="6"/>
      <c r="J253" s="6"/>
      <c r="K253" s="6"/>
      <c r="L253" s="40"/>
      <c r="M253" s="40"/>
      <c r="N253" s="40"/>
      <c r="O253" s="40"/>
      <c r="P253" s="40"/>
      <c r="Q253" s="40"/>
      <c r="R253" s="40"/>
      <c r="S253" s="40"/>
      <c r="T253" s="40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F253" s="40"/>
      <c r="AG253" s="40"/>
      <c r="AH253" s="40"/>
      <c r="AI253" s="40"/>
      <c r="AJ253" s="40"/>
      <c r="AK253" s="40"/>
      <c r="AL253" s="40"/>
      <c r="AM253" s="40"/>
      <c r="AN253" s="40"/>
      <c r="AO253" s="40"/>
      <c r="AP253" s="40"/>
      <c r="AQ253" s="40"/>
      <c r="AR253" s="40"/>
      <c r="AS253" s="40"/>
      <c r="AT253" s="40"/>
      <c r="AU253" s="40"/>
      <c r="AV253" s="40"/>
      <c r="AW253" s="40"/>
      <c r="AX253" s="40"/>
      <c r="AY253" s="40"/>
      <c r="AZ253" s="40"/>
      <c r="BA253" s="40"/>
      <c r="BB253" s="40"/>
      <c r="BC253" s="40"/>
      <c r="BD253" s="40"/>
      <c r="BE253" s="40"/>
      <c r="BF253" s="40"/>
      <c r="BG253" s="40"/>
      <c r="BH253" s="40"/>
      <c r="BI253" s="40"/>
      <c r="BJ253" s="40"/>
      <c r="BK253" s="40"/>
      <c r="BL253" s="40"/>
      <c r="BM253" s="40"/>
      <c r="BN253" s="40"/>
      <c r="BO253" s="40"/>
      <c r="BP253" s="40"/>
      <c r="BQ253" s="40"/>
      <c r="BR253" s="40"/>
      <c r="BS253" s="40"/>
      <c r="BT253" s="40"/>
      <c r="BU253" s="40"/>
      <c r="BV253" s="40"/>
      <c r="BW253" s="40"/>
      <c r="BX253" s="40"/>
      <c r="BY253" s="40"/>
      <c r="BZ253" s="40"/>
      <c r="CA253" s="40"/>
      <c r="CB253" s="40"/>
      <c r="CC253" s="40"/>
      <c r="CD253" s="40"/>
      <c r="CE253" s="40"/>
      <c r="CF253" s="40"/>
      <c r="CG253" s="40"/>
      <c r="CH253" s="40"/>
      <c r="CI253" s="40"/>
      <c r="CJ253" s="40"/>
      <c r="CK253" s="40"/>
      <c r="CL253" s="40"/>
      <c r="CM253" s="40"/>
      <c r="CN253" s="40"/>
      <c r="CO253" s="40"/>
      <c r="CP253" s="40"/>
      <c r="CQ253" s="40"/>
      <c r="CR253" s="40"/>
      <c r="CS253" s="40"/>
      <c r="CT253" s="40"/>
      <c r="CU253" s="40"/>
      <c r="CV253" s="40"/>
      <c r="CW253" s="40"/>
      <c r="CX253" s="40"/>
      <c r="CY253" s="40"/>
      <c r="CZ253" s="40"/>
    </row>
    <row r="254" spans="1:189" s="8" customFormat="1" ht="24.95" customHeight="1" x14ac:dyDescent="0.25">
      <c r="A254" s="173" t="s">
        <v>17</v>
      </c>
      <c r="B254" s="294" t="s">
        <v>246</v>
      </c>
      <c r="C254" s="295"/>
      <c r="D254" s="194" t="s">
        <v>9</v>
      </c>
      <c r="E254" s="230">
        <v>1</v>
      </c>
      <c r="F254" s="195"/>
      <c r="G254" s="231">
        <f t="shared" ref="G254:G257" si="17">E254*F254</f>
        <v>0</v>
      </c>
      <c r="H254" s="6"/>
      <c r="I254" s="6"/>
      <c r="J254" s="6"/>
      <c r="K254" s="6"/>
      <c r="L254" s="40"/>
      <c r="M254" s="40"/>
      <c r="N254" s="40"/>
      <c r="O254" s="40"/>
      <c r="P254" s="40"/>
      <c r="Q254" s="40"/>
      <c r="R254" s="40"/>
      <c r="S254" s="40"/>
      <c r="T254" s="40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F254" s="40"/>
      <c r="AG254" s="40"/>
      <c r="AH254" s="40"/>
      <c r="AI254" s="40"/>
      <c r="AJ254" s="40"/>
      <c r="AK254" s="40"/>
      <c r="AL254" s="40"/>
      <c r="AM254" s="40"/>
      <c r="AN254" s="40"/>
      <c r="AO254" s="40"/>
      <c r="AP254" s="40"/>
      <c r="AQ254" s="40"/>
      <c r="AR254" s="40"/>
      <c r="AS254" s="40"/>
      <c r="AT254" s="40"/>
      <c r="AU254" s="40"/>
      <c r="AV254" s="40"/>
      <c r="AW254" s="40"/>
      <c r="AX254" s="40"/>
      <c r="AY254" s="40"/>
      <c r="AZ254" s="40"/>
      <c r="BA254" s="40"/>
      <c r="BB254" s="40"/>
      <c r="BC254" s="40"/>
      <c r="BD254" s="40"/>
      <c r="BE254" s="40"/>
      <c r="BF254" s="40"/>
      <c r="BG254" s="40"/>
      <c r="BH254" s="40"/>
      <c r="BI254" s="40"/>
      <c r="BJ254" s="40"/>
      <c r="BK254" s="40"/>
      <c r="BL254" s="40"/>
      <c r="BM254" s="40"/>
      <c r="BN254" s="40"/>
      <c r="BO254" s="40"/>
      <c r="BP254" s="40"/>
      <c r="BQ254" s="40"/>
      <c r="BR254" s="40"/>
      <c r="BS254" s="40"/>
      <c r="BT254" s="40"/>
      <c r="BU254" s="40"/>
      <c r="BV254" s="40"/>
      <c r="BW254" s="40"/>
      <c r="BX254" s="40"/>
      <c r="BY254" s="40"/>
      <c r="BZ254" s="40"/>
      <c r="CA254" s="40"/>
      <c r="CB254" s="40"/>
      <c r="CC254" s="40"/>
      <c r="CD254" s="40"/>
      <c r="CE254" s="40"/>
      <c r="CF254" s="40"/>
      <c r="CG254" s="40"/>
      <c r="CH254" s="40"/>
      <c r="CI254" s="40"/>
      <c r="CJ254" s="40"/>
      <c r="CK254" s="40"/>
      <c r="CL254" s="40"/>
      <c r="CM254" s="40"/>
      <c r="CN254" s="40"/>
      <c r="CO254" s="40"/>
      <c r="CP254" s="40"/>
      <c r="CQ254" s="40"/>
      <c r="CR254" s="40"/>
      <c r="CS254" s="40"/>
      <c r="CT254" s="40"/>
      <c r="CU254" s="40"/>
      <c r="CV254" s="40"/>
      <c r="CW254" s="40"/>
      <c r="CX254" s="40"/>
      <c r="CY254" s="40"/>
      <c r="CZ254" s="40"/>
    </row>
    <row r="255" spans="1:189" s="8" customFormat="1" ht="24.95" customHeight="1" x14ac:dyDescent="0.25">
      <c r="A255" s="236" t="s">
        <v>17</v>
      </c>
      <c r="B255" s="294" t="s">
        <v>247</v>
      </c>
      <c r="C255" s="295"/>
      <c r="D255" s="194" t="s">
        <v>9</v>
      </c>
      <c r="E255" s="230">
        <v>1</v>
      </c>
      <c r="F255" s="195"/>
      <c r="G255" s="231">
        <f t="shared" si="17"/>
        <v>0</v>
      </c>
      <c r="H255" s="6"/>
      <c r="I255" s="6"/>
      <c r="J255" s="6"/>
      <c r="K255" s="6"/>
      <c r="L255" s="40"/>
      <c r="M255" s="40"/>
      <c r="N255" s="40"/>
      <c r="O255" s="40"/>
      <c r="P255" s="40"/>
      <c r="Q255" s="40"/>
      <c r="R255" s="40"/>
      <c r="S255" s="40"/>
      <c r="T255" s="40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F255" s="40"/>
      <c r="AG255" s="40"/>
      <c r="AH255" s="40"/>
      <c r="AI255" s="40"/>
      <c r="AJ255" s="40"/>
      <c r="AK255" s="40"/>
      <c r="AL255" s="40"/>
      <c r="AM255" s="40"/>
      <c r="AN255" s="40"/>
      <c r="AO255" s="40"/>
      <c r="AP255" s="40"/>
      <c r="AQ255" s="40"/>
      <c r="AR255" s="40"/>
      <c r="AS255" s="40"/>
      <c r="AT255" s="40"/>
      <c r="AU255" s="40"/>
      <c r="AV255" s="40"/>
      <c r="AW255" s="40"/>
      <c r="AX255" s="40"/>
      <c r="AY255" s="40"/>
      <c r="AZ255" s="40"/>
      <c r="BA255" s="40"/>
      <c r="BB255" s="40"/>
      <c r="BC255" s="40"/>
      <c r="BD255" s="40"/>
      <c r="BE255" s="40"/>
      <c r="BF255" s="40"/>
      <c r="BG255" s="40"/>
      <c r="BH255" s="40"/>
      <c r="BI255" s="40"/>
      <c r="BJ255" s="40"/>
      <c r="BK255" s="40"/>
      <c r="BL255" s="40"/>
      <c r="BM255" s="40"/>
      <c r="BN255" s="40"/>
      <c r="BO255" s="40"/>
      <c r="BP255" s="40"/>
      <c r="BQ255" s="40"/>
      <c r="BR255" s="40"/>
      <c r="BS255" s="40"/>
      <c r="BT255" s="40"/>
      <c r="BU255" s="40"/>
      <c r="BV255" s="40"/>
      <c r="BW255" s="40"/>
      <c r="BX255" s="40"/>
      <c r="BY255" s="40"/>
      <c r="BZ255" s="40"/>
      <c r="CA255" s="40"/>
      <c r="CB255" s="40"/>
      <c r="CC255" s="40"/>
      <c r="CD255" s="40"/>
      <c r="CE255" s="40"/>
      <c r="CF255" s="40"/>
      <c r="CG255" s="40"/>
      <c r="CH255" s="40"/>
      <c r="CI255" s="40"/>
      <c r="CJ255" s="40"/>
      <c r="CK255" s="40"/>
      <c r="CL255" s="40"/>
      <c r="CM255" s="40"/>
      <c r="CN255" s="40"/>
      <c r="CO255" s="40"/>
      <c r="CP255" s="40"/>
      <c r="CQ255" s="40"/>
      <c r="CR255" s="40"/>
      <c r="CS255" s="40"/>
      <c r="CT255" s="40"/>
      <c r="CU255" s="40"/>
      <c r="CV255" s="40"/>
      <c r="CW255" s="40"/>
      <c r="CX255" s="40"/>
      <c r="CY255" s="40"/>
      <c r="CZ255" s="40"/>
    </row>
    <row r="256" spans="1:189" s="8" customFormat="1" ht="24.95" customHeight="1" x14ac:dyDescent="0.25">
      <c r="A256" s="236" t="s">
        <v>17</v>
      </c>
      <c r="B256" s="294" t="s">
        <v>261</v>
      </c>
      <c r="C256" s="295"/>
      <c r="D256" s="194" t="s">
        <v>9</v>
      </c>
      <c r="E256" s="230">
        <v>1</v>
      </c>
      <c r="F256" s="195"/>
      <c r="G256" s="231">
        <f t="shared" si="17"/>
        <v>0</v>
      </c>
      <c r="H256" s="6"/>
      <c r="I256" s="6"/>
      <c r="J256" s="6"/>
      <c r="K256" s="6"/>
      <c r="L256" s="40"/>
      <c r="M256" s="40"/>
      <c r="N256" s="40"/>
      <c r="O256" s="40"/>
      <c r="P256" s="40"/>
      <c r="Q256" s="40"/>
      <c r="R256" s="40"/>
      <c r="S256" s="40"/>
      <c r="T256" s="40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F256" s="40"/>
      <c r="AG256" s="40"/>
      <c r="AH256" s="40"/>
      <c r="AI256" s="40"/>
      <c r="AJ256" s="40"/>
      <c r="AK256" s="40"/>
      <c r="AL256" s="40"/>
      <c r="AM256" s="40"/>
      <c r="AN256" s="40"/>
      <c r="AO256" s="40"/>
      <c r="AP256" s="40"/>
      <c r="AQ256" s="40"/>
      <c r="AR256" s="40"/>
      <c r="AS256" s="40"/>
      <c r="AT256" s="40"/>
      <c r="AU256" s="40"/>
      <c r="AV256" s="40"/>
      <c r="AW256" s="40"/>
      <c r="AX256" s="40"/>
      <c r="AY256" s="40"/>
      <c r="AZ256" s="40"/>
      <c r="BA256" s="40"/>
      <c r="BB256" s="40"/>
      <c r="BC256" s="40"/>
      <c r="BD256" s="40"/>
      <c r="BE256" s="40"/>
      <c r="BF256" s="40"/>
      <c r="BG256" s="40"/>
      <c r="BH256" s="40"/>
      <c r="BI256" s="40"/>
      <c r="BJ256" s="40"/>
      <c r="BK256" s="40"/>
      <c r="BL256" s="40"/>
      <c r="BM256" s="40"/>
      <c r="BN256" s="40"/>
      <c r="BO256" s="40"/>
      <c r="BP256" s="40"/>
      <c r="BQ256" s="40"/>
      <c r="BR256" s="40"/>
      <c r="BS256" s="40"/>
      <c r="BT256" s="40"/>
      <c r="BU256" s="40"/>
      <c r="BV256" s="40"/>
      <c r="BW256" s="40"/>
      <c r="BX256" s="40"/>
      <c r="BY256" s="40"/>
      <c r="BZ256" s="40"/>
      <c r="CA256" s="40"/>
      <c r="CB256" s="40"/>
      <c r="CC256" s="40"/>
      <c r="CD256" s="40"/>
      <c r="CE256" s="40"/>
      <c r="CF256" s="40"/>
      <c r="CG256" s="40"/>
      <c r="CH256" s="40"/>
      <c r="CI256" s="40"/>
      <c r="CJ256" s="40"/>
      <c r="CK256" s="40"/>
      <c r="CL256" s="40"/>
      <c r="CM256" s="40"/>
      <c r="CN256" s="40"/>
      <c r="CO256" s="40"/>
      <c r="CP256" s="40"/>
      <c r="CQ256" s="40"/>
      <c r="CR256" s="40"/>
      <c r="CS256" s="40"/>
      <c r="CT256" s="40"/>
      <c r="CU256" s="40"/>
      <c r="CV256" s="40"/>
      <c r="CW256" s="40"/>
      <c r="CX256" s="40"/>
      <c r="CY256" s="40"/>
      <c r="CZ256" s="40"/>
    </row>
    <row r="257" spans="1:189" s="8" customFormat="1" ht="24.95" customHeight="1" x14ac:dyDescent="0.25">
      <c r="A257" s="236" t="s">
        <v>17</v>
      </c>
      <c r="B257" s="294" t="s">
        <v>248</v>
      </c>
      <c r="C257" s="295"/>
      <c r="D257" s="194" t="s">
        <v>9</v>
      </c>
      <c r="E257" s="230">
        <v>1</v>
      </c>
      <c r="F257" s="195"/>
      <c r="G257" s="231">
        <f t="shared" si="17"/>
        <v>0</v>
      </c>
      <c r="H257" s="6"/>
      <c r="I257" s="6"/>
      <c r="J257" s="6"/>
      <c r="K257" s="6"/>
      <c r="L257" s="40"/>
      <c r="M257" s="40"/>
      <c r="N257" s="40"/>
      <c r="O257" s="40"/>
      <c r="P257" s="40"/>
      <c r="Q257" s="40"/>
      <c r="R257" s="40"/>
      <c r="S257" s="40"/>
      <c r="T257" s="40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F257" s="40"/>
      <c r="AG257" s="40"/>
      <c r="AH257" s="40"/>
      <c r="AI257" s="40"/>
      <c r="AJ257" s="40"/>
      <c r="AK257" s="40"/>
      <c r="AL257" s="40"/>
      <c r="AM257" s="40"/>
      <c r="AN257" s="40"/>
      <c r="AO257" s="40"/>
      <c r="AP257" s="40"/>
      <c r="AQ257" s="40"/>
      <c r="AR257" s="40"/>
      <c r="AS257" s="40"/>
      <c r="AT257" s="40"/>
      <c r="AU257" s="40"/>
      <c r="AV257" s="40"/>
      <c r="AW257" s="40"/>
      <c r="AX257" s="40"/>
      <c r="AY257" s="40"/>
      <c r="AZ257" s="40"/>
      <c r="BA257" s="40"/>
      <c r="BB257" s="40"/>
      <c r="BC257" s="40"/>
      <c r="BD257" s="40"/>
      <c r="BE257" s="40"/>
      <c r="BF257" s="40"/>
      <c r="BG257" s="40"/>
      <c r="BH257" s="40"/>
      <c r="BI257" s="40"/>
      <c r="BJ257" s="40"/>
      <c r="BK257" s="40"/>
      <c r="BL257" s="40"/>
      <c r="BM257" s="40"/>
      <c r="BN257" s="40"/>
      <c r="BO257" s="40"/>
      <c r="BP257" s="40"/>
      <c r="BQ257" s="40"/>
      <c r="BR257" s="40"/>
      <c r="BS257" s="40"/>
      <c r="BT257" s="40"/>
      <c r="BU257" s="40"/>
      <c r="BV257" s="40"/>
      <c r="BW257" s="40"/>
      <c r="BX257" s="40"/>
      <c r="BY257" s="40"/>
      <c r="BZ257" s="40"/>
      <c r="CA257" s="40"/>
      <c r="CB257" s="40"/>
      <c r="CC257" s="40"/>
      <c r="CD257" s="40"/>
      <c r="CE257" s="40"/>
      <c r="CF257" s="40"/>
      <c r="CG257" s="40"/>
      <c r="CH257" s="40"/>
      <c r="CI257" s="40"/>
      <c r="CJ257" s="40"/>
      <c r="CK257" s="40"/>
      <c r="CL257" s="40"/>
      <c r="CM257" s="40"/>
      <c r="CN257" s="40"/>
      <c r="CO257" s="40"/>
      <c r="CP257" s="40"/>
      <c r="CQ257" s="40"/>
      <c r="CR257" s="40"/>
      <c r="CS257" s="40"/>
      <c r="CT257" s="40"/>
      <c r="CU257" s="40"/>
      <c r="CV257" s="40"/>
      <c r="CW257" s="40"/>
      <c r="CX257" s="40"/>
      <c r="CY257" s="40"/>
      <c r="CZ257" s="40"/>
    </row>
    <row r="258" spans="1:189" s="8" customFormat="1" ht="24.95" customHeight="1" x14ac:dyDescent="0.25">
      <c r="A258" s="236"/>
      <c r="B258" s="294" t="s">
        <v>254</v>
      </c>
      <c r="C258" s="296"/>
      <c r="D258" s="296"/>
      <c r="E258" s="296"/>
      <c r="F258" s="296"/>
      <c r="G258" s="295"/>
      <c r="H258" s="6"/>
      <c r="I258" s="6"/>
      <c r="J258" s="6"/>
      <c r="K258" s="6"/>
      <c r="L258" s="40"/>
      <c r="M258" s="40"/>
      <c r="N258" s="40"/>
      <c r="O258" s="40"/>
      <c r="P258" s="40"/>
      <c r="Q258" s="40"/>
      <c r="R258" s="40"/>
      <c r="S258" s="40"/>
      <c r="T258" s="40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F258" s="40"/>
      <c r="AG258" s="40"/>
      <c r="AH258" s="40"/>
      <c r="AI258" s="40"/>
      <c r="AJ258" s="40"/>
      <c r="AK258" s="40"/>
      <c r="AL258" s="40"/>
      <c r="AM258" s="40"/>
      <c r="AN258" s="40"/>
      <c r="AO258" s="40"/>
      <c r="AP258" s="40"/>
      <c r="AQ258" s="40"/>
      <c r="AR258" s="40"/>
      <c r="AS258" s="40"/>
      <c r="AT258" s="40"/>
      <c r="AU258" s="40"/>
      <c r="AV258" s="40"/>
      <c r="AW258" s="40"/>
      <c r="AX258" s="40"/>
      <c r="AY258" s="40"/>
      <c r="AZ258" s="40"/>
      <c r="BA258" s="40"/>
      <c r="BB258" s="40"/>
      <c r="BC258" s="40"/>
      <c r="BD258" s="40"/>
      <c r="BE258" s="40"/>
      <c r="BF258" s="40"/>
      <c r="BG258" s="40"/>
      <c r="BH258" s="40"/>
      <c r="BI258" s="40"/>
      <c r="BJ258" s="40"/>
      <c r="BK258" s="40"/>
      <c r="BL258" s="40"/>
      <c r="BM258" s="40"/>
      <c r="BN258" s="40"/>
      <c r="BO258" s="40"/>
      <c r="BP258" s="40"/>
      <c r="BQ258" s="40"/>
      <c r="BR258" s="40"/>
      <c r="BS258" s="40"/>
      <c r="BT258" s="40"/>
      <c r="BU258" s="40"/>
      <c r="BV258" s="40"/>
      <c r="BW258" s="40"/>
      <c r="BX258" s="40"/>
      <c r="BY258" s="40"/>
      <c r="BZ258" s="40"/>
      <c r="CA258" s="40"/>
      <c r="CB258" s="40"/>
      <c r="CC258" s="40"/>
      <c r="CD258" s="40"/>
      <c r="CE258" s="40"/>
      <c r="CF258" s="40"/>
      <c r="CG258" s="40"/>
      <c r="CH258" s="40"/>
      <c r="CI258" s="40"/>
      <c r="CJ258" s="40"/>
      <c r="CK258" s="40"/>
      <c r="CL258" s="40"/>
      <c r="CM258" s="40"/>
      <c r="CN258" s="40"/>
      <c r="CO258" s="40"/>
      <c r="CP258" s="40"/>
      <c r="CQ258" s="40"/>
      <c r="CR258" s="40"/>
      <c r="CS258" s="40"/>
      <c r="CT258" s="40"/>
      <c r="CU258" s="40"/>
      <c r="CV258" s="40"/>
      <c r="CW258" s="40"/>
      <c r="CX258" s="40"/>
      <c r="CY258" s="40"/>
      <c r="CZ258" s="40"/>
    </row>
    <row r="259" spans="1:189" s="8" customFormat="1" ht="24.95" customHeight="1" x14ac:dyDescent="0.25">
      <c r="A259" s="236" t="s">
        <v>17</v>
      </c>
      <c r="B259" s="238" t="s">
        <v>334</v>
      </c>
      <c r="C259" s="237"/>
      <c r="D259" s="116" t="s">
        <v>11</v>
      </c>
      <c r="E259" s="116">
        <v>2</v>
      </c>
      <c r="F259" s="150"/>
      <c r="G259" s="180">
        <f t="shared" ref="G259:G263" si="18">E259*F259</f>
        <v>0</v>
      </c>
      <c r="H259" s="6"/>
      <c r="I259" s="6"/>
      <c r="J259" s="6"/>
      <c r="K259" s="6"/>
      <c r="L259" s="40"/>
      <c r="M259" s="40"/>
      <c r="N259" s="40"/>
      <c r="O259" s="40"/>
      <c r="P259" s="40"/>
      <c r="Q259" s="40"/>
      <c r="R259" s="40"/>
      <c r="S259" s="40"/>
      <c r="T259" s="40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F259" s="40"/>
      <c r="AG259" s="40"/>
      <c r="AH259" s="40"/>
      <c r="AI259" s="40"/>
      <c r="AJ259" s="40"/>
      <c r="AK259" s="40"/>
      <c r="AL259" s="40"/>
      <c r="AM259" s="40"/>
      <c r="AN259" s="40"/>
      <c r="AO259" s="40"/>
      <c r="AP259" s="40"/>
      <c r="AQ259" s="40"/>
      <c r="AR259" s="40"/>
      <c r="AS259" s="40"/>
      <c r="AT259" s="40"/>
      <c r="AU259" s="40"/>
      <c r="AV259" s="40"/>
      <c r="AW259" s="40"/>
      <c r="AX259" s="40"/>
      <c r="AY259" s="40"/>
      <c r="AZ259" s="40"/>
      <c r="BA259" s="40"/>
      <c r="BB259" s="40"/>
      <c r="BC259" s="40"/>
      <c r="BD259" s="40"/>
      <c r="BE259" s="40"/>
      <c r="BF259" s="40"/>
      <c r="BG259" s="40"/>
      <c r="BH259" s="40"/>
      <c r="BI259" s="40"/>
      <c r="BJ259" s="40"/>
      <c r="BK259" s="40"/>
      <c r="BL259" s="40"/>
      <c r="BM259" s="40"/>
      <c r="BN259" s="40"/>
      <c r="BO259" s="40"/>
      <c r="BP259" s="40"/>
      <c r="BQ259" s="40"/>
      <c r="BR259" s="40"/>
      <c r="BS259" s="40"/>
      <c r="BT259" s="40"/>
      <c r="BU259" s="40"/>
      <c r="BV259" s="40"/>
      <c r="BW259" s="40"/>
      <c r="BX259" s="40"/>
      <c r="BY259" s="40"/>
      <c r="BZ259" s="40"/>
      <c r="CA259" s="40"/>
      <c r="CB259" s="40"/>
      <c r="CC259" s="40"/>
      <c r="CD259" s="40"/>
      <c r="CE259" s="40"/>
      <c r="CF259" s="40"/>
      <c r="CG259" s="40"/>
      <c r="CH259" s="40"/>
      <c r="CI259" s="40"/>
      <c r="CJ259" s="40"/>
      <c r="CK259" s="40"/>
      <c r="CL259" s="40"/>
      <c r="CM259" s="40"/>
      <c r="CN259" s="40"/>
      <c r="CO259" s="40"/>
      <c r="CP259" s="40"/>
      <c r="CQ259" s="40"/>
      <c r="CR259" s="40"/>
      <c r="CS259" s="40"/>
      <c r="CT259" s="40"/>
      <c r="CU259" s="40"/>
      <c r="CV259" s="40"/>
      <c r="CW259" s="40"/>
      <c r="CX259" s="40"/>
      <c r="CY259" s="40"/>
      <c r="CZ259" s="40"/>
    </row>
    <row r="260" spans="1:189" s="8" customFormat="1" ht="24.95" customHeight="1" x14ac:dyDescent="0.25">
      <c r="A260" s="236" t="s">
        <v>17</v>
      </c>
      <c r="B260" s="275" t="s">
        <v>335</v>
      </c>
      <c r="C260" s="276"/>
      <c r="D260" s="116" t="s">
        <v>55</v>
      </c>
      <c r="E260" s="116">
        <v>1</v>
      </c>
      <c r="F260" s="150"/>
      <c r="G260" s="180">
        <f t="shared" si="18"/>
        <v>0</v>
      </c>
      <c r="H260" s="6"/>
      <c r="I260" s="6"/>
      <c r="J260" s="6"/>
      <c r="K260" s="6"/>
      <c r="L260" s="40"/>
      <c r="M260" s="40"/>
      <c r="N260" s="40"/>
      <c r="O260" s="40"/>
      <c r="P260" s="40"/>
      <c r="Q260" s="40"/>
      <c r="R260" s="40"/>
      <c r="S260" s="40"/>
      <c r="T260" s="40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F260" s="40"/>
      <c r="AG260" s="40"/>
      <c r="AH260" s="40"/>
      <c r="AI260" s="40"/>
      <c r="AJ260" s="40"/>
      <c r="AK260" s="40"/>
      <c r="AL260" s="40"/>
      <c r="AM260" s="40"/>
      <c r="AN260" s="40"/>
      <c r="AO260" s="40"/>
      <c r="AP260" s="40"/>
      <c r="AQ260" s="40"/>
      <c r="AR260" s="40"/>
      <c r="AS260" s="40"/>
      <c r="AT260" s="40"/>
      <c r="AU260" s="40"/>
      <c r="AV260" s="40"/>
      <c r="AW260" s="40"/>
      <c r="AX260" s="40"/>
      <c r="AY260" s="40"/>
      <c r="AZ260" s="40"/>
      <c r="BA260" s="40"/>
      <c r="BB260" s="40"/>
      <c r="BC260" s="40"/>
      <c r="BD260" s="40"/>
      <c r="BE260" s="40"/>
      <c r="BF260" s="40"/>
      <c r="BG260" s="40"/>
      <c r="BH260" s="40"/>
      <c r="BI260" s="40"/>
      <c r="BJ260" s="40"/>
      <c r="BK260" s="40"/>
      <c r="BL260" s="40"/>
      <c r="BM260" s="40"/>
      <c r="BN260" s="40"/>
      <c r="BO260" s="40"/>
      <c r="BP260" s="40"/>
      <c r="BQ260" s="40"/>
      <c r="BR260" s="40"/>
      <c r="BS260" s="40"/>
      <c r="BT260" s="40"/>
      <c r="BU260" s="40"/>
      <c r="BV260" s="40"/>
      <c r="BW260" s="40"/>
      <c r="BX260" s="40"/>
      <c r="BY260" s="40"/>
      <c r="BZ260" s="40"/>
      <c r="CA260" s="40"/>
      <c r="CB260" s="40"/>
      <c r="CC260" s="40"/>
      <c r="CD260" s="40"/>
      <c r="CE260" s="40"/>
      <c r="CF260" s="40"/>
      <c r="CG260" s="40"/>
      <c r="CH260" s="40"/>
      <c r="CI260" s="40"/>
      <c r="CJ260" s="40"/>
      <c r="CK260" s="40"/>
      <c r="CL260" s="40"/>
      <c r="CM260" s="40"/>
      <c r="CN260" s="40"/>
      <c r="CO260" s="40"/>
      <c r="CP260" s="40"/>
      <c r="CQ260" s="40"/>
      <c r="CR260" s="40"/>
      <c r="CS260" s="40"/>
      <c r="CT260" s="40"/>
      <c r="CU260" s="40"/>
      <c r="CV260" s="40"/>
      <c r="CW260" s="40"/>
      <c r="CX260" s="40"/>
      <c r="CY260" s="40"/>
      <c r="CZ260" s="40"/>
    </row>
    <row r="261" spans="1:189" s="8" customFormat="1" ht="24.95" customHeight="1" x14ac:dyDescent="0.25">
      <c r="A261" s="236" t="s">
        <v>17</v>
      </c>
      <c r="B261" s="275" t="s">
        <v>330</v>
      </c>
      <c r="C261" s="276"/>
      <c r="D261" s="116" t="s">
        <v>55</v>
      </c>
      <c r="E261" s="116">
        <v>1</v>
      </c>
      <c r="F261" s="150"/>
      <c r="G261" s="180">
        <f t="shared" si="18"/>
        <v>0</v>
      </c>
      <c r="H261" s="6"/>
      <c r="I261" s="6"/>
      <c r="J261" s="6"/>
      <c r="K261" s="6"/>
      <c r="L261" s="40"/>
      <c r="M261" s="40"/>
      <c r="N261" s="40"/>
      <c r="O261" s="40"/>
      <c r="P261" s="40"/>
      <c r="Q261" s="40"/>
      <c r="R261" s="40"/>
      <c r="S261" s="40"/>
      <c r="T261" s="40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F261" s="40"/>
      <c r="AG261" s="40"/>
      <c r="AH261" s="40"/>
      <c r="AI261" s="40"/>
      <c r="AJ261" s="40"/>
      <c r="AK261" s="40"/>
      <c r="AL261" s="40"/>
      <c r="AM261" s="40"/>
      <c r="AN261" s="40"/>
      <c r="AO261" s="40"/>
      <c r="AP261" s="40"/>
      <c r="AQ261" s="40"/>
      <c r="AR261" s="40"/>
      <c r="AS261" s="40"/>
      <c r="AT261" s="40"/>
      <c r="AU261" s="40"/>
      <c r="AV261" s="40"/>
      <c r="AW261" s="40"/>
      <c r="AX261" s="40"/>
      <c r="AY261" s="40"/>
      <c r="AZ261" s="40"/>
      <c r="BA261" s="40"/>
      <c r="BB261" s="40"/>
      <c r="BC261" s="40"/>
      <c r="BD261" s="40"/>
      <c r="BE261" s="40"/>
      <c r="BF261" s="40"/>
      <c r="BG261" s="40"/>
      <c r="BH261" s="40"/>
      <c r="BI261" s="40"/>
      <c r="BJ261" s="40"/>
      <c r="BK261" s="40"/>
      <c r="BL261" s="40"/>
      <c r="BM261" s="40"/>
      <c r="BN261" s="40"/>
      <c r="BO261" s="40"/>
      <c r="BP261" s="40"/>
      <c r="BQ261" s="40"/>
      <c r="BR261" s="40"/>
      <c r="BS261" s="40"/>
      <c r="BT261" s="40"/>
      <c r="BU261" s="40"/>
      <c r="BV261" s="40"/>
      <c r="BW261" s="40"/>
      <c r="BX261" s="40"/>
      <c r="BY261" s="40"/>
      <c r="BZ261" s="40"/>
      <c r="CA261" s="40"/>
      <c r="CB261" s="40"/>
      <c r="CC261" s="40"/>
      <c r="CD261" s="40"/>
      <c r="CE261" s="40"/>
      <c r="CF261" s="40"/>
      <c r="CG261" s="40"/>
      <c r="CH261" s="40"/>
      <c r="CI261" s="40"/>
      <c r="CJ261" s="40"/>
      <c r="CK261" s="40"/>
      <c r="CL261" s="40"/>
      <c r="CM261" s="40"/>
      <c r="CN261" s="40"/>
      <c r="CO261" s="40"/>
      <c r="CP261" s="40"/>
      <c r="CQ261" s="40"/>
      <c r="CR261" s="40"/>
      <c r="CS261" s="40"/>
      <c r="CT261" s="40"/>
      <c r="CU261" s="40"/>
      <c r="CV261" s="40"/>
      <c r="CW261" s="40"/>
      <c r="CX261" s="40"/>
      <c r="CY261" s="40"/>
      <c r="CZ261" s="40"/>
    </row>
    <row r="262" spans="1:189" s="8" customFormat="1" ht="24.95" customHeight="1" x14ac:dyDescent="0.25">
      <c r="A262" s="236" t="s">
        <v>17</v>
      </c>
      <c r="B262" s="275" t="s">
        <v>331</v>
      </c>
      <c r="C262" s="276"/>
      <c r="D262" s="116" t="s">
        <v>55</v>
      </c>
      <c r="E262" s="116">
        <v>1</v>
      </c>
      <c r="F262" s="150"/>
      <c r="G262" s="180">
        <f t="shared" si="18"/>
        <v>0</v>
      </c>
      <c r="H262" s="6"/>
      <c r="I262" s="6"/>
      <c r="J262" s="6"/>
      <c r="K262" s="6"/>
      <c r="L262" s="40"/>
      <c r="M262" s="40"/>
      <c r="N262" s="40"/>
      <c r="O262" s="40"/>
      <c r="P262" s="40"/>
      <c r="Q262" s="40"/>
      <c r="R262" s="40"/>
      <c r="S262" s="40"/>
      <c r="T262" s="40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F262" s="40"/>
      <c r="AG262" s="40"/>
      <c r="AH262" s="40"/>
      <c r="AI262" s="40"/>
      <c r="AJ262" s="40"/>
      <c r="AK262" s="40"/>
      <c r="AL262" s="40"/>
      <c r="AM262" s="40"/>
      <c r="AN262" s="40"/>
      <c r="AO262" s="40"/>
      <c r="AP262" s="40"/>
      <c r="AQ262" s="40"/>
      <c r="AR262" s="40"/>
      <c r="AS262" s="40"/>
      <c r="AT262" s="40"/>
      <c r="AU262" s="40"/>
      <c r="AV262" s="40"/>
      <c r="AW262" s="40"/>
      <c r="AX262" s="40"/>
      <c r="AY262" s="40"/>
      <c r="AZ262" s="40"/>
      <c r="BA262" s="40"/>
      <c r="BB262" s="40"/>
      <c r="BC262" s="40"/>
      <c r="BD262" s="40"/>
      <c r="BE262" s="40"/>
      <c r="BF262" s="40"/>
      <c r="BG262" s="40"/>
      <c r="BH262" s="40"/>
      <c r="BI262" s="40"/>
      <c r="BJ262" s="40"/>
      <c r="BK262" s="40"/>
      <c r="BL262" s="40"/>
      <c r="BM262" s="40"/>
      <c r="BN262" s="40"/>
      <c r="BO262" s="40"/>
      <c r="BP262" s="40"/>
      <c r="BQ262" s="40"/>
      <c r="BR262" s="40"/>
      <c r="BS262" s="40"/>
      <c r="BT262" s="40"/>
      <c r="BU262" s="40"/>
      <c r="BV262" s="40"/>
      <c r="BW262" s="40"/>
      <c r="BX262" s="40"/>
      <c r="BY262" s="40"/>
      <c r="BZ262" s="40"/>
      <c r="CA262" s="40"/>
      <c r="CB262" s="40"/>
      <c r="CC262" s="40"/>
      <c r="CD262" s="40"/>
      <c r="CE262" s="40"/>
      <c r="CF262" s="40"/>
      <c r="CG262" s="40"/>
      <c r="CH262" s="40"/>
      <c r="CI262" s="40"/>
      <c r="CJ262" s="40"/>
      <c r="CK262" s="40"/>
      <c r="CL262" s="40"/>
      <c r="CM262" s="40"/>
      <c r="CN262" s="40"/>
      <c r="CO262" s="40"/>
      <c r="CP262" s="40"/>
      <c r="CQ262" s="40"/>
      <c r="CR262" s="40"/>
      <c r="CS262" s="40"/>
      <c r="CT262" s="40"/>
      <c r="CU262" s="40"/>
      <c r="CV262" s="40"/>
      <c r="CW262" s="40"/>
      <c r="CX262" s="40"/>
      <c r="CY262" s="40"/>
      <c r="CZ262" s="40"/>
    </row>
    <row r="263" spans="1:189" s="8" customFormat="1" ht="24.95" customHeight="1" x14ac:dyDescent="0.25">
      <c r="A263" s="236" t="s">
        <v>18</v>
      </c>
      <c r="B263" s="275" t="s">
        <v>332</v>
      </c>
      <c r="C263" s="276"/>
      <c r="D263" s="116" t="s">
        <v>9</v>
      </c>
      <c r="E263" s="116">
        <v>1</v>
      </c>
      <c r="F263" s="150"/>
      <c r="G263" s="180">
        <f t="shared" si="18"/>
        <v>0</v>
      </c>
      <c r="H263" s="6"/>
      <c r="I263" s="6"/>
      <c r="J263" s="6"/>
      <c r="K263" s="6"/>
      <c r="L263" s="40"/>
      <c r="M263" s="40"/>
      <c r="N263" s="40"/>
      <c r="O263" s="40"/>
      <c r="P263" s="40"/>
      <c r="Q263" s="40"/>
      <c r="R263" s="40"/>
      <c r="S263" s="40"/>
      <c r="T263" s="40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F263" s="40"/>
      <c r="AG263" s="40"/>
      <c r="AH263" s="40"/>
      <c r="AI263" s="40"/>
      <c r="AJ263" s="40"/>
      <c r="AK263" s="40"/>
      <c r="AL263" s="40"/>
      <c r="AM263" s="40"/>
      <c r="AN263" s="40"/>
      <c r="AO263" s="40"/>
      <c r="AP263" s="40"/>
      <c r="AQ263" s="40"/>
      <c r="AR263" s="40"/>
      <c r="AS263" s="40"/>
      <c r="AT263" s="40"/>
      <c r="AU263" s="40"/>
      <c r="AV263" s="40"/>
      <c r="AW263" s="40"/>
      <c r="AX263" s="40"/>
      <c r="AY263" s="40"/>
      <c r="AZ263" s="40"/>
      <c r="BA263" s="40"/>
      <c r="BB263" s="40"/>
      <c r="BC263" s="40"/>
      <c r="BD263" s="40"/>
      <c r="BE263" s="40"/>
      <c r="BF263" s="40"/>
      <c r="BG263" s="40"/>
      <c r="BH263" s="40"/>
      <c r="BI263" s="40"/>
      <c r="BJ263" s="40"/>
      <c r="BK263" s="40"/>
      <c r="BL263" s="40"/>
      <c r="BM263" s="40"/>
      <c r="BN263" s="40"/>
      <c r="BO263" s="40"/>
      <c r="BP263" s="40"/>
      <c r="BQ263" s="40"/>
      <c r="BR263" s="40"/>
      <c r="BS263" s="40"/>
      <c r="BT263" s="40"/>
      <c r="BU263" s="40"/>
      <c r="BV263" s="40"/>
      <c r="BW263" s="40"/>
      <c r="BX263" s="40"/>
      <c r="BY263" s="40"/>
      <c r="BZ263" s="40"/>
      <c r="CA263" s="40"/>
      <c r="CB263" s="40"/>
      <c r="CC263" s="40"/>
      <c r="CD263" s="40"/>
      <c r="CE263" s="40"/>
      <c r="CF263" s="40"/>
      <c r="CG263" s="40"/>
      <c r="CH263" s="40"/>
      <c r="CI263" s="40"/>
      <c r="CJ263" s="40"/>
      <c r="CK263" s="40"/>
      <c r="CL263" s="40"/>
      <c r="CM263" s="40"/>
      <c r="CN263" s="40"/>
      <c r="CO263" s="40"/>
      <c r="CP263" s="40"/>
      <c r="CQ263" s="40"/>
      <c r="CR263" s="40"/>
      <c r="CS263" s="40"/>
      <c r="CT263" s="40"/>
      <c r="CU263" s="40"/>
      <c r="CV263" s="40"/>
      <c r="CW263" s="40"/>
      <c r="CX263" s="40"/>
      <c r="CY263" s="40"/>
      <c r="CZ263" s="40"/>
    </row>
    <row r="264" spans="1:189" s="167" customFormat="1" ht="24.95" customHeight="1" x14ac:dyDescent="0.2">
      <c r="A264" s="11" t="s">
        <v>17</v>
      </c>
      <c r="B264" s="346" t="s">
        <v>255</v>
      </c>
      <c r="C264" s="346"/>
      <c r="D264" s="102" t="s">
        <v>10</v>
      </c>
      <c r="E264" s="141">
        <v>2</v>
      </c>
      <c r="F264" s="148"/>
      <c r="G264" s="180">
        <f t="shared" ref="G264:G265" si="19">E264*F264</f>
        <v>0</v>
      </c>
      <c r="H264" s="226"/>
      <c r="I264" s="165"/>
      <c r="J264" s="165"/>
      <c r="K264" s="165"/>
      <c r="L264" s="165"/>
      <c r="M264" s="165"/>
      <c r="N264" s="165"/>
      <c r="O264" s="165"/>
      <c r="P264" s="165"/>
      <c r="Q264" s="165"/>
      <c r="R264" s="165"/>
      <c r="S264" s="165"/>
      <c r="T264" s="165"/>
      <c r="U264" s="165"/>
      <c r="V264" s="165"/>
      <c r="W264" s="165"/>
      <c r="X264" s="165"/>
      <c r="Y264" s="165"/>
      <c r="Z264" s="165"/>
      <c r="AA264" s="165"/>
      <c r="AB264" s="165"/>
      <c r="AC264" s="165"/>
      <c r="AD264" s="165"/>
      <c r="AE264" s="165"/>
      <c r="AF264" s="165"/>
      <c r="AG264" s="165"/>
      <c r="AH264" s="165"/>
      <c r="AI264" s="165"/>
      <c r="AJ264" s="165"/>
      <c r="AK264" s="165"/>
      <c r="AL264" s="165"/>
      <c r="AM264" s="165"/>
      <c r="AN264" s="165"/>
      <c r="AO264" s="165"/>
      <c r="AP264" s="165"/>
      <c r="AQ264" s="165"/>
      <c r="AR264" s="165"/>
      <c r="AS264" s="165"/>
      <c r="AT264" s="165"/>
      <c r="AU264" s="165"/>
      <c r="AV264" s="165"/>
      <c r="AW264" s="165"/>
      <c r="AX264" s="165"/>
      <c r="AY264" s="165"/>
      <c r="AZ264" s="165"/>
      <c r="BA264" s="165"/>
      <c r="BB264" s="165"/>
      <c r="BC264" s="165"/>
      <c r="BD264" s="165"/>
      <c r="BE264" s="165"/>
      <c r="BF264" s="165"/>
      <c r="BG264" s="165"/>
      <c r="BH264" s="165"/>
      <c r="BI264" s="165"/>
      <c r="BJ264" s="165"/>
      <c r="BK264" s="165"/>
      <c r="BL264" s="165"/>
      <c r="BM264" s="165"/>
      <c r="BN264" s="165"/>
      <c r="BO264" s="165"/>
      <c r="BP264" s="165"/>
      <c r="BQ264" s="165"/>
      <c r="BR264" s="165"/>
      <c r="BS264" s="165"/>
      <c r="BT264" s="165"/>
      <c r="BU264" s="165"/>
      <c r="BV264" s="165"/>
      <c r="BW264" s="165"/>
      <c r="BX264" s="165"/>
      <c r="BY264" s="165"/>
      <c r="BZ264" s="165"/>
      <c r="CA264" s="165"/>
      <c r="CB264" s="165"/>
      <c r="CC264" s="165"/>
      <c r="CD264" s="165"/>
      <c r="CE264" s="165"/>
      <c r="CF264" s="165"/>
      <c r="CG264" s="165"/>
      <c r="CH264" s="165"/>
      <c r="CI264" s="165"/>
      <c r="CJ264" s="165"/>
      <c r="CK264" s="165"/>
      <c r="CL264" s="165"/>
      <c r="CM264" s="165"/>
      <c r="CN264" s="165"/>
      <c r="CO264" s="165"/>
      <c r="CP264" s="165"/>
      <c r="CQ264" s="165"/>
      <c r="CR264" s="165"/>
      <c r="CS264" s="165"/>
      <c r="CT264" s="165"/>
      <c r="CU264" s="165"/>
      <c r="CV264" s="165"/>
      <c r="CW264" s="165"/>
      <c r="CX264" s="165"/>
      <c r="CY264" s="165"/>
      <c r="CZ264" s="165"/>
      <c r="DA264" s="166"/>
    </row>
    <row r="265" spans="1:189" s="167" customFormat="1" ht="24.95" customHeight="1" x14ac:dyDescent="0.2">
      <c r="A265" s="11" t="s">
        <v>18</v>
      </c>
      <c r="B265" s="346" t="s">
        <v>286</v>
      </c>
      <c r="C265" s="346"/>
      <c r="D265" s="102" t="s">
        <v>10</v>
      </c>
      <c r="E265" s="141">
        <f>E264</f>
        <v>2</v>
      </c>
      <c r="F265" s="148"/>
      <c r="G265" s="180">
        <f t="shared" si="19"/>
        <v>0</v>
      </c>
      <c r="H265" s="226"/>
      <c r="I265" s="165"/>
      <c r="J265" s="165"/>
      <c r="K265" s="165"/>
      <c r="L265" s="165"/>
      <c r="M265" s="165"/>
      <c r="N265" s="165"/>
      <c r="O265" s="165"/>
      <c r="P265" s="165"/>
      <c r="Q265" s="165"/>
      <c r="R265" s="165"/>
      <c r="S265" s="165"/>
      <c r="T265" s="165"/>
      <c r="U265" s="165"/>
      <c r="V265" s="165"/>
      <c r="W265" s="165"/>
      <c r="X265" s="165"/>
      <c r="Y265" s="165"/>
      <c r="Z265" s="165"/>
      <c r="AA265" s="165"/>
      <c r="AB265" s="165"/>
      <c r="AC265" s="165"/>
      <c r="AD265" s="165"/>
      <c r="AE265" s="165"/>
      <c r="AF265" s="165"/>
      <c r="AG265" s="165"/>
      <c r="AH265" s="165"/>
      <c r="AI265" s="165"/>
      <c r="AJ265" s="165"/>
      <c r="AK265" s="165"/>
      <c r="AL265" s="165"/>
      <c r="AM265" s="165"/>
      <c r="AN265" s="165"/>
      <c r="AO265" s="165"/>
      <c r="AP265" s="165"/>
      <c r="AQ265" s="165"/>
      <c r="AR265" s="165"/>
      <c r="AS265" s="165"/>
      <c r="AT265" s="165"/>
      <c r="AU265" s="165"/>
      <c r="AV265" s="165"/>
      <c r="AW265" s="165"/>
      <c r="AX265" s="165"/>
      <c r="AY265" s="165"/>
      <c r="AZ265" s="165"/>
      <c r="BA265" s="165"/>
      <c r="BB265" s="165"/>
      <c r="BC265" s="165"/>
      <c r="BD265" s="165"/>
      <c r="BE265" s="165"/>
      <c r="BF265" s="165"/>
      <c r="BG265" s="165"/>
      <c r="BH265" s="165"/>
      <c r="BI265" s="165"/>
      <c r="BJ265" s="165"/>
      <c r="BK265" s="165"/>
      <c r="BL265" s="165"/>
      <c r="BM265" s="165"/>
      <c r="BN265" s="165"/>
      <c r="BO265" s="165"/>
      <c r="BP265" s="165"/>
      <c r="BQ265" s="165"/>
      <c r="BR265" s="165"/>
      <c r="BS265" s="165"/>
      <c r="BT265" s="165"/>
      <c r="BU265" s="165"/>
      <c r="BV265" s="165"/>
      <c r="BW265" s="165"/>
      <c r="BX265" s="165"/>
      <c r="BY265" s="165"/>
      <c r="BZ265" s="165"/>
      <c r="CA265" s="165"/>
      <c r="CB265" s="165"/>
      <c r="CC265" s="165"/>
      <c r="CD265" s="165"/>
      <c r="CE265" s="165"/>
      <c r="CF265" s="165"/>
      <c r="CG265" s="165"/>
      <c r="CH265" s="165"/>
      <c r="CI265" s="165"/>
      <c r="CJ265" s="165"/>
      <c r="CK265" s="165"/>
      <c r="CL265" s="165"/>
      <c r="CM265" s="165"/>
      <c r="CN265" s="165"/>
      <c r="CO265" s="165"/>
      <c r="CP265" s="165"/>
      <c r="CQ265" s="165"/>
      <c r="CR265" s="165"/>
      <c r="CS265" s="165"/>
      <c r="CT265" s="165"/>
      <c r="CU265" s="165"/>
      <c r="CV265" s="165"/>
      <c r="CW265" s="165"/>
      <c r="CX265" s="165"/>
      <c r="CY265" s="165"/>
      <c r="CZ265" s="165"/>
      <c r="DA265" s="166"/>
    </row>
    <row r="266" spans="1:189" s="23" customFormat="1" ht="21.75" customHeight="1" x14ac:dyDescent="0.25">
      <c r="A266" s="236"/>
      <c r="B266" s="297" t="s">
        <v>333</v>
      </c>
      <c r="C266" s="297"/>
      <c r="D266" s="54"/>
      <c r="E266" s="54"/>
      <c r="F266" s="54"/>
      <c r="G266" s="29">
        <f>SUM(G259:G265)</f>
        <v>0</v>
      </c>
      <c r="H266" s="27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27"/>
      <c r="AF266" s="27"/>
      <c r="AG266" s="27"/>
      <c r="AH266" s="27"/>
      <c r="AI266" s="27"/>
      <c r="AJ266" s="27"/>
      <c r="AK266" s="27"/>
      <c r="AL266" s="27"/>
      <c r="AM266" s="27"/>
      <c r="AN266" s="27"/>
      <c r="AO266" s="27"/>
      <c r="AP266" s="27"/>
      <c r="AQ266" s="27"/>
      <c r="AR266" s="27"/>
      <c r="AS266" s="27"/>
      <c r="AT266" s="27"/>
      <c r="AU266" s="27"/>
      <c r="AV266" s="27"/>
      <c r="AW266" s="27"/>
      <c r="AX266" s="27"/>
      <c r="AY266" s="27"/>
      <c r="AZ266" s="27"/>
      <c r="BA266" s="27"/>
      <c r="BB266" s="27"/>
      <c r="BC266" s="27"/>
      <c r="BD266" s="27"/>
      <c r="BE266" s="27"/>
      <c r="BF266" s="27"/>
      <c r="BG266" s="27"/>
      <c r="BH266" s="27"/>
      <c r="BI266" s="27"/>
      <c r="BJ266" s="27"/>
      <c r="BK266" s="27"/>
      <c r="BL266" s="27"/>
      <c r="BM266" s="27"/>
      <c r="BN266" s="27"/>
      <c r="BO266" s="27"/>
      <c r="BP266" s="27"/>
      <c r="BQ266" s="27"/>
      <c r="BR266" s="27"/>
      <c r="BS266" s="27"/>
      <c r="BT266" s="27"/>
      <c r="BU266" s="27"/>
      <c r="BV266" s="27"/>
      <c r="BW266" s="27"/>
      <c r="BX266" s="27"/>
      <c r="BY266" s="27"/>
      <c r="BZ266" s="27"/>
      <c r="CA266" s="27"/>
      <c r="CB266" s="27"/>
      <c r="CC266" s="27"/>
      <c r="CD266" s="27"/>
      <c r="CE266" s="27"/>
      <c r="CF266" s="27"/>
      <c r="CG266" s="27"/>
      <c r="CH266" s="27"/>
      <c r="CI266" s="27"/>
      <c r="CJ266" s="27"/>
      <c r="CK266" s="27"/>
      <c r="CL266" s="27"/>
      <c r="CM266" s="27"/>
      <c r="CN266" s="27"/>
      <c r="CO266" s="27"/>
      <c r="CP266" s="27"/>
      <c r="CQ266" s="27"/>
      <c r="CR266" s="27"/>
      <c r="CS266" s="27"/>
      <c r="CT266" s="27"/>
      <c r="CU266" s="27"/>
      <c r="CV266" s="27"/>
      <c r="CW266" s="27"/>
      <c r="CX266" s="27"/>
      <c r="CY266" s="27"/>
      <c r="CZ266" s="27"/>
      <c r="DA266" s="27"/>
      <c r="DB266" s="27"/>
      <c r="DC266" s="27"/>
      <c r="DD266" s="27"/>
      <c r="DE266" s="27"/>
      <c r="DF266" s="27"/>
      <c r="DG266" s="27"/>
      <c r="DH266" s="27"/>
      <c r="DI266" s="27"/>
      <c r="DJ266" s="27"/>
      <c r="DK266" s="27"/>
      <c r="DL266" s="27"/>
      <c r="DM266" s="27"/>
      <c r="DN266" s="27"/>
      <c r="DO266" s="27"/>
      <c r="DP266" s="27"/>
      <c r="DQ266" s="27"/>
      <c r="DR266" s="27"/>
      <c r="DS266" s="27"/>
      <c r="DT266" s="27"/>
      <c r="DU266" s="27"/>
      <c r="DV266" s="27"/>
      <c r="DW266" s="27"/>
      <c r="DX266" s="27"/>
      <c r="DY266" s="27"/>
      <c r="DZ266" s="27"/>
      <c r="EA266" s="27"/>
      <c r="EB266" s="27"/>
      <c r="EC266" s="27"/>
      <c r="ED266" s="27"/>
      <c r="EE266" s="27"/>
      <c r="EF266" s="27"/>
      <c r="EG266" s="27"/>
      <c r="EH266" s="27"/>
      <c r="EI266" s="27"/>
      <c r="EJ266" s="27"/>
      <c r="EK266" s="27"/>
      <c r="EL266" s="27"/>
      <c r="EM266" s="27"/>
      <c r="EN266" s="27"/>
      <c r="EO266" s="27"/>
      <c r="EP266" s="27"/>
      <c r="EQ266" s="27"/>
      <c r="ER266" s="27"/>
      <c r="ES266" s="27"/>
      <c r="ET266" s="27"/>
      <c r="EU266" s="27"/>
      <c r="EV266" s="27"/>
      <c r="EW266" s="27"/>
      <c r="EX266" s="27"/>
      <c r="EY266" s="27"/>
      <c r="EZ266" s="27"/>
      <c r="FA266" s="27"/>
      <c r="FB266" s="27"/>
      <c r="FC266" s="27"/>
      <c r="FD266" s="27"/>
      <c r="FE266" s="27"/>
      <c r="FF266" s="27"/>
      <c r="FG266" s="27"/>
      <c r="FH266" s="27"/>
      <c r="FI266" s="27"/>
      <c r="FJ266" s="27"/>
      <c r="FK266" s="27"/>
      <c r="FL266" s="27"/>
      <c r="FM266" s="27"/>
      <c r="FN266" s="27"/>
      <c r="FO266" s="27"/>
      <c r="FP266" s="27"/>
      <c r="FQ266" s="27"/>
      <c r="FR266" s="27"/>
      <c r="FS266" s="27"/>
      <c r="FT266" s="27"/>
      <c r="FU266" s="27"/>
      <c r="FV266" s="27"/>
      <c r="FW266" s="27"/>
      <c r="FX266" s="27"/>
      <c r="FY266" s="27"/>
      <c r="FZ266" s="27"/>
      <c r="GA266" s="27"/>
      <c r="GB266" s="27"/>
      <c r="GC266" s="27"/>
      <c r="GD266" s="27"/>
      <c r="GE266" s="27"/>
      <c r="GF266" s="27"/>
      <c r="GG266" s="27"/>
    </row>
    <row r="267" spans="1:189" s="229" customFormat="1" ht="24.95" customHeight="1" x14ac:dyDescent="0.2">
      <c r="A267" s="11"/>
      <c r="B267" s="261" t="s">
        <v>336</v>
      </c>
      <c r="C267" s="262"/>
      <c r="D267" s="262"/>
      <c r="E267" s="262"/>
      <c r="F267" s="262"/>
      <c r="G267" s="263"/>
      <c r="H267" s="226"/>
      <c r="I267" s="165"/>
      <c r="J267" s="165"/>
      <c r="K267" s="165"/>
      <c r="L267" s="165"/>
      <c r="M267" s="165"/>
      <c r="N267" s="165"/>
      <c r="O267" s="165"/>
      <c r="P267" s="165"/>
      <c r="Q267" s="165"/>
      <c r="R267" s="165"/>
      <c r="S267" s="165"/>
      <c r="T267" s="165"/>
      <c r="U267" s="165"/>
      <c r="V267" s="165"/>
      <c r="W267" s="165"/>
      <c r="X267" s="165"/>
      <c r="Y267" s="165"/>
      <c r="Z267" s="165"/>
      <c r="AA267" s="165"/>
      <c r="AB267" s="165"/>
      <c r="AC267" s="165"/>
      <c r="AD267" s="165"/>
      <c r="AE267" s="165"/>
      <c r="AF267" s="165"/>
      <c r="AG267" s="165"/>
      <c r="AH267" s="165"/>
      <c r="AI267" s="165"/>
      <c r="AJ267" s="165"/>
      <c r="AK267" s="165"/>
      <c r="AL267" s="165"/>
      <c r="AM267" s="165"/>
      <c r="AN267" s="165"/>
      <c r="AO267" s="165"/>
      <c r="AP267" s="165"/>
      <c r="AQ267" s="165"/>
      <c r="AR267" s="165"/>
      <c r="AS267" s="165"/>
      <c r="AT267" s="165"/>
      <c r="AU267" s="165"/>
      <c r="AV267" s="165"/>
      <c r="AW267" s="165"/>
      <c r="AX267" s="165"/>
      <c r="AY267" s="165"/>
      <c r="AZ267" s="165"/>
      <c r="BA267" s="165"/>
      <c r="BB267" s="165"/>
      <c r="BC267" s="165"/>
      <c r="BD267" s="165"/>
      <c r="BE267" s="165"/>
      <c r="BF267" s="165"/>
      <c r="BG267" s="165"/>
      <c r="BH267" s="165"/>
      <c r="BI267" s="165"/>
      <c r="BJ267" s="165"/>
      <c r="BK267" s="165"/>
      <c r="BL267" s="165"/>
      <c r="BM267" s="165"/>
      <c r="BN267" s="165"/>
      <c r="BO267" s="165"/>
      <c r="BP267" s="165"/>
      <c r="BQ267" s="165"/>
      <c r="BR267" s="165"/>
      <c r="BS267" s="165"/>
      <c r="BT267" s="165"/>
      <c r="BU267" s="165"/>
      <c r="BV267" s="165"/>
      <c r="BW267" s="165"/>
      <c r="BX267" s="165"/>
      <c r="BY267" s="165"/>
      <c r="BZ267" s="165"/>
      <c r="CA267" s="165"/>
      <c r="CB267" s="165"/>
      <c r="CC267" s="165"/>
      <c r="CD267" s="165"/>
      <c r="CE267" s="165"/>
      <c r="CF267" s="165"/>
      <c r="CG267" s="165"/>
      <c r="CH267" s="165"/>
      <c r="CI267" s="165"/>
      <c r="CJ267" s="165"/>
      <c r="CK267" s="165"/>
      <c r="CL267" s="165"/>
      <c r="CM267" s="165"/>
      <c r="CN267" s="165"/>
      <c r="CO267" s="165"/>
      <c r="CP267" s="165"/>
      <c r="CQ267" s="165"/>
      <c r="CR267" s="165"/>
      <c r="CS267" s="165"/>
      <c r="CT267" s="165"/>
      <c r="CU267" s="165"/>
      <c r="CV267" s="165"/>
      <c r="CW267" s="165"/>
      <c r="CX267" s="165"/>
      <c r="CY267" s="165"/>
      <c r="CZ267" s="165"/>
    </row>
    <row r="268" spans="1:189" s="31" customFormat="1" ht="24.95" customHeight="1" x14ac:dyDescent="0.2">
      <c r="A268" s="116" t="s">
        <v>17</v>
      </c>
      <c r="B268" s="264" t="s">
        <v>256</v>
      </c>
      <c r="C268" s="264"/>
      <c r="D268" s="116" t="s">
        <v>9</v>
      </c>
      <c r="E268" s="116">
        <v>6</v>
      </c>
      <c r="F268" s="150"/>
      <c r="G268" s="118">
        <f t="shared" ref="G268:G271" si="20">E268*F268</f>
        <v>0</v>
      </c>
      <c r="H268" s="45"/>
      <c r="I268" s="45"/>
      <c r="J268" s="45"/>
      <c r="K268" s="45"/>
      <c r="L268" s="46"/>
      <c r="M268" s="46"/>
      <c r="N268" s="46"/>
      <c r="O268" s="46"/>
      <c r="P268" s="46"/>
      <c r="Q268" s="46"/>
      <c r="R268" s="46"/>
      <c r="S268" s="46"/>
      <c r="T268" s="46"/>
      <c r="U268" s="46"/>
      <c r="V268" s="46"/>
      <c r="W268" s="46"/>
      <c r="X268" s="46"/>
      <c r="Y268" s="46"/>
      <c r="Z268" s="46"/>
      <c r="AA268" s="46"/>
      <c r="AB268" s="46"/>
      <c r="AC268" s="46"/>
      <c r="AD268" s="46"/>
      <c r="AE268" s="46"/>
      <c r="AF268" s="46"/>
      <c r="AG268" s="46"/>
      <c r="AH268" s="46"/>
      <c r="AI268" s="46"/>
      <c r="AJ268" s="46"/>
      <c r="AK268" s="46"/>
      <c r="AL268" s="46"/>
      <c r="AM268" s="46"/>
      <c r="AN268" s="46"/>
      <c r="AO268" s="46"/>
      <c r="AP268" s="46"/>
      <c r="AQ268" s="46"/>
      <c r="AR268" s="46"/>
      <c r="AS268" s="46"/>
      <c r="AT268" s="46"/>
      <c r="AU268" s="46"/>
      <c r="AV268" s="46"/>
      <c r="AW268" s="46"/>
      <c r="AX268" s="46"/>
      <c r="AY268" s="46"/>
      <c r="AZ268" s="46"/>
      <c r="BA268" s="46"/>
      <c r="BB268" s="46"/>
      <c r="BC268" s="46"/>
      <c r="BD268" s="46"/>
      <c r="BE268" s="46"/>
      <c r="BF268" s="46"/>
      <c r="BG268" s="46"/>
      <c r="BH268" s="46"/>
      <c r="BI268" s="46"/>
      <c r="BJ268" s="46"/>
      <c r="BK268" s="46"/>
      <c r="BL268" s="46"/>
      <c r="BM268" s="46"/>
      <c r="BN268" s="46"/>
      <c r="BO268" s="46"/>
      <c r="BP268" s="46"/>
      <c r="BQ268" s="46"/>
      <c r="BR268" s="46"/>
      <c r="BS268" s="46"/>
      <c r="BT268" s="46"/>
      <c r="BU268" s="46"/>
      <c r="BV268" s="46"/>
      <c r="BW268" s="46"/>
      <c r="BX268" s="46"/>
      <c r="BY268" s="46"/>
      <c r="BZ268" s="46"/>
      <c r="CA268" s="46"/>
      <c r="CB268" s="46"/>
      <c r="CC268" s="46"/>
      <c r="CD268" s="46"/>
      <c r="CE268" s="46"/>
      <c r="CF268" s="46"/>
      <c r="CG268" s="46"/>
      <c r="CH268" s="46"/>
      <c r="CI268" s="46"/>
      <c r="CJ268" s="46"/>
      <c r="CK268" s="46"/>
      <c r="CL268" s="46"/>
      <c r="CM268" s="46"/>
      <c r="CN268" s="46"/>
      <c r="CO268" s="46"/>
      <c r="CP268" s="46"/>
      <c r="CQ268" s="46"/>
      <c r="CR268" s="46"/>
      <c r="CS268" s="46"/>
      <c r="CT268" s="46"/>
      <c r="CU268" s="46"/>
      <c r="CV268" s="46"/>
      <c r="CW268" s="46"/>
      <c r="CX268" s="46"/>
      <c r="CY268" s="46"/>
      <c r="CZ268" s="46"/>
    </row>
    <row r="269" spans="1:189" s="31" customFormat="1" ht="24.95" customHeight="1" x14ac:dyDescent="0.2">
      <c r="A269" s="116" t="s">
        <v>17</v>
      </c>
      <c r="B269" s="264" t="s">
        <v>257</v>
      </c>
      <c r="C269" s="264"/>
      <c r="D269" s="116" t="s">
        <v>9</v>
      </c>
      <c r="E269" s="116">
        <v>8</v>
      </c>
      <c r="F269" s="150"/>
      <c r="G269" s="118">
        <f t="shared" si="20"/>
        <v>0</v>
      </c>
      <c r="H269" s="45"/>
      <c r="I269" s="45"/>
      <c r="J269" s="45"/>
      <c r="K269" s="45"/>
      <c r="L269" s="46"/>
      <c r="M269" s="46"/>
      <c r="N269" s="46"/>
      <c r="O269" s="46"/>
      <c r="P269" s="46"/>
      <c r="Q269" s="46"/>
      <c r="R269" s="46"/>
      <c r="S269" s="46"/>
      <c r="T269" s="46"/>
      <c r="U269" s="46"/>
      <c r="V269" s="46"/>
      <c r="W269" s="46"/>
      <c r="X269" s="46"/>
      <c r="Y269" s="46"/>
      <c r="Z269" s="46"/>
      <c r="AA269" s="46"/>
      <c r="AB269" s="46"/>
      <c r="AC269" s="46"/>
      <c r="AD269" s="46"/>
      <c r="AE269" s="46"/>
      <c r="AF269" s="46"/>
      <c r="AG269" s="46"/>
      <c r="AH269" s="46"/>
      <c r="AI269" s="46"/>
      <c r="AJ269" s="46"/>
      <c r="AK269" s="46"/>
      <c r="AL269" s="46"/>
      <c r="AM269" s="46"/>
      <c r="AN269" s="46"/>
      <c r="AO269" s="46"/>
      <c r="AP269" s="46"/>
      <c r="AQ269" s="46"/>
      <c r="AR269" s="46"/>
      <c r="AS269" s="46"/>
      <c r="AT269" s="46"/>
      <c r="AU269" s="46"/>
      <c r="AV269" s="46"/>
      <c r="AW269" s="46"/>
      <c r="AX269" s="46"/>
      <c r="AY269" s="46"/>
      <c r="AZ269" s="46"/>
      <c r="BA269" s="46"/>
      <c r="BB269" s="46"/>
      <c r="BC269" s="46"/>
      <c r="BD269" s="46"/>
      <c r="BE269" s="46"/>
      <c r="BF269" s="46"/>
      <c r="BG269" s="46"/>
      <c r="BH269" s="46"/>
      <c r="BI269" s="46"/>
      <c r="BJ269" s="46"/>
      <c r="BK269" s="46"/>
      <c r="BL269" s="46"/>
      <c r="BM269" s="46"/>
      <c r="BN269" s="46"/>
      <c r="BO269" s="46"/>
      <c r="BP269" s="46"/>
      <c r="BQ269" s="46"/>
      <c r="BR269" s="46"/>
      <c r="BS269" s="46"/>
      <c r="BT269" s="46"/>
      <c r="BU269" s="46"/>
      <c r="BV269" s="46"/>
      <c r="BW269" s="46"/>
      <c r="BX269" s="46"/>
      <c r="BY269" s="46"/>
      <c r="BZ269" s="46"/>
      <c r="CA269" s="46"/>
      <c r="CB269" s="46"/>
      <c r="CC269" s="46"/>
      <c r="CD269" s="46"/>
      <c r="CE269" s="46"/>
      <c r="CF269" s="46"/>
      <c r="CG269" s="46"/>
      <c r="CH269" s="46"/>
      <c r="CI269" s="46"/>
      <c r="CJ269" s="46"/>
      <c r="CK269" s="46"/>
      <c r="CL269" s="46"/>
      <c r="CM269" s="46"/>
      <c r="CN269" s="46"/>
      <c r="CO269" s="46"/>
      <c r="CP269" s="46"/>
      <c r="CQ269" s="46"/>
      <c r="CR269" s="46"/>
      <c r="CS269" s="46"/>
      <c r="CT269" s="46"/>
      <c r="CU269" s="46"/>
      <c r="CV269" s="46"/>
      <c r="CW269" s="46"/>
      <c r="CX269" s="46"/>
      <c r="CY269" s="46"/>
      <c r="CZ269" s="46"/>
    </row>
    <row r="270" spans="1:189" s="31" customFormat="1" ht="24.95" customHeight="1" x14ac:dyDescent="0.2">
      <c r="A270" s="116"/>
      <c r="B270" s="298" t="s">
        <v>260</v>
      </c>
      <c r="C270" s="299"/>
      <c r="D270" s="116" t="s">
        <v>9</v>
      </c>
      <c r="E270" s="116">
        <v>2</v>
      </c>
      <c r="F270" s="150"/>
      <c r="G270" s="118">
        <f t="shared" si="20"/>
        <v>0</v>
      </c>
      <c r="H270" s="45"/>
      <c r="I270" s="45"/>
      <c r="J270" s="45"/>
      <c r="K270" s="45"/>
      <c r="L270" s="46"/>
      <c r="M270" s="46"/>
      <c r="N270" s="46"/>
      <c r="O270" s="46"/>
      <c r="P270" s="46"/>
      <c r="Q270" s="46"/>
      <c r="R270" s="46"/>
      <c r="S270" s="46"/>
      <c r="T270" s="46"/>
      <c r="U270" s="46"/>
      <c r="V270" s="46"/>
      <c r="W270" s="46"/>
      <c r="X270" s="46"/>
      <c r="Y270" s="46"/>
      <c r="Z270" s="46"/>
      <c r="AA270" s="46"/>
      <c r="AB270" s="46"/>
      <c r="AC270" s="46"/>
      <c r="AD270" s="46"/>
      <c r="AE270" s="46"/>
      <c r="AF270" s="46"/>
      <c r="AG270" s="46"/>
      <c r="AH270" s="46"/>
      <c r="AI270" s="46"/>
      <c r="AJ270" s="46"/>
      <c r="AK270" s="46"/>
      <c r="AL270" s="46"/>
      <c r="AM270" s="46"/>
      <c r="AN270" s="46"/>
      <c r="AO270" s="46"/>
      <c r="AP270" s="46"/>
      <c r="AQ270" s="46"/>
      <c r="AR270" s="46"/>
      <c r="AS270" s="46"/>
      <c r="AT270" s="46"/>
      <c r="AU270" s="46"/>
      <c r="AV270" s="46"/>
      <c r="AW270" s="46"/>
      <c r="AX270" s="46"/>
      <c r="AY270" s="46"/>
      <c r="AZ270" s="46"/>
      <c r="BA270" s="46"/>
      <c r="BB270" s="46"/>
      <c r="BC270" s="46"/>
      <c r="BD270" s="46"/>
      <c r="BE270" s="46"/>
      <c r="BF270" s="46"/>
      <c r="BG270" s="46"/>
      <c r="BH270" s="46"/>
      <c r="BI270" s="46"/>
      <c r="BJ270" s="46"/>
      <c r="BK270" s="46"/>
      <c r="BL270" s="46"/>
      <c r="BM270" s="46"/>
      <c r="BN270" s="46"/>
      <c r="BO270" s="46"/>
      <c r="BP270" s="46"/>
      <c r="BQ270" s="46"/>
      <c r="BR270" s="46"/>
      <c r="BS270" s="46"/>
      <c r="BT270" s="46"/>
      <c r="BU270" s="46"/>
      <c r="BV270" s="46"/>
      <c r="BW270" s="46"/>
      <c r="BX270" s="46"/>
      <c r="BY270" s="46"/>
      <c r="BZ270" s="46"/>
      <c r="CA270" s="46"/>
      <c r="CB270" s="46"/>
      <c r="CC270" s="46"/>
      <c r="CD270" s="46"/>
      <c r="CE270" s="46"/>
      <c r="CF270" s="46"/>
      <c r="CG270" s="46"/>
      <c r="CH270" s="46"/>
      <c r="CI270" s="46"/>
      <c r="CJ270" s="46"/>
      <c r="CK270" s="46"/>
      <c r="CL270" s="46"/>
      <c r="CM270" s="46"/>
      <c r="CN270" s="46"/>
      <c r="CO270" s="46"/>
      <c r="CP270" s="46"/>
      <c r="CQ270" s="46"/>
      <c r="CR270" s="46"/>
      <c r="CS270" s="46"/>
      <c r="CT270" s="46"/>
      <c r="CU270" s="46"/>
      <c r="CV270" s="46"/>
      <c r="CW270" s="46"/>
      <c r="CX270" s="46"/>
      <c r="CY270" s="46"/>
      <c r="CZ270" s="46"/>
    </row>
    <row r="271" spans="1:189" s="31" customFormat="1" ht="24.95" customHeight="1" x14ac:dyDescent="0.2">
      <c r="A271" s="116"/>
      <c r="B271" s="232" t="s">
        <v>285</v>
      </c>
      <c r="C271" s="233"/>
      <c r="D271" s="116" t="s">
        <v>55</v>
      </c>
      <c r="E271" s="116">
        <v>1</v>
      </c>
      <c r="F271" s="150"/>
      <c r="G271" s="118">
        <f t="shared" si="20"/>
        <v>0</v>
      </c>
      <c r="H271" s="45"/>
      <c r="I271" s="45"/>
      <c r="J271" s="45"/>
      <c r="K271" s="45"/>
      <c r="L271" s="46"/>
      <c r="M271" s="46"/>
      <c r="N271" s="46"/>
      <c r="O271" s="46"/>
      <c r="P271" s="46"/>
      <c r="Q271" s="46"/>
      <c r="R271" s="46"/>
      <c r="S271" s="46"/>
      <c r="T271" s="46"/>
      <c r="U271" s="46"/>
      <c r="V271" s="46"/>
      <c r="W271" s="46"/>
      <c r="X271" s="46"/>
      <c r="Y271" s="46"/>
      <c r="Z271" s="46"/>
      <c r="AA271" s="46"/>
      <c r="AB271" s="46"/>
      <c r="AC271" s="46"/>
      <c r="AD271" s="46"/>
      <c r="AE271" s="46"/>
      <c r="AF271" s="46"/>
      <c r="AG271" s="46"/>
      <c r="AH271" s="46"/>
      <c r="AI271" s="46"/>
      <c r="AJ271" s="46"/>
      <c r="AK271" s="46"/>
      <c r="AL271" s="46"/>
      <c r="AM271" s="46"/>
      <c r="AN271" s="46"/>
      <c r="AO271" s="46"/>
      <c r="AP271" s="46"/>
      <c r="AQ271" s="46"/>
      <c r="AR271" s="46"/>
      <c r="AS271" s="46"/>
      <c r="AT271" s="46"/>
      <c r="AU271" s="46"/>
      <c r="AV271" s="46"/>
      <c r="AW271" s="46"/>
      <c r="AX271" s="46"/>
      <c r="AY271" s="46"/>
      <c r="AZ271" s="46"/>
      <c r="BA271" s="46"/>
      <c r="BB271" s="46"/>
      <c r="BC271" s="46"/>
      <c r="BD271" s="46"/>
      <c r="BE271" s="46"/>
      <c r="BF271" s="46"/>
      <c r="BG271" s="46"/>
      <c r="BH271" s="46"/>
      <c r="BI271" s="46"/>
      <c r="BJ271" s="46"/>
      <c r="BK271" s="46"/>
      <c r="BL271" s="46"/>
      <c r="BM271" s="46"/>
      <c r="BN271" s="46"/>
      <c r="BO271" s="46"/>
      <c r="BP271" s="46"/>
      <c r="BQ271" s="46"/>
      <c r="BR271" s="46"/>
      <c r="BS271" s="46"/>
      <c r="BT271" s="46"/>
      <c r="BU271" s="46"/>
      <c r="BV271" s="46"/>
      <c r="BW271" s="46"/>
      <c r="BX271" s="46"/>
      <c r="BY271" s="46"/>
      <c r="BZ271" s="46"/>
      <c r="CA271" s="46"/>
      <c r="CB271" s="46"/>
      <c r="CC271" s="46"/>
      <c r="CD271" s="46"/>
      <c r="CE271" s="46"/>
      <c r="CF271" s="46"/>
      <c r="CG271" s="46"/>
      <c r="CH271" s="46"/>
      <c r="CI271" s="46"/>
      <c r="CJ271" s="46"/>
      <c r="CK271" s="46"/>
      <c r="CL271" s="46"/>
      <c r="CM271" s="46"/>
      <c r="CN271" s="46"/>
      <c r="CO271" s="46"/>
      <c r="CP271" s="46"/>
      <c r="CQ271" s="46"/>
      <c r="CR271" s="46"/>
      <c r="CS271" s="46"/>
      <c r="CT271" s="46"/>
      <c r="CU271" s="46"/>
      <c r="CV271" s="46"/>
      <c r="CW271" s="46"/>
      <c r="CX271" s="46"/>
      <c r="CY271" s="46"/>
      <c r="CZ271" s="46"/>
    </row>
    <row r="272" spans="1:189" s="23" customFormat="1" ht="21.75" customHeight="1" x14ac:dyDescent="0.25">
      <c r="A272" s="236"/>
      <c r="B272" s="297" t="s">
        <v>337</v>
      </c>
      <c r="C272" s="297"/>
      <c r="D272" s="54"/>
      <c r="E272" s="54"/>
      <c r="F272" s="54"/>
      <c r="G272" s="29">
        <f>SUM(G268:G271)</f>
        <v>0</v>
      </c>
      <c r="H272" s="27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27"/>
      <c r="AF272" s="27"/>
      <c r="AG272" s="27"/>
      <c r="AH272" s="27"/>
      <c r="AI272" s="27"/>
      <c r="AJ272" s="27"/>
      <c r="AK272" s="27"/>
      <c r="AL272" s="27"/>
      <c r="AM272" s="27"/>
      <c r="AN272" s="27"/>
      <c r="AO272" s="27"/>
      <c r="AP272" s="27"/>
      <c r="AQ272" s="27"/>
      <c r="AR272" s="27"/>
      <c r="AS272" s="27"/>
      <c r="AT272" s="27"/>
      <c r="AU272" s="27"/>
      <c r="AV272" s="27"/>
      <c r="AW272" s="27"/>
      <c r="AX272" s="27"/>
      <c r="AY272" s="27"/>
      <c r="AZ272" s="27"/>
      <c r="BA272" s="27"/>
      <c r="BB272" s="27"/>
      <c r="BC272" s="27"/>
      <c r="BD272" s="27"/>
      <c r="BE272" s="27"/>
      <c r="BF272" s="27"/>
      <c r="BG272" s="27"/>
      <c r="BH272" s="27"/>
      <c r="BI272" s="27"/>
      <c r="BJ272" s="27"/>
      <c r="BK272" s="27"/>
      <c r="BL272" s="27"/>
      <c r="BM272" s="27"/>
      <c r="BN272" s="27"/>
      <c r="BO272" s="27"/>
      <c r="BP272" s="27"/>
      <c r="BQ272" s="27"/>
      <c r="BR272" s="27"/>
      <c r="BS272" s="27"/>
      <c r="BT272" s="27"/>
      <c r="BU272" s="27"/>
      <c r="BV272" s="27"/>
      <c r="BW272" s="27"/>
      <c r="BX272" s="27"/>
      <c r="BY272" s="27"/>
      <c r="BZ272" s="27"/>
      <c r="CA272" s="27"/>
      <c r="CB272" s="27"/>
      <c r="CC272" s="27"/>
      <c r="CD272" s="27"/>
      <c r="CE272" s="27"/>
      <c r="CF272" s="27"/>
      <c r="CG272" s="27"/>
      <c r="CH272" s="27"/>
      <c r="CI272" s="27"/>
      <c r="CJ272" s="27"/>
      <c r="CK272" s="27"/>
      <c r="CL272" s="27"/>
      <c r="CM272" s="27"/>
      <c r="CN272" s="27"/>
      <c r="CO272" s="27"/>
      <c r="CP272" s="27"/>
      <c r="CQ272" s="27"/>
      <c r="CR272" s="27"/>
      <c r="CS272" s="27"/>
      <c r="CT272" s="27"/>
      <c r="CU272" s="27"/>
      <c r="CV272" s="27"/>
      <c r="CW272" s="27"/>
      <c r="CX272" s="27"/>
      <c r="CY272" s="27"/>
      <c r="CZ272" s="27"/>
      <c r="DA272" s="27"/>
      <c r="DB272" s="27"/>
      <c r="DC272" s="27"/>
      <c r="DD272" s="27"/>
      <c r="DE272" s="27"/>
      <c r="DF272" s="27"/>
      <c r="DG272" s="27"/>
      <c r="DH272" s="27"/>
      <c r="DI272" s="27"/>
      <c r="DJ272" s="27"/>
      <c r="DK272" s="27"/>
      <c r="DL272" s="27"/>
      <c r="DM272" s="27"/>
      <c r="DN272" s="27"/>
      <c r="DO272" s="27"/>
      <c r="DP272" s="27"/>
      <c r="DQ272" s="27"/>
      <c r="DR272" s="27"/>
      <c r="DS272" s="27"/>
      <c r="DT272" s="27"/>
      <c r="DU272" s="27"/>
      <c r="DV272" s="27"/>
      <c r="DW272" s="27"/>
      <c r="DX272" s="27"/>
      <c r="DY272" s="27"/>
      <c r="DZ272" s="27"/>
      <c r="EA272" s="27"/>
      <c r="EB272" s="27"/>
      <c r="EC272" s="27"/>
      <c r="ED272" s="27"/>
      <c r="EE272" s="27"/>
      <c r="EF272" s="27"/>
      <c r="EG272" s="27"/>
      <c r="EH272" s="27"/>
      <c r="EI272" s="27"/>
      <c r="EJ272" s="27"/>
      <c r="EK272" s="27"/>
      <c r="EL272" s="27"/>
      <c r="EM272" s="27"/>
      <c r="EN272" s="27"/>
      <c r="EO272" s="27"/>
      <c r="EP272" s="27"/>
      <c r="EQ272" s="27"/>
      <c r="ER272" s="27"/>
      <c r="ES272" s="27"/>
      <c r="ET272" s="27"/>
      <c r="EU272" s="27"/>
      <c r="EV272" s="27"/>
      <c r="EW272" s="27"/>
      <c r="EX272" s="27"/>
      <c r="EY272" s="27"/>
      <c r="EZ272" s="27"/>
      <c r="FA272" s="27"/>
      <c r="FB272" s="27"/>
      <c r="FC272" s="27"/>
      <c r="FD272" s="27"/>
      <c r="FE272" s="27"/>
      <c r="FF272" s="27"/>
      <c r="FG272" s="27"/>
      <c r="FH272" s="27"/>
      <c r="FI272" s="27"/>
      <c r="FJ272" s="27"/>
      <c r="FK272" s="27"/>
      <c r="FL272" s="27"/>
      <c r="FM272" s="27"/>
      <c r="FN272" s="27"/>
      <c r="FO272" s="27"/>
      <c r="FP272" s="27"/>
      <c r="FQ272" s="27"/>
      <c r="FR272" s="27"/>
      <c r="FS272" s="27"/>
      <c r="FT272" s="27"/>
      <c r="FU272" s="27"/>
      <c r="FV272" s="27"/>
      <c r="FW272" s="27"/>
      <c r="FX272" s="27"/>
      <c r="FY272" s="27"/>
      <c r="FZ272" s="27"/>
      <c r="GA272" s="27"/>
      <c r="GB272" s="27"/>
      <c r="GC272" s="27"/>
      <c r="GD272" s="27"/>
      <c r="GE272" s="27"/>
      <c r="GF272" s="27"/>
      <c r="GG272" s="27"/>
    </row>
    <row r="273" spans="1:104" ht="31.5" customHeight="1" x14ac:dyDescent="0.2">
      <c r="A273" s="152"/>
      <c r="B273" s="320" t="s">
        <v>259</v>
      </c>
      <c r="C273" s="320"/>
      <c r="D273" s="153"/>
      <c r="E273" s="153"/>
      <c r="F273" s="154"/>
      <c r="G273" s="156">
        <f>SUM(G272,G266,G254:G257)</f>
        <v>0</v>
      </c>
    </row>
    <row r="274" spans="1:104" s="25" customFormat="1" ht="35.1" customHeight="1" x14ac:dyDescent="0.25">
      <c r="A274" s="174"/>
      <c r="B274" s="256" t="s">
        <v>97</v>
      </c>
      <c r="C274" s="257"/>
      <c r="D274" s="257"/>
      <c r="E274" s="257"/>
      <c r="F274" s="257"/>
      <c r="G274" s="258"/>
      <c r="H274" s="175"/>
      <c r="I274" s="175"/>
    </row>
    <row r="275" spans="1:104" s="13" customFormat="1" ht="24.95" customHeight="1" x14ac:dyDescent="0.25">
      <c r="A275" s="284"/>
      <c r="B275" s="285" t="s">
        <v>8</v>
      </c>
      <c r="C275" s="285"/>
      <c r="D275" s="286" t="s">
        <v>46</v>
      </c>
      <c r="E275" s="287" t="s">
        <v>40</v>
      </c>
      <c r="F275" s="289" t="s">
        <v>4</v>
      </c>
      <c r="G275" s="290" t="s">
        <v>41</v>
      </c>
      <c r="H275" s="176"/>
      <c r="I275" s="176"/>
    </row>
    <row r="276" spans="1:104" s="25" customFormat="1" ht="24.95" customHeight="1" x14ac:dyDescent="0.25">
      <c r="A276" s="284"/>
      <c r="B276" s="285"/>
      <c r="C276" s="285"/>
      <c r="D276" s="286"/>
      <c r="E276" s="288"/>
      <c r="F276" s="289"/>
      <c r="G276" s="290"/>
      <c r="H276" s="175"/>
      <c r="I276" s="175"/>
    </row>
    <row r="277" spans="1:104" ht="24.95" customHeight="1" x14ac:dyDescent="0.2">
      <c r="A277" s="177"/>
      <c r="B277" s="291" t="s">
        <v>284</v>
      </c>
      <c r="C277" s="291"/>
      <c r="D277" s="291"/>
      <c r="E277" s="291"/>
      <c r="F277" s="291"/>
      <c r="G277" s="291"/>
      <c r="H277" s="1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  <c r="BF277" s="2"/>
      <c r="BG277" s="2"/>
      <c r="BH277" s="2"/>
      <c r="BI277" s="2"/>
      <c r="BJ277" s="2"/>
      <c r="BK277" s="2"/>
      <c r="BL277" s="2"/>
      <c r="BM277" s="2"/>
      <c r="BN277" s="2"/>
      <c r="BO277" s="2"/>
      <c r="BP277" s="2"/>
      <c r="BQ277" s="2"/>
      <c r="BR277" s="2"/>
      <c r="BS277" s="2"/>
      <c r="BT277" s="2"/>
      <c r="BU277" s="2"/>
      <c r="BV277" s="2"/>
      <c r="BW277" s="2"/>
      <c r="BX277" s="2"/>
      <c r="BY277" s="2"/>
      <c r="BZ277" s="2"/>
      <c r="CA277" s="2"/>
      <c r="CB277" s="2"/>
      <c r="CC277" s="2"/>
      <c r="CD277" s="2"/>
      <c r="CE277" s="2"/>
      <c r="CF277" s="2"/>
      <c r="CG277" s="2"/>
      <c r="CH277" s="2"/>
      <c r="CI277" s="2"/>
      <c r="CJ277" s="2"/>
      <c r="CK277" s="2"/>
      <c r="CL277" s="2"/>
      <c r="CM277" s="2"/>
      <c r="CN277" s="2"/>
      <c r="CO277" s="2"/>
      <c r="CP277" s="2"/>
      <c r="CQ277" s="2"/>
      <c r="CR277" s="2"/>
      <c r="CS277" s="2"/>
      <c r="CT277" s="2"/>
      <c r="CU277" s="2"/>
      <c r="CV277" s="2"/>
      <c r="CW277" s="2"/>
      <c r="CX277" s="2"/>
      <c r="CY277" s="2"/>
      <c r="CZ277" s="2"/>
    </row>
    <row r="278" spans="1:104" ht="24.95" customHeight="1" x14ac:dyDescent="0.2">
      <c r="A278" s="178" t="s">
        <v>98</v>
      </c>
      <c r="B278" s="268" t="s">
        <v>99</v>
      </c>
      <c r="C278" s="268"/>
      <c r="D278" s="11" t="s">
        <v>11</v>
      </c>
      <c r="E278" s="170">
        <f>ROUND((8*0.08*E177),2)*3</f>
        <v>13.440000000000001</v>
      </c>
      <c r="F278" s="171"/>
      <c r="G278" s="180">
        <f t="shared" ref="G278:G283" si="21">F278*E278</f>
        <v>0</v>
      </c>
      <c r="H278" s="1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2"/>
      <c r="BH278" s="2"/>
      <c r="BI278" s="2"/>
      <c r="BJ278" s="2"/>
      <c r="BK278" s="2"/>
      <c r="BL278" s="2"/>
      <c r="BM278" s="2"/>
      <c r="BN278" s="2"/>
      <c r="BO278" s="2"/>
      <c r="BP278" s="2"/>
      <c r="BQ278" s="2"/>
      <c r="BR278" s="2"/>
      <c r="BS278" s="2"/>
      <c r="BT278" s="2"/>
      <c r="BU278" s="2"/>
      <c r="BV278" s="2"/>
      <c r="BW278" s="2"/>
      <c r="BX278" s="2"/>
      <c r="BY278" s="2"/>
      <c r="BZ278" s="2"/>
      <c r="CA278" s="2"/>
      <c r="CB278" s="2"/>
      <c r="CC278" s="2"/>
      <c r="CD278" s="2"/>
      <c r="CE278" s="2"/>
      <c r="CF278" s="2"/>
      <c r="CG278" s="2"/>
      <c r="CH278" s="2"/>
      <c r="CI278" s="2"/>
      <c r="CJ278" s="2"/>
      <c r="CK278" s="2"/>
      <c r="CL278" s="2"/>
      <c r="CM278" s="2"/>
      <c r="CN278" s="2"/>
      <c r="CO278" s="2"/>
      <c r="CP278" s="2"/>
      <c r="CQ278" s="2"/>
      <c r="CR278" s="2"/>
      <c r="CS278" s="2"/>
      <c r="CT278" s="2"/>
      <c r="CU278" s="2"/>
      <c r="CV278" s="2"/>
      <c r="CW278" s="2"/>
      <c r="CX278" s="2"/>
      <c r="CY278" s="2"/>
      <c r="CZ278" s="2"/>
    </row>
    <row r="279" spans="1:104" ht="24.95" customHeight="1" x14ac:dyDescent="0.2">
      <c r="A279" s="11" t="s">
        <v>49</v>
      </c>
      <c r="B279" s="267" t="s">
        <v>50</v>
      </c>
      <c r="C279" s="267"/>
      <c r="D279" s="181" t="s">
        <v>11</v>
      </c>
      <c r="E279" s="170">
        <f>ROUND(E278,2)</f>
        <v>13.44</v>
      </c>
      <c r="F279" s="171"/>
      <c r="G279" s="180">
        <f t="shared" si="21"/>
        <v>0</v>
      </c>
      <c r="H279" s="1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2"/>
      <c r="BH279" s="2"/>
      <c r="BI279" s="2"/>
      <c r="BJ279" s="2"/>
      <c r="BK279" s="2"/>
      <c r="BL279" s="2"/>
      <c r="BM279" s="2"/>
      <c r="BN279" s="2"/>
      <c r="BO279" s="2"/>
      <c r="BP279" s="2"/>
      <c r="BQ279" s="2"/>
      <c r="BR279" s="2"/>
      <c r="BS279" s="2"/>
      <c r="BT279" s="2"/>
      <c r="BU279" s="2"/>
      <c r="BV279" s="2"/>
      <c r="BW279" s="2"/>
      <c r="BX279" s="2"/>
      <c r="BY279" s="2"/>
      <c r="BZ279" s="2"/>
      <c r="CA279" s="2"/>
      <c r="CB279" s="2"/>
      <c r="CC279" s="2"/>
      <c r="CD279" s="2"/>
      <c r="CE279" s="2"/>
      <c r="CF279" s="2"/>
      <c r="CG279" s="2"/>
      <c r="CH279" s="2"/>
      <c r="CI279" s="2"/>
      <c r="CJ279" s="2"/>
      <c r="CK279" s="2"/>
      <c r="CL279" s="2"/>
      <c r="CM279" s="2"/>
      <c r="CN279" s="2"/>
      <c r="CO279" s="2"/>
      <c r="CP279" s="2"/>
      <c r="CQ279" s="2"/>
      <c r="CR279" s="2"/>
      <c r="CS279" s="2"/>
      <c r="CT279" s="2"/>
      <c r="CU279" s="2"/>
      <c r="CV279" s="2"/>
      <c r="CW279" s="2"/>
      <c r="CX279" s="2"/>
      <c r="CY279" s="2"/>
      <c r="CZ279" s="2"/>
    </row>
    <row r="280" spans="1:104" ht="24.95" customHeight="1" x14ac:dyDescent="0.2">
      <c r="A280" s="178" t="s">
        <v>100</v>
      </c>
      <c r="B280" s="268" t="s">
        <v>101</v>
      </c>
      <c r="C280" s="268"/>
      <c r="D280" s="11" t="s">
        <v>9</v>
      </c>
      <c r="E280" s="182">
        <f>ROUND((E177/2),0)*3</f>
        <v>12</v>
      </c>
      <c r="F280" s="171"/>
      <c r="G280" s="180">
        <f t="shared" si="21"/>
        <v>0</v>
      </c>
      <c r="H280" s="1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  <c r="BM280" s="2"/>
      <c r="BN280" s="2"/>
      <c r="BO280" s="2"/>
      <c r="BP280" s="2"/>
      <c r="BQ280" s="2"/>
      <c r="BR280" s="2"/>
      <c r="BS280" s="2"/>
      <c r="BT280" s="2"/>
      <c r="BU280" s="2"/>
      <c r="BV280" s="2"/>
      <c r="BW280" s="2"/>
      <c r="BX280" s="2"/>
      <c r="BY280" s="2"/>
      <c r="BZ280" s="2"/>
      <c r="CA280" s="2"/>
      <c r="CB280" s="2"/>
      <c r="CC280" s="2"/>
      <c r="CD280" s="2"/>
      <c r="CE280" s="2"/>
      <c r="CF280" s="2"/>
      <c r="CG280" s="2"/>
      <c r="CH280" s="2"/>
      <c r="CI280" s="2"/>
      <c r="CJ280" s="2"/>
      <c r="CK280" s="2"/>
      <c r="CL280" s="2"/>
      <c r="CM280" s="2"/>
      <c r="CN280" s="2"/>
      <c r="CO280" s="2"/>
      <c r="CP280" s="2"/>
      <c r="CQ280" s="2"/>
      <c r="CR280" s="2"/>
      <c r="CS280" s="2"/>
      <c r="CT280" s="2"/>
      <c r="CU280" s="2"/>
      <c r="CV280" s="2"/>
      <c r="CW280" s="2"/>
      <c r="CX280" s="2"/>
      <c r="CY280" s="2"/>
      <c r="CZ280" s="2"/>
    </row>
    <row r="281" spans="1:104" ht="33" customHeight="1" x14ac:dyDescent="0.2">
      <c r="A281" s="11" t="s">
        <v>102</v>
      </c>
      <c r="B281" s="269" t="s">
        <v>103</v>
      </c>
      <c r="C281" s="269"/>
      <c r="D281" s="11" t="s">
        <v>10</v>
      </c>
      <c r="E281" s="170">
        <f>(E177)*3</f>
        <v>21</v>
      </c>
      <c r="F281" s="171"/>
      <c r="G281" s="180">
        <f t="shared" si="21"/>
        <v>0</v>
      </c>
      <c r="H281" s="1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  <c r="BM281" s="2"/>
      <c r="BN281" s="2"/>
      <c r="BO281" s="2"/>
      <c r="BP281" s="2"/>
      <c r="BQ281" s="2"/>
      <c r="BR281" s="2"/>
      <c r="BS281" s="2"/>
      <c r="BT281" s="2"/>
      <c r="BU281" s="2"/>
      <c r="BV281" s="2"/>
      <c r="BW281" s="2"/>
      <c r="BX281" s="2"/>
      <c r="BY281" s="2"/>
      <c r="BZ281" s="2"/>
      <c r="CA281" s="2"/>
      <c r="CB281" s="2"/>
      <c r="CC281" s="2"/>
      <c r="CD281" s="2"/>
      <c r="CE281" s="2"/>
      <c r="CF281" s="2"/>
      <c r="CG281" s="2"/>
      <c r="CH281" s="2"/>
      <c r="CI281" s="2"/>
      <c r="CJ281" s="2"/>
      <c r="CK281" s="2"/>
      <c r="CL281" s="2"/>
      <c r="CM281" s="2"/>
      <c r="CN281" s="2"/>
      <c r="CO281" s="2"/>
      <c r="CP281" s="2"/>
      <c r="CQ281" s="2"/>
      <c r="CR281" s="2"/>
      <c r="CS281" s="2"/>
      <c r="CT281" s="2"/>
      <c r="CU281" s="2"/>
      <c r="CV281" s="2"/>
      <c r="CW281" s="2"/>
      <c r="CX281" s="2"/>
      <c r="CY281" s="2"/>
      <c r="CZ281" s="2"/>
    </row>
    <row r="282" spans="1:104" ht="24.95" customHeight="1" x14ac:dyDescent="0.2">
      <c r="A282" s="11" t="s">
        <v>18</v>
      </c>
      <c r="B282" s="268" t="s">
        <v>104</v>
      </c>
      <c r="C282" s="268"/>
      <c r="D282" s="11" t="s">
        <v>11</v>
      </c>
      <c r="E282" s="170">
        <f>ROUND((E281*0.1),2)</f>
        <v>2.1</v>
      </c>
      <c r="F282" s="171"/>
      <c r="G282" s="180">
        <f t="shared" si="21"/>
        <v>0</v>
      </c>
      <c r="H282" s="1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  <c r="BC282" s="2"/>
      <c r="BD282" s="2"/>
      <c r="BE282" s="2"/>
      <c r="BF282" s="2"/>
      <c r="BG282" s="2"/>
      <c r="BH282" s="2"/>
      <c r="BI282" s="2"/>
      <c r="BJ282" s="2"/>
      <c r="BK282" s="2"/>
      <c r="BL282" s="2"/>
      <c r="BM282" s="2"/>
      <c r="BN282" s="2"/>
      <c r="BO282" s="2"/>
      <c r="BP282" s="2"/>
      <c r="BQ282" s="2"/>
      <c r="BR282" s="2"/>
      <c r="BS282" s="2"/>
      <c r="BT282" s="2"/>
      <c r="BU282" s="2"/>
      <c r="BV282" s="2"/>
      <c r="BW282" s="2"/>
      <c r="BX282" s="2"/>
      <c r="BY282" s="2"/>
      <c r="BZ282" s="2"/>
      <c r="CA282" s="2"/>
      <c r="CB282" s="2"/>
      <c r="CC282" s="2"/>
      <c r="CD282" s="2"/>
      <c r="CE282" s="2"/>
      <c r="CF282" s="2"/>
      <c r="CG282" s="2"/>
      <c r="CH282" s="2"/>
      <c r="CI282" s="2"/>
      <c r="CJ282" s="2"/>
      <c r="CK282" s="2"/>
      <c r="CL282" s="2"/>
      <c r="CM282" s="2"/>
      <c r="CN282" s="2"/>
      <c r="CO282" s="2"/>
      <c r="CP282" s="2"/>
      <c r="CQ282" s="2"/>
      <c r="CR282" s="2"/>
      <c r="CS282" s="2"/>
      <c r="CT282" s="2"/>
      <c r="CU282" s="2"/>
      <c r="CV282" s="2"/>
      <c r="CW282" s="2"/>
      <c r="CX282" s="2"/>
      <c r="CY282" s="2"/>
      <c r="CZ282" s="2"/>
    </row>
    <row r="283" spans="1:104" ht="24.95" customHeight="1" x14ac:dyDescent="0.2">
      <c r="A283" s="178" t="s">
        <v>105</v>
      </c>
      <c r="B283" s="269" t="s">
        <v>106</v>
      </c>
      <c r="C283" s="269"/>
      <c r="D283" s="11" t="s">
        <v>10</v>
      </c>
      <c r="E283" s="170">
        <f>E281</f>
        <v>21</v>
      </c>
      <c r="F283" s="171"/>
      <c r="G283" s="180">
        <f t="shared" si="21"/>
        <v>0</v>
      </c>
      <c r="H283" s="1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C283" s="2"/>
      <c r="BD283" s="2"/>
      <c r="BE283" s="2"/>
      <c r="BF283" s="2"/>
      <c r="BG283" s="2"/>
      <c r="BH283" s="2"/>
      <c r="BI283" s="2"/>
      <c r="BJ283" s="2"/>
      <c r="BK283" s="2"/>
      <c r="BL283" s="2"/>
      <c r="BM283" s="2"/>
      <c r="BN283" s="2"/>
      <c r="BO283" s="2"/>
      <c r="BP283" s="2"/>
      <c r="BQ283" s="2"/>
      <c r="BR283" s="2"/>
      <c r="BS283" s="2"/>
      <c r="BT283" s="2"/>
      <c r="BU283" s="2"/>
      <c r="BV283" s="2"/>
      <c r="BW283" s="2"/>
      <c r="BX283" s="2"/>
      <c r="BY283" s="2"/>
      <c r="BZ283" s="2"/>
      <c r="CA283" s="2"/>
      <c r="CB283" s="2"/>
      <c r="CC283" s="2"/>
      <c r="CD283" s="2"/>
      <c r="CE283" s="2"/>
      <c r="CF283" s="2"/>
      <c r="CG283" s="2"/>
      <c r="CH283" s="2"/>
      <c r="CI283" s="2"/>
      <c r="CJ283" s="2"/>
      <c r="CK283" s="2"/>
      <c r="CL283" s="2"/>
      <c r="CM283" s="2"/>
      <c r="CN283" s="2"/>
      <c r="CO283" s="2"/>
      <c r="CP283" s="2"/>
      <c r="CQ283" s="2"/>
      <c r="CR283" s="2"/>
      <c r="CS283" s="2"/>
      <c r="CT283" s="2"/>
      <c r="CU283" s="2"/>
      <c r="CV283" s="2"/>
      <c r="CW283" s="2"/>
      <c r="CX283" s="2"/>
      <c r="CY283" s="2"/>
      <c r="CZ283" s="2"/>
    </row>
    <row r="284" spans="1:104" ht="24.95" customHeight="1" x14ac:dyDescent="0.2">
      <c r="A284" s="183"/>
      <c r="B284" s="252" t="s">
        <v>271</v>
      </c>
      <c r="C284" s="252"/>
      <c r="D284" s="184"/>
      <c r="E284" s="184"/>
      <c r="F284" s="185"/>
      <c r="G284" s="186">
        <f>SUM(G278:G283)</f>
        <v>0</v>
      </c>
      <c r="H284" s="1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  <c r="BF284" s="2"/>
      <c r="BG284" s="2"/>
      <c r="BH284" s="2"/>
      <c r="BI284" s="2"/>
      <c r="BJ284" s="2"/>
      <c r="BK284" s="2"/>
      <c r="BL284" s="2"/>
      <c r="BM284" s="2"/>
      <c r="BN284" s="2"/>
      <c r="BO284" s="2"/>
      <c r="BP284" s="2"/>
      <c r="BQ284" s="2"/>
      <c r="BR284" s="2"/>
      <c r="BS284" s="2"/>
      <c r="BT284" s="2"/>
      <c r="BU284" s="2"/>
      <c r="BV284" s="2"/>
      <c r="BW284" s="2"/>
      <c r="BX284" s="2"/>
      <c r="BY284" s="2"/>
      <c r="BZ284" s="2"/>
      <c r="CA284" s="2"/>
      <c r="CB284" s="2"/>
      <c r="CC284" s="2"/>
      <c r="CD284" s="2"/>
      <c r="CE284" s="2"/>
      <c r="CF284" s="2"/>
      <c r="CG284" s="2"/>
      <c r="CH284" s="2"/>
      <c r="CI284" s="2"/>
      <c r="CJ284" s="2"/>
      <c r="CK284" s="2"/>
      <c r="CL284" s="2"/>
      <c r="CM284" s="2"/>
      <c r="CN284" s="2"/>
      <c r="CO284" s="2"/>
      <c r="CP284" s="2"/>
      <c r="CQ284" s="2"/>
      <c r="CR284" s="2"/>
      <c r="CS284" s="2"/>
      <c r="CT284" s="2"/>
      <c r="CU284" s="2"/>
      <c r="CV284" s="2"/>
      <c r="CW284" s="2"/>
      <c r="CX284" s="2"/>
      <c r="CY284" s="2"/>
      <c r="CZ284" s="2"/>
    </row>
    <row r="285" spans="1:104" ht="24.95" customHeight="1" x14ac:dyDescent="0.2">
      <c r="A285" s="183"/>
      <c r="B285" s="253" t="s">
        <v>282</v>
      </c>
      <c r="C285" s="254"/>
      <c r="D285" s="254"/>
      <c r="E285" s="254"/>
      <c r="F285" s="254"/>
      <c r="G285" s="255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2"/>
      <c r="BH285" s="2"/>
      <c r="BI285" s="2"/>
      <c r="BJ285" s="2"/>
      <c r="BK285" s="2"/>
      <c r="BL285" s="2"/>
      <c r="BM285" s="2"/>
      <c r="BN285" s="2"/>
      <c r="BO285" s="2"/>
      <c r="BP285" s="2"/>
      <c r="BQ285" s="2"/>
      <c r="BR285" s="2"/>
      <c r="BS285" s="2"/>
      <c r="BT285" s="2"/>
      <c r="BU285" s="2"/>
      <c r="BV285" s="2"/>
      <c r="BW285" s="2"/>
      <c r="BX285" s="2"/>
      <c r="BY285" s="2"/>
      <c r="BZ285" s="2"/>
      <c r="CA285" s="2"/>
      <c r="CB285" s="2"/>
      <c r="CC285" s="2"/>
      <c r="CD285" s="2"/>
      <c r="CE285" s="2"/>
      <c r="CF285" s="2"/>
      <c r="CG285" s="2"/>
      <c r="CH285" s="2"/>
      <c r="CI285" s="2"/>
      <c r="CJ285" s="2"/>
      <c r="CK285" s="2"/>
      <c r="CL285" s="2"/>
      <c r="CM285" s="2"/>
      <c r="CN285" s="2"/>
      <c r="CO285" s="2"/>
      <c r="CP285" s="2"/>
      <c r="CQ285" s="2"/>
      <c r="CR285" s="2"/>
      <c r="CS285" s="2"/>
      <c r="CT285" s="2"/>
      <c r="CU285" s="2"/>
      <c r="CV285" s="2"/>
      <c r="CW285" s="2"/>
      <c r="CX285" s="2"/>
      <c r="CY285" s="2"/>
      <c r="CZ285" s="2"/>
    </row>
    <row r="286" spans="1:104" ht="24.95" customHeight="1" x14ac:dyDescent="0.2">
      <c r="A286" s="178" t="s">
        <v>110</v>
      </c>
      <c r="B286" s="269" t="s">
        <v>277</v>
      </c>
      <c r="C286" s="269"/>
      <c r="D286" s="11" t="s">
        <v>11</v>
      </c>
      <c r="E286" s="170">
        <f>ROUND((E162*10*0.02),2)*3</f>
        <v>4.1999999999999993</v>
      </c>
      <c r="F286" s="171"/>
      <c r="G286" s="180">
        <f>F286*E286</f>
        <v>0</v>
      </c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C286" s="2"/>
      <c r="BD286" s="2"/>
      <c r="BE286" s="2"/>
      <c r="BF286" s="2"/>
      <c r="BG286" s="2"/>
      <c r="BH286" s="2"/>
      <c r="BI286" s="2"/>
      <c r="BJ286" s="2"/>
      <c r="BK286" s="2"/>
      <c r="BL286" s="2"/>
      <c r="BM286" s="2"/>
      <c r="BN286" s="2"/>
      <c r="BO286" s="2"/>
      <c r="BP286" s="2"/>
      <c r="BQ286" s="2"/>
      <c r="BR286" s="2"/>
      <c r="BS286" s="2"/>
      <c r="BT286" s="2"/>
      <c r="BU286" s="2"/>
      <c r="BV286" s="2"/>
      <c r="BW286" s="2"/>
      <c r="BX286" s="2"/>
      <c r="BY286" s="2"/>
      <c r="BZ286" s="2"/>
      <c r="CA286" s="2"/>
      <c r="CB286" s="2"/>
      <c r="CC286" s="2"/>
      <c r="CD286" s="2"/>
      <c r="CE286" s="2"/>
      <c r="CF286" s="2"/>
      <c r="CG286" s="2"/>
      <c r="CH286" s="2"/>
      <c r="CI286" s="2"/>
      <c r="CJ286" s="2"/>
      <c r="CK286" s="2"/>
      <c r="CL286" s="2"/>
      <c r="CM286" s="2"/>
      <c r="CN286" s="2"/>
      <c r="CO286" s="2"/>
      <c r="CP286" s="2"/>
      <c r="CQ286" s="2"/>
      <c r="CR286" s="2"/>
      <c r="CS286" s="2"/>
      <c r="CT286" s="2"/>
      <c r="CU286" s="2"/>
      <c r="CV286" s="2"/>
      <c r="CW286" s="2"/>
      <c r="CX286" s="2"/>
      <c r="CY286" s="2"/>
      <c r="CZ286" s="2"/>
    </row>
    <row r="287" spans="1:104" s="187" customFormat="1" ht="24.95" customHeight="1" x14ac:dyDescent="0.2">
      <c r="A287" s="11" t="s">
        <v>49</v>
      </c>
      <c r="B287" s="280" t="s">
        <v>50</v>
      </c>
      <c r="C287" s="280"/>
      <c r="D287" s="181" t="s">
        <v>11</v>
      </c>
      <c r="E287" s="170">
        <f>E286</f>
        <v>4.1999999999999993</v>
      </c>
      <c r="F287" s="171"/>
      <c r="G287" s="180">
        <f>F287*E287</f>
        <v>0</v>
      </c>
    </row>
    <row r="288" spans="1:104" s="31" customFormat="1" ht="24.75" customHeight="1" x14ac:dyDescent="0.2">
      <c r="A288" s="178" t="s">
        <v>111</v>
      </c>
      <c r="B288" s="269" t="s">
        <v>112</v>
      </c>
      <c r="C288" s="269"/>
      <c r="D288" s="11" t="s">
        <v>10</v>
      </c>
      <c r="E288" s="170">
        <f>ROUND((E162*2),2)*3</f>
        <v>42</v>
      </c>
      <c r="F288" s="171"/>
      <c r="G288" s="180">
        <f>F288*E288</f>
        <v>0</v>
      </c>
    </row>
    <row r="289" spans="1:104" s="31" customFormat="1" ht="31.5" customHeight="1" x14ac:dyDescent="0.2">
      <c r="A289" s="11" t="s">
        <v>19</v>
      </c>
      <c r="B289" s="269" t="s">
        <v>113</v>
      </c>
      <c r="C289" s="269"/>
      <c r="D289" s="11" t="s">
        <v>10</v>
      </c>
      <c r="E289" s="170">
        <f>ROUND(E162,2)*3</f>
        <v>21</v>
      </c>
      <c r="F289" s="171"/>
      <c r="G289" s="180">
        <f>F289*E289</f>
        <v>0</v>
      </c>
    </row>
    <row r="290" spans="1:104" s="188" customFormat="1" ht="28.5" customHeight="1" x14ac:dyDescent="0.2">
      <c r="A290" s="11" t="s">
        <v>18</v>
      </c>
      <c r="B290" s="269" t="s">
        <v>114</v>
      </c>
      <c r="C290" s="269"/>
      <c r="D290" s="11" t="s">
        <v>11</v>
      </c>
      <c r="E290" s="170">
        <f>E289*0.1</f>
        <v>2.1</v>
      </c>
      <c r="F290" s="171"/>
      <c r="G290" s="180">
        <f>F290*E290</f>
        <v>0</v>
      </c>
    </row>
    <row r="291" spans="1:104" ht="29.25" customHeight="1" x14ac:dyDescent="0.2">
      <c r="A291" s="177"/>
      <c r="B291" s="277" t="s">
        <v>272</v>
      </c>
      <c r="C291" s="278"/>
      <c r="D291" s="184"/>
      <c r="E291" s="184"/>
      <c r="F291" s="185"/>
      <c r="G291" s="186">
        <f>SUM(G286:G290)</f>
        <v>0</v>
      </c>
    </row>
    <row r="292" spans="1:104" ht="24.95" customHeight="1" x14ac:dyDescent="0.2">
      <c r="A292" s="183"/>
      <c r="B292" s="253" t="s">
        <v>283</v>
      </c>
      <c r="C292" s="254"/>
      <c r="D292" s="254"/>
      <c r="E292" s="254"/>
      <c r="F292" s="254"/>
      <c r="G292" s="255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2"/>
      <c r="BH292" s="2"/>
      <c r="BI292" s="2"/>
      <c r="BJ292" s="2"/>
      <c r="BK292" s="2"/>
      <c r="BL292" s="2"/>
      <c r="BM292" s="2"/>
      <c r="BN292" s="2"/>
      <c r="BO292" s="2"/>
      <c r="BP292" s="2"/>
      <c r="BQ292" s="2"/>
      <c r="BR292" s="2"/>
      <c r="BS292" s="2"/>
      <c r="BT292" s="2"/>
      <c r="BU292" s="2"/>
      <c r="BV292" s="2"/>
      <c r="BW292" s="2"/>
      <c r="BX292" s="2"/>
      <c r="BY292" s="2"/>
      <c r="BZ292" s="2"/>
      <c r="CA292" s="2"/>
      <c r="CB292" s="2"/>
      <c r="CC292" s="2"/>
      <c r="CD292" s="2"/>
      <c r="CE292" s="2"/>
      <c r="CF292" s="2"/>
      <c r="CG292" s="2"/>
      <c r="CH292" s="2"/>
      <c r="CI292" s="2"/>
      <c r="CJ292" s="2"/>
      <c r="CK292" s="2"/>
      <c r="CL292" s="2"/>
      <c r="CM292" s="2"/>
      <c r="CN292" s="2"/>
      <c r="CO292" s="2"/>
      <c r="CP292" s="2"/>
      <c r="CQ292" s="2"/>
      <c r="CR292" s="2"/>
      <c r="CS292" s="2"/>
      <c r="CT292" s="2"/>
      <c r="CU292" s="2"/>
      <c r="CV292" s="2"/>
      <c r="CW292" s="2"/>
      <c r="CX292" s="2"/>
      <c r="CY292" s="2"/>
      <c r="CZ292" s="2"/>
    </row>
    <row r="293" spans="1:104" s="165" customFormat="1" ht="24.95" customHeight="1" x14ac:dyDescent="0.2">
      <c r="A293" s="11" t="s">
        <v>274</v>
      </c>
      <c r="B293" s="269" t="s">
        <v>275</v>
      </c>
      <c r="C293" s="269"/>
      <c r="D293" s="11" t="s">
        <v>10</v>
      </c>
      <c r="E293" s="170">
        <f>E171*1*3</f>
        <v>210</v>
      </c>
      <c r="F293" s="171"/>
      <c r="G293" s="180">
        <f t="shared" ref="G293:G296" si="22">F293*E293</f>
        <v>0</v>
      </c>
    </row>
    <row r="294" spans="1:104" s="165" customFormat="1" ht="24.95" customHeight="1" x14ac:dyDescent="0.2">
      <c r="A294" s="11" t="s">
        <v>17</v>
      </c>
      <c r="B294" s="282" t="s">
        <v>281</v>
      </c>
      <c r="C294" s="283"/>
      <c r="D294" s="11" t="s">
        <v>10</v>
      </c>
      <c r="E294" s="170">
        <f>E171*1*3</f>
        <v>210</v>
      </c>
      <c r="F294" s="171"/>
      <c r="G294" s="180">
        <f t="shared" si="22"/>
        <v>0</v>
      </c>
    </row>
    <row r="295" spans="1:104" ht="24.95" customHeight="1" x14ac:dyDescent="0.2">
      <c r="A295" s="178" t="s">
        <v>273</v>
      </c>
      <c r="B295" s="269" t="s">
        <v>278</v>
      </c>
      <c r="C295" s="269"/>
      <c r="D295" s="11" t="s">
        <v>10</v>
      </c>
      <c r="E295" s="170">
        <f>E171*4*3</f>
        <v>840</v>
      </c>
      <c r="F295" s="171"/>
      <c r="G295" s="180">
        <f t="shared" si="22"/>
        <v>0</v>
      </c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  <c r="BG295" s="2"/>
      <c r="BH295" s="2"/>
      <c r="BI295" s="2"/>
      <c r="BJ295" s="2"/>
      <c r="BK295" s="2"/>
      <c r="BL295" s="2"/>
      <c r="BM295" s="2"/>
      <c r="BN295" s="2"/>
      <c r="BO295" s="2"/>
      <c r="BP295" s="2"/>
      <c r="BQ295" s="2"/>
      <c r="BR295" s="2"/>
      <c r="BS295" s="2"/>
      <c r="BT295" s="2"/>
      <c r="BU295" s="2"/>
      <c r="BV295" s="2"/>
      <c r="BW295" s="2"/>
      <c r="BX295" s="2"/>
      <c r="BY295" s="2"/>
      <c r="BZ295" s="2"/>
      <c r="CA295" s="2"/>
      <c r="CB295" s="2"/>
      <c r="CC295" s="2"/>
      <c r="CD295" s="2"/>
      <c r="CE295" s="2"/>
      <c r="CF295" s="2"/>
      <c r="CG295" s="2"/>
      <c r="CH295" s="2"/>
      <c r="CI295" s="2"/>
      <c r="CJ295" s="2"/>
      <c r="CK295" s="2"/>
      <c r="CL295" s="2"/>
      <c r="CM295" s="2"/>
      <c r="CN295" s="2"/>
      <c r="CO295" s="2"/>
      <c r="CP295" s="2"/>
      <c r="CQ295" s="2"/>
      <c r="CR295" s="2"/>
      <c r="CS295" s="2"/>
      <c r="CT295" s="2"/>
      <c r="CU295" s="2"/>
      <c r="CV295" s="2"/>
      <c r="CW295" s="2"/>
      <c r="CX295" s="2"/>
      <c r="CY295" s="2"/>
      <c r="CZ295" s="2"/>
    </row>
    <row r="296" spans="1:104" ht="24.95" customHeight="1" x14ac:dyDescent="0.2">
      <c r="A296" s="11" t="s">
        <v>17</v>
      </c>
      <c r="B296" s="282" t="s">
        <v>279</v>
      </c>
      <c r="C296" s="283"/>
      <c r="D296" s="11" t="s">
        <v>10</v>
      </c>
      <c r="E296" s="170">
        <f>E171*6*3</f>
        <v>1260</v>
      </c>
      <c r="F296" s="171"/>
      <c r="G296" s="180">
        <f t="shared" si="22"/>
        <v>0</v>
      </c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C296" s="2"/>
      <c r="BD296" s="2"/>
      <c r="BE296" s="2"/>
      <c r="BF296" s="2"/>
      <c r="BG296" s="2"/>
      <c r="BH296" s="2"/>
      <c r="BI296" s="2"/>
      <c r="BJ296" s="2"/>
      <c r="BK296" s="2"/>
      <c r="BL296" s="2"/>
      <c r="BM296" s="2"/>
      <c r="BN296" s="2"/>
      <c r="BO296" s="2"/>
      <c r="BP296" s="2"/>
      <c r="BQ296" s="2"/>
      <c r="BR296" s="2"/>
      <c r="BS296" s="2"/>
      <c r="BT296" s="2"/>
      <c r="BU296" s="2"/>
      <c r="BV296" s="2"/>
      <c r="BW296" s="2"/>
      <c r="BX296" s="2"/>
      <c r="BY296" s="2"/>
      <c r="BZ296" s="2"/>
      <c r="CA296" s="2"/>
      <c r="CB296" s="2"/>
      <c r="CC296" s="2"/>
      <c r="CD296" s="2"/>
      <c r="CE296" s="2"/>
      <c r="CF296" s="2"/>
      <c r="CG296" s="2"/>
      <c r="CH296" s="2"/>
      <c r="CI296" s="2"/>
      <c r="CJ296" s="2"/>
      <c r="CK296" s="2"/>
      <c r="CL296" s="2"/>
      <c r="CM296" s="2"/>
      <c r="CN296" s="2"/>
      <c r="CO296" s="2"/>
      <c r="CP296" s="2"/>
      <c r="CQ296" s="2"/>
      <c r="CR296" s="2"/>
      <c r="CS296" s="2"/>
      <c r="CT296" s="2"/>
      <c r="CU296" s="2"/>
      <c r="CV296" s="2"/>
      <c r="CW296" s="2"/>
      <c r="CX296" s="2"/>
      <c r="CY296" s="2"/>
      <c r="CZ296" s="2"/>
    </row>
    <row r="297" spans="1:104" ht="24.95" customHeight="1" x14ac:dyDescent="0.2">
      <c r="A297" s="178" t="s">
        <v>98</v>
      </c>
      <c r="B297" s="269" t="s">
        <v>280</v>
      </c>
      <c r="C297" s="269"/>
      <c r="D297" s="11" t="s">
        <v>11</v>
      </c>
      <c r="E297" s="170">
        <f>E171*3*0.02*3</f>
        <v>12.600000000000001</v>
      </c>
      <c r="F297" s="171"/>
      <c r="G297" s="180">
        <f t="shared" ref="G297:G298" si="23">F297*E297</f>
        <v>0</v>
      </c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2"/>
      <c r="BH297" s="2"/>
      <c r="BI297" s="2"/>
      <c r="BJ297" s="2"/>
      <c r="BK297" s="2"/>
      <c r="BL297" s="2"/>
      <c r="BM297" s="2"/>
      <c r="BN297" s="2"/>
      <c r="BO297" s="2"/>
      <c r="BP297" s="2"/>
      <c r="BQ297" s="2"/>
      <c r="BR297" s="2"/>
      <c r="BS297" s="2"/>
      <c r="BT297" s="2"/>
      <c r="BU297" s="2"/>
      <c r="BV297" s="2"/>
      <c r="BW297" s="2"/>
      <c r="BX297" s="2"/>
      <c r="BY297" s="2"/>
      <c r="BZ297" s="2"/>
      <c r="CA297" s="2"/>
      <c r="CB297" s="2"/>
      <c r="CC297" s="2"/>
      <c r="CD297" s="2"/>
      <c r="CE297" s="2"/>
      <c r="CF297" s="2"/>
      <c r="CG297" s="2"/>
      <c r="CH297" s="2"/>
      <c r="CI297" s="2"/>
      <c r="CJ297" s="2"/>
      <c r="CK297" s="2"/>
      <c r="CL297" s="2"/>
      <c r="CM297" s="2"/>
      <c r="CN297" s="2"/>
      <c r="CO297" s="2"/>
      <c r="CP297" s="2"/>
      <c r="CQ297" s="2"/>
      <c r="CR297" s="2"/>
      <c r="CS297" s="2"/>
      <c r="CT297" s="2"/>
      <c r="CU297" s="2"/>
      <c r="CV297" s="2"/>
      <c r="CW297" s="2"/>
      <c r="CX297" s="2"/>
      <c r="CY297" s="2"/>
      <c r="CZ297" s="2"/>
    </row>
    <row r="298" spans="1:104" ht="24.95" customHeight="1" x14ac:dyDescent="0.2">
      <c r="A298" s="11" t="s">
        <v>49</v>
      </c>
      <c r="B298" s="280" t="s">
        <v>50</v>
      </c>
      <c r="C298" s="280"/>
      <c r="D298" s="181" t="s">
        <v>11</v>
      </c>
      <c r="E298" s="170">
        <f>E297</f>
        <v>12.600000000000001</v>
      </c>
      <c r="F298" s="171"/>
      <c r="G298" s="180">
        <f t="shared" si="23"/>
        <v>0</v>
      </c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  <c r="BA298" s="2"/>
      <c r="BB298" s="2"/>
      <c r="BC298" s="2"/>
      <c r="BD298" s="2"/>
      <c r="BE298" s="2"/>
      <c r="BF298" s="2"/>
      <c r="BG298" s="2"/>
      <c r="BH298" s="2"/>
      <c r="BI298" s="2"/>
      <c r="BJ298" s="2"/>
      <c r="BK298" s="2"/>
      <c r="BL298" s="2"/>
      <c r="BM298" s="2"/>
      <c r="BN298" s="2"/>
      <c r="BO298" s="2"/>
      <c r="BP298" s="2"/>
      <c r="BQ298" s="2"/>
      <c r="BR298" s="2"/>
      <c r="BS298" s="2"/>
      <c r="BT298" s="2"/>
      <c r="BU298" s="2"/>
      <c r="BV298" s="2"/>
      <c r="BW298" s="2"/>
      <c r="BX298" s="2"/>
      <c r="BY298" s="2"/>
      <c r="BZ298" s="2"/>
      <c r="CA298" s="2"/>
      <c r="CB298" s="2"/>
      <c r="CC298" s="2"/>
      <c r="CD298" s="2"/>
      <c r="CE298" s="2"/>
      <c r="CF298" s="2"/>
      <c r="CG298" s="2"/>
      <c r="CH298" s="2"/>
      <c r="CI298" s="2"/>
      <c r="CJ298" s="2"/>
      <c r="CK298" s="2"/>
      <c r="CL298" s="2"/>
      <c r="CM298" s="2"/>
      <c r="CN298" s="2"/>
      <c r="CO298" s="2"/>
      <c r="CP298" s="2"/>
      <c r="CQ298" s="2"/>
      <c r="CR298" s="2"/>
      <c r="CS298" s="2"/>
      <c r="CT298" s="2"/>
      <c r="CU298" s="2"/>
      <c r="CV298" s="2"/>
      <c r="CW298" s="2"/>
      <c r="CX298" s="2"/>
      <c r="CY298" s="2"/>
      <c r="CZ298" s="2"/>
    </row>
    <row r="299" spans="1:104" s="187" customFormat="1" ht="24.95" customHeight="1" x14ac:dyDescent="0.2">
      <c r="A299" s="177"/>
      <c r="B299" s="281" t="s">
        <v>276</v>
      </c>
      <c r="C299" s="281"/>
      <c r="D299" s="184"/>
      <c r="E299" s="184"/>
      <c r="F299" s="185"/>
      <c r="G299" s="186">
        <f>SUM(G293:G298)</f>
        <v>0</v>
      </c>
    </row>
    <row r="300" spans="1:104" ht="25.5" customHeight="1" x14ac:dyDescent="0.2">
      <c r="A300" s="189" t="s">
        <v>17</v>
      </c>
      <c r="B300" s="264" t="s">
        <v>109</v>
      </c>
      <c r="C300" s="264"/>
      <c r="D300" s="116" t="s">
        <v>15</v>
      </c>
      <c r="E300" s="141">
        <f>0.3*(8+5)*3</f>
        <v>11.7</v>
      </c>
      <c r="F300" s="117"/>
      <c r="G300" s="163">
        <f t="shared" ref="G300:G301" si="24">F300*E300</f>
        <v>0</v>
      </c>
    </row>
    <row r="301" spans="1:104" ht="27.75" customHeight="1" x14ac:dyDescent="0.2">
      <c r="A301" s="189" t="s">
        <v>17</v>
      </c>
      <c r="B301" s="264" t="s">
        <v>107</v>
      </c>
      <c r="C301" s="264"/>
      <c r="D301" s="116" t="s">
        <v>55</v>
      </c>
      <c r="E301" s="141">
        <v>3</v>
      </c>
      <c r="F301" s="117"/>
      <c r="G301" s="163">
        <f t="shared" si="24"/>
        <v>0</v>
      </c>
    </row>
    <row r="302" spans="1:104" ht="31.5" customHeight="1" x14ac:dyDescent="0.2">
      <c r="A302" s="190"/>
      <c r="B302" s="279" t="s">
        <v>108</v>
      </c>
      <c r="C302" s="279"/>
      <c r="D302" s="279"/>
      <c r="E302" s="279"/>
      <c r="F302" s="279"/>
      <c r="G302" s="191">
        <f>SUM(G291+G300+G301+G284+G299)</f>
        <v>0</v>
      </c>
    </row>
    <row r="303" spans="1:104" ht="30" customHeight="1" x14ac:dyDescent="0.2">
      <c r="A303" s="318"/>
      <c r="B303" s="318"/>
      <c r="C303" s="318"/>
      <c r="D303" s="318"/>
      <c r="E303" s="318"/>
      <c r="F303" s="318"/>
      <c r="G303" s="318"/>
    </row>
    <row r="304" spans="1:104" ht="32.25" customHeight="1" x14ac:dyDescent="0.2"/>
  </sheetData>
  <sheetProtection selectLockedCells="1" selectUnlockedCells="1"/>
  <mergeCells count="256">
    <mergeCell ref="B246:G246"/>
    <mergeCell ref="B150:C150"/>
    <mergeCell ref="B166:G166"/>
    <mergeCell ref="B170:C170"/>
    <mergeCell ref="B68:G68"/>
    <mergeCell ref="B69:C69"/>
    <mergeCell ref="B70:C70"/>
    <mergeCell ref="B71:C71"/>
    <mergeCell ref="B72:C72"/>
    <mergeCell ref="B73:G73"/>
    <mergeCell ref="B74:C74"/>
    <mergeCell ref="B75:C75"/>
    <mergeCell ref="B76:C76"/>
    <mergeCell ref="B210:C210"/>
    <mergeCell ref="B215:C215"/>
    <mergeCell ref="B194:C194"/>
    <mergeCell ref="B225:C225"/>
    <mergeCell ref="B228:C228"/>
    <mergeCell ref="B230:G230"/>
    <mergeCell ref="B77:C77"/>
    <mergeCell ref="B156:C156"/>
    <mergeCell ref="B149:C149"/>
    <mergeCell ref="B240:C240"/>
    <mergeCell ref="B220:F220"/>
    <mergeCell ref="B177:C177"/>
    <mergeCell ref="B148:C148"/>
    <mergeCell ref="B167:C167"/>
    <mergeCell ref="B184:C184"/>
    <mergeCell ref="B143:C143"/>
    <mergeCell ref="B144:C144"/>
    <mergeCell ref="B90:C90"/>
    <mergeCell ref="B238:C238"/>
    <mergeCell ref="B239:C239"/>
    <mergeCell ref="B189:C189"/>
    <mergeCell ref="B190:C190"/>
    <mergeCell ref="B191:C191"/>
    <mergeCell ref="B192:C192"/>
    <mergeCell ref="B193:C193"/>
    <mergeCell ref="B78:G78"/>
    <mergeCell ref="B79:C79"/>
    <mergeCell ref="B146:G146"/>
    <mergeCell ref="B138:F138"/>
    <mergeCell ref="B218:C218"/>
    <mergeCell ref="B231:C231"/>
    <mergeCell ref="B232:C232"/>
    <mergeCell ref="B233:C233"/>
    <mergeCell ref="B39:E39"/>
    <mergeCell ref="B65:G65"/>
    <mergeCell ref="A66:A67"/>
    <mergeCell ref="D66:D67"/>
    <mergeCell ref="E66:E67"/>
    <mergeCell ref="F66:F67"/>
    <mergeCell ref="G66:G67"/>
    <mergeCell ref="B51:E51"/>
    <mergeCell ref="B41:E41"/>
    <mergeCell ref="B44:E44"/>
    <mergeCell ref="B47:E47"/>
    <mergeCell ref="B49:E49"/>
    <mergeCell ref="B55:E55"/>
    <mergeCell ref="B58:E58"/>
    <mergeCell ref="B60:E60"/>
    <mergeCell ref="B53:E53"/>
    <mergeCell ref="B42:E42"/>
    <mergeCell ref="B45:E45"/>
    <mergeCell ref="B56:E56"/>
    <mergeCell ref="B66:C67"/>
    <mergeCell ref="B85:C85"/>
    <mergeCell ref="B80:C80"/>
    <mergeCell ref="B89:C89"/>
    <mergeCell ref="A127:A128"/>
    <mergeCell ref="B127:B128"/>
    <mergeCell ref="C127:C128"/>
    <mergeCell ref="D127:D128"/>
    <mergeCell ref="E127:E128"/>
    <mergeCell ref="B99:G99"/>
    <mergeCell ref="B81:G81"/>
    <mergeCell ref="B91:F91"/>
    <mergeCell ref="B93:B94"/>
    <mergeCell ref="C93:C94"/>
    <mergeCell ref="F93:F94"/>
    <mergeCell ref="B171:C171"/>
    <mergeCell ref="B172:C172"/>
    <mergeCell ref="B173:C173"/>
    <mergeCell ref="B151:C151"/>
    <mergeCell ref="B152:C152"/>
    <mergeCell ref="B30:E30"/>
    <mergeCell ref="B145:C145"/>
    <mergeCell ref="B268:C268"/>
    <mergeCell ref="B264:C264"/>
    <mergeCell ref="B265:C265"/>
    <mergeCell ref="B251:G251"/>
    <mergeCell ref="B257:C257"/>
    <mergeCell ref="B242:C242"/>
    <mergeCell ref="B245:C245"/>
    <mergeCell ref="B243:C243"/>
    <mergeCell ref="B247:C247"/>
    <mergeCell ref="B87:G87"/>
    <mergeCell ref="B82:C82"/>
    <mergeCell ref="B86:C86"/>
    <mergeCell ref="B126:C126"/>
    <mergeCell ref="E93:E94"/>
    <mergeCell ref="B88:C88"/>
    <mergeCell ref="B224:G224"/>
    <mergeCell ref="B234:C234"/>
    <mergeCell ref="F153:F154"/>
    <mergeCell ref="B153:C154"/>
    <mergeCell ref="B176:G176"/>
    <mergeCell ref="B195:C195"/>
    <mergeCell ref="B198:C198"/>
    <mergeCell ref="B205:C205"/>
    <mergeCell ref="B182:C182"/>
    <mergeCell ref="B187:C187"/>
    <mergeCell ref="B185:C185"/>
    <mergeCell ref="B207:C207"/>
    <mergeCell ref="B186:C186"/>
    <mergeCell ref="B203:G203"/>
    <mergeCell ref="B204:C204"/>
    <mergeCell ref="B213:C213"/>
    <mergeCell ref="B211:C211"/>
    <mergeCell ref="B157:C157"/>
    <mergeCell ref="B197:C197"/>
    <mergeCell ref="B174:C175"/>
    <mergeCell ref="D153:D154"/>
    <mergeCell ref="E153:E154"/>
    <mergeCell ref="B168:C168"/>
    <mergeCell ref="B181:C181"/>
    <mergeCell ref="A303:G303"/>
    <mergeCell ref="B102:G102"/>
    <mergeCell ref="B142:G142"/>
    <mergeCell ref="B137:C137"/>
    <mergeCell ref="B273:C273"/>
    <mergeCell ref="B216:C216"/>
    <mergeCell ref="B214:C214"/>
    <mergeCell ref="B217:C217"/>
    <mergeCell ref="B219:C219"/>
    <mergeCell ref="B236:G236"/>
    <mergeCell ref="B200:C200"/>
    <mergeCell ref="B229:C229"/>
    <mergeCell ref="B226:C226"/>
    <mergeCell ref="B160:C160"/>
    <mergeCell ref="B183:C183"/>
    <mergeCell ref="B188:C188"/>
    <mergeCell ref="A174:A175"/>
    <mergeCell ref="D174:D175"/>
    <mergeCell ref="E174:E175"/>
    <mergeCell ref="G153:G154"/>
    <mergeCell ref="B139:G139"/>
    <mergeCell ref="B169:C169"/>
    <mergeCell ref="E140:E141"/>
    <mergeCell ref="B162:C162"/>
    <mergeCell ref="A153:A154"/>
    <mergeCell ref="B165:C165"/>
    <mergeCell ref="B92:G92"/>
    <mergeCell ref="F140:F141"/>
    <mergeCell ref="G140:G141"/>
    <mergeCell ref="B140:C141"/>
    <mergeCell ref="D140:D141"/>
    <mergeCell ref="B155:G155"/>
    <mergeCell ref="B158:C158"/>
    <mergeCell ref="B163:C163"/>
    <mergeCell ref="B161:C161"/>
    <mergeCell ref="B159:C159"/>
    <mergeCell ref="B101:C101"/>
    <mergeCell ref="A93:A94"/>
    <mergeCell ref="D93:D94"/>
    <mergeCell ref="B98:C98"/>
    <mergeCell ref="B129:G129"/>
    <mergeCell ref="B136:C136"/>
    <mergeCell ref="B95:G95"/>
    <mergeCell ref="G93:G94"/>
    <mergeCell ref="F127:F128"/>
    <mergeCell ref="G127:G128"/>
    <mergeCell ref="B147:C147"/>
    <mergeCell ref="A140:A141"/>
    <mergeCell ref="A201:A202"/>
    <mergeCell ref="B201:C202"/>
    <mergeCell ref="D201:D202"/>
    <mergeCell ref="E201:E202"/>
    <mergeCell ref="F201:F202"/>
    <mergeCell ref="G201:G202"/>
    <mergeCell ref="B179:C179"/>
    <mergeCell ref="B270:C270"/>
    <mergeCell ref="B221:G221"/>
    <mergeCell ref="B209:C209"/>
    <mergeCell ref="B227:C227"/>
    <mergeCell ref="B206:C206"/>
    <mergeCell ref="B180:C180"/>
    <mergeCell ref="B250:F250"/>
    <mergeCell ref="A222:A223"/>
    <mergeCell ref="B222:C223"/>
    <mergeCell ref="D222:D223"/>
    <mergeCell ref="E222:E223"/>
    <mergeCell ref="F222:F223"/>
    <mergeCell ref="G222:G223"/>
    <mergeCell ref="B241:G241"/>
    <mergeCell ref="B249:C249"/>
    <mergeCell ref="B248:C248"/>
    <mergeCell ref="A275:A276"/>
    <mergeCell ref="B275:C276"/>
    <mergeCell ref="D275:D276"/>
    <mergeCell ref="E275:E276"/>
    <mergeCell ref="F275:F276"/>
    <mergeCell ref="G275:G276"/>
    <mergeCell ref="B277:G277"/>
    <mergeCell ref="B278:C278"/>
    <mergeCell ref="A252:A253"/>
    <mergeCell ref="B252:C253"/>
    <mergeCell ref="D252:D253"/>
    <mergeCell ref="E252:E253"/>
    <mergeCell ref="F252:F253"/>
    <mergeCell ref="G252:G253"/>
    <mergeCell ref="B256:C256"/>
    <mergeCell ref="B258:G258"/>
    <mergeCell ref="B266:C266"/>
    <mergeCell ref="B272:C272"/>
    <mergeCell ref="B255:C255"/>
    <mergeCell ref="B254:C254"/>
    <mergeCell ref="B291:C291"/>
    <mergeCell ref="B300:C300"/>
    <mergeCell ref="B301:C301"/>
    <mergeCell ref="B302:F302"/>
    <mergeCell ref="B286:C286"/>
    <mergeCell ref="B287:C287"/>
    <mergeCell ref="B288:C288"/>
    <mergeCell ref="B289:C289"/>
    <mergeCell ref="B290:C290"/>
    <mergeCell ref="B292:G292"/>
    <mergeCell ref="B297:C297"/>
    <mergeCell ref="B298:C298"/>
    <mergeCell ref="B299:C299"/>
    <mergeCell ref="B293:C293"/>
    <mergeCell ref="B294:C294"/>
    <mergeCell ref="B295:C295"/>
    <mergeCell ref="B296:C296"/>
    <mergeCell ref="B284:C284"/>
    <mergeCell ref="B285:G285"/>
    <mergeCell ref="B274:G274"/>
    <mergeCell ref="F174:F175"/>
    <mergeCell ref="G174:G175"/>
    <mergeCell ref="B267:G267"/>
    <mergeCell ref="B269:C269"/>
    <mergeCell ref="B244:C244"/>
    <mergeCell ref="B279:C279"/>
    <mergeCell ref="B280:C280"/>
    <mergeCell ref="B281:C281"/>
    <mergeCell ref="B282:C282"/>
    <mergeCell ref="B283:C283"/>
    <mergeCell ref="B235:C235"/>
    <mergeCell ref="B237:C237"/>
    <mergeCell ref="B178:C178"/>
    <mergeCell ref="B212:C212"/>
    <mergeCell ref="B208:C208"/>
    <mergeCell ref="B260:C260"/>
    <mergeCell ref="B261:C261"/>
    <mergeCell ref="B262:C262"/>
    <mergeCell ref="B263:C263"/>
  </mergeCells>
  <phoneticPr fontId="11" type="noConversion"/>
  <hyperlinks>
    <hyperlink ref="C26" r:id="rId1" xr:uid="{A823018C-25C9-4FB7-A710-CAA29DE9CF6B}"/>
  </hyperlinks>
  <pageMargins left="0.39370078740157483" right="0.31496062992125984" top="0.39370078740157483" bottom="0.39370078740157483" header="0.51181102362204722" footer="0.51181102362204722"/>
  <pageSetup paperSize="9" scale="58" firstPageNumber="0" orientation="landscape" horizontalDpi="4294967294" verticalDpi="300" r:id="rId2"/>
  <headerFooter alignWithMargins="0"/>
  <rowBreaks count="11" manualBreakCount="11">
    <brk id="33" max="6" man="1"/>
    <brk id="64" max="6" man="1"/>
    <brk id="91" max="6" man="1"/>
    <brk id="126" max="6" man="1"/>
    <brk id="138" max="6" man="1"/>
    <brk id="152" max="6" man="1"/>
    <brk id="173" max="6" man="1"/>
    <brk id="200" max="6" man="1"/>
    <brk id="220" max="6" man="1"/>
    <brk id="250" max="16383" man="1"/>
    <brk id="27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5</vt:i4>
      </vt:variant>
    </vt:vector>
  </HeadingPairs>
  <TitlesOfParts>
    <vt:vector size="6" baseType="lpstr">
      <vt:lpstr>ROZPOČET</vt:lpstr>
      <vt:lpstr>__xlnm.Print_Area_1</vt:lpstr>
      <vt:lpstr>Excel_BuiltIn_Print_Area_1_1</vt:lpstr>
      <vt:lpstr>Excel_BuiltIn_Print_Area_1_1_1</vt:lpstr>
      <vt:lpstr>Excel_BuiltIn_Print_Area_1_1_1_1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smradoch</dc:creator>
  <cp:lastModifiedBy>Pavlína Elfová</cp:lastModifiedBy>
  <cp:lastPrinted>2022-03-28T09:15:59Z</cp:lastPrinted>
  <dcterms:created xsi:type="dcterms:W3CDTF">2014-02-15T18:10:23Z</dcterms:created>
  <dcterms:modified xsi:type="dcterms:W3CDTF">2022-09-06T06:13:44Z</dcterms:modified>
</cp:coreProperties>
</file>