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\\WDMYCLOUD\Public\1 PC Radim\1 - ADESTIK_PROJEKTY\2020\49 - DOBŘÍŠ 2\II.ETAPA - ROZPOČET\"/>
    </mc:Choice>
  </mc:AlternateContent>
  <xr:revisionPtr revIDLastSave="0" documentId="13_ncr:1_{2AC4AE58-86D7-4270-B2F5-A38DBA29D005}" xr6:coauthVersionLast="47" xr6:coauthVersionMax="47" xr10:uidLastSave="{00000000-0000-0000-0000-000000000000}"/>
  <bookViews>
    <workbookView xWindow="3120" yWindow="600" windowWidth="17235" windowHeight="15600" xr2:uid="{00000000-000D-0000-FFFF-FFFF00000000}"/>
  </bookViews>
  <sheets>
    <sheet name="Rekapitulace stavby" sheetId="1" r:id="rId1"/>
    <sheet name="1 - Výměna sportovních po..." sheetId="2" r:id="rId2"/>
  </sheets>
  <definedNames>
    <definedName name="_xlnm._FilterDatabase" localSheetId="1" hidden="1">'1 - Výměna sportovních po...'!$C$122:$K$146</definedName>
    <definedName name="_xlnm.Print_Titles" localSheetId="1">'1 - Výměna sportovních po...'!$122:$122</definedName>
    <definedName name="_xlnm.Print_Titles" localSheetId="0">'Rekapitulace stavby'!$92:$92</definedName>
    <definedName name="_xlnm.Print_Area" localSheetId="1">'1 - Výměna sportovních po...'!$C$4:$J$76,'1 - Výměna sportovních po...'!$C$82:$J$104,'1 - Výměna sportovních po...'!$C$110:$K$146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9" i="2" l="1"/>
  <c r="J130" i="2"/>
  <c r="H140" i="2"/>
  <c r="J140" i="2" s="1"/>
  <c r="BK138" i="2" l="1"/>
  <c r="BI138" i="2"/>
  <c r="BH138" i="2"/>
  <c r="BG138" i="2"/>
  <c r="BF138" i="2"/>
  <c r="T138" i="2"/>
  <c r="R138" i="2"/>
  <c r="P138" i="2"/>
  <c r="J138" i="2"/>
  <c r="BE138" i="2" s="1"/>
  <c r="H141" i="2" l="1"/>
  <c r="H128" i="2"/>
  <c r="BK137" i="2" l="1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BE136" i="2"/>
  <c r="T136" i="2"/>
  <c r="R136" i="2"/>
  <c r="P136" i="2"/>
  <c r="J136" i="2"/>
  <c r="BK135" i="2"/>
  <c r="BI135" i="2"/>
  <c r="BH135" i="2"/>
  <c r="BG135" i="2"/>
  <c r="BF135" i="2"/>
  <c r="T135" i="2"/>
  <c r="R135" i="2"/>
  <c r="P135" i="2"/>
  <c r="J135" i="2"/>
  <c r="BE135" i="2" s="1"/>
  <c r="BI134" i="2"/>
  <c r="BH134" i="2"/>
  <c r="BG134" i="2"/>
  <c r="BF134" i="2"/>
  <c r="T134" i="2"/>
  <c r="R134" i="2"/>
  <c r="BK134" i="2"/>
  <c r="H132" i="2"/>
  <c r="BK133" i="2"/>
  <c r="BI133" i="2"/>
  <c r="BH133" i="2"/>
  <c r="BG133" i="2"/>
  <c r="BF133" i="2"/>
  <c r="T133" i="2"/>
  <c r="R133" i="2"/>
  <c r="P133" i="2"/>
  <c r="J133" i="2"/>
  <c r="BE133" i="2" s="1"/>
  <c r="J134" i="2" l="1"/>
  <c r="BE134" i="2" s="1"/>
  <c r="P134" i="2"/>
  <c r="H126" i="2" l="1"/>
  <c r="J37" i="2" l="1"/>
  <c r="J36" i="2"/>
  <c r="AY95" i="1" s="1"/>
  <c r="J35" i="2"/>
  <c r="AX95" i="1" s="1"/>
  <c r="BI146" i="2"/>
  <c r="BH146" i="2"/>
  <c r="BG146" i="2"/>
  <c r="BF146" i="2"/>
  <c r="T146" i="2"/>
  <c r="T145" i="2" s="1"/>
  <c r="T144" i="2" s="1"/>
  <c r="R146" i="2"/>
  <c r="R145" i="2" s="1"/>
  <c r="R144" i="2" s="1"/>
  <c r="P146" i="2"/>
  <c r="P145" i="2" s="1"/>
  <c r="P144" i="2" s="1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T131" i="2" s="1"/>
  <c r="R132" i="2"/>
  <c r="R131" i="2" s="1"/>
  <c r="P132" i="2"/>
  <c r="P131" i="2" s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9" i="2"/>
  <c r="F117" i="2"/>
  <c r="E115" i="2"/>
  <c r="F91" i="2"/>
  <c r="F89" i="2"/>
  <c r="E87" i="2"/>
  <c r="J24" i="2"/>
  <c r="E24" i="2"/>
  <c r="J120" i="2" s="1"/>
  <c r="J23" i="2"/>
  <c r="J21" i="2"/>
  <c r="E21" i="2"/>
  <c r="J119" i="2" s="1"/>
  <c r="J20" i="2"/>
  <c r="J18" i="2"/>
  <c r="E18" i="2"/>
  <c r="F120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46" i="2"/>
  <c r="J146" i="2"/>
  <c r="BK143" i="2"/>
  <c r="J143" i="2"/>
  <c r="BK142" i="2"/>
  <c r="J142" i="2"/>
  <c r="BK141" i="2"/>
  <c r="J141" i="2"/>
  <c r="BK140" i="2"/>
  <c r="BK132" i="2"/>
  <c r="J132" i="2"/>
  <c r="J131" i="2" s="1"/>
  <c r="BK130" i="2"/>
  <c r="BK129" i="2"/>
  <c r="BK128" i="2"/>
  <c r="J128" i="2"/>
  <c r="BK126" i="2"/>
  <c r="J126" i="2"/>
  <c r="J125" i="2" s="1"/>
  <c r="AS94" i="1"/>
  <c r="J127" i="2" l="1"/>
  <c r="J139" i="2"/>
  <c r="R139" i="2"/>
  <c r="BK125" i="2"/>
  <c r="J98" i="2" s="1"/>
  <c r="P125" i="2"/>
  <c r="R125" i="2"/>
  <c r="T125" i="2"/>
  <c r="BK127" i="2"/>
  <c r="P127" i="2"/>
  <c r="R127" i="2"/>
  <c r="T127" i="2"/>
  <c r="BK139" i="2"/>
  <c r="P139" i="2"/>
  <c r="T139" i="2"/>
  <c r="BE142" i="2"/>
  <c r="BK145" i="2"/>
  <c r="J145" i="2" s="1"/>
  <c r="J103" i="2" s="1"/>
  <c r="E85" i="2"/>
  <c r="J89" i="2"/>
  <c r="J91" i="2"/>
  <c r="F92" i="2"/>
  <c r="J92" i="2"/>
  <c r="BE126" i="2"/>
  <c r="BE128" i="2"/>
  <c r="BE129" i="2"/>
  <c r="BE130" i="2"/>
  <c r="BE132" i="2"/>
  <c r="BE140" i="2"/>
  <c r="BE141" i="2"/>
  <c r="BE143" i="2"/>
  <c r="BE146" i="2"/>
  <c r="BK131" i="2"/>
  <c r="J100" i="2" s="1"/>
  <c r="F34" i="2"/>
  <c r="BA95" i="1" s="1"/>
  <c r="BA94" i="1" s="1"/>
  <c r="W30" i="1" s="1"/>
  <c r="F35" i="2"/>
  <c r="BB95" i="1" s="1"/>
  <c r="BB94" i="1" s="1"/>
  <c r="W31" i="1" s="1"/>
  <c r="J34" i="2"/>
  <c r="AW95" i="1" s="1"/>
  <c r="F36" i="2"/>
  <c r="BC95" i="1" s="1"/>
  <c r="BC94" i="1" s="1"/>
  <c r="W32" i="1" s="1"/>
  <c r="F37" i="2"/>
  <c r="BD95" i="1" s="1"/>
  <c r="BD94" i="1" s="1"/>
  <c r="W33" i="1" s="1"/>
  <c r="J124" i="2" l="1"/>
  <c r="J123" i="2" s="1"/>
  <c r="J99" i="2"/>
  <c r="J101" i="2"/>
  <c r="T124" i="2"/>
  <c r="T123" i="2" s="1"/>
  <c r="P124" i="2"/>
  <c r="P123" i="2" s="1"/>
  <c r="AU95" i="1" s="1"/>
  <c r="AU94" i="1" s="1"/>
  <c r="R124" i="2"/>
  <c r="R123" i="2" s="1"/>
  <c r="BK124" i="2"/>
  <c r="BK144" i="2"/>
  <c r="J144" i="2" s="1"/>
  <c r="J102" i="2" s="1"/>
  <c r="AW94" i="1"/>
  <c r="AK30" i="1" s="1"/>
  <c r="AX94" i="1"/>
  <c r="AY94" i="1"/>
  <c r="F33" i="2"/>
  <c r="AZ95" i="1" s="1"/>
  <c r="AZ94" i="1" s="1"/>
  <c r="J33" i="2"/>
  <c r="AV95" i="1" s="1"/>
  <c r="AT95" i="1" s="1"/>
  <c r="J97" i="2" l="1"/>
  <c r="BK123" i="2"/>
  <c r="J96" i="2" s="1"/>
  <c r="AV94" i="1"/>
  <c r="AT94" i="1" l="1"/>
  <c r="J30" i="2"/>
  <c r="AG95" i="1" s="1"/>
  <c r="AG94" i="1" l="1"/>
  <c r="AK26" i="1" s="1"/>
  <c r="AN95" i="1"/>
  <c r="AN94" i="1" s="1"/>
  <c r="J39" i="2"/>
  <c r="W29" i="1" l="1"/>
  <c r="AK29" i="1"/>
  <c r="AK35" i="1" s="1"/>
</calcChain>
</file>

<file path=xl/sharedStrings.xml><?xml version="1.0" encoding="utf-8"?>
<sst xmlns="http://schemas.openxmlformats.org/spreadsheetml/2006/main" count="528" uniqueCount="179">
  <si>
    <t>Export Komplet</t>
  </si>
  <si>
    <t/>
  </si>
  <si>
    <t>2.0</t>
  </si>
  <si>
    <t>False</t>
  </si>
  <si>
    <t>{32e16ed6-3ab1-463d-aff4-0a69230a4511}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</si>
  <si>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</si>
  <si>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</si>
  <si>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</si>
  <si>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</si>
  <si>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</si>
  <si>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</si>
  <si>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</si>
  <si>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</si>
  <si>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</si>
  <si>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</si>
  <si>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</si>
  <si>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</si>
  <si>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</si>
  <si>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</si>
  <si>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</si>
  <si>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</si>
  <si>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Město Dobříš, Mírové náměsti č.p. 119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</si>
  <si>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</si>
  <si>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</si>
  <si>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</si>
  <si>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</si>
  <si>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</si>
  <si>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</si>
  <si>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</si>
  <si>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</si>
  <si>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</si>
  <si>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</si>
  <si>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</si>
  <si>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</si>
  <si>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</si>
  <si>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</si>
  <si>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</si>
  <si>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</si>
  <si>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</si>
  <si>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</si>
  <si>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</si>
  <si>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</si>
  <si>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</si>
  <si>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</si>
  <si>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</si>
  <si>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</si>
  <si>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</si>
  <si>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</si>
  <si>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</si>
  <si>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</si>
  <si>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</si>
  <si>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</si>
  <si>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</si>
  <si>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</si>
  <si>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</si>
  <si>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</si>
  <si>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</si>
  <si>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</si>
  <si>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</si>
  <si>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</si>
  <si>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</si>
  <si>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</si>
  <si>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</si>
  <si>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</si>
  <si>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</si>
  <si>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</si>
  <si>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</si>
  <si>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</si>
  <si>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</si>
  <si>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</si>
  <si>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</si>
  <si>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</si>
  <si>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</si>
  <si>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</si>
  <si>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Výměna sportovních povrchů</t>
  </si>
  <si>
    <t>STA</t>
  </si>
  <si>
    <t>{1ba5449a-a6f1-42d5-9213-da36742e1995}</t>
  </si>
  <si>
    <t>2</t>
  </si>
  <si>
    <t>KRYCÍ LIST SOUPISU PRACÍ</t>
  </si>
  <si>
    <t>Objekt:</t>
  </si>
  <si>
    <t>1 - Výměna sportovních povrchů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</si>
  <si>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</si>
  <si>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</si>
  <si>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</si>
  <si>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</si>
  <si>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</si>
  <si>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</si>
  <si>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</si>
  <si>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</si>
  <si>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</si>
  <si>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</si>
  <si>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</si>
  <si>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</si>
  <si>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</si>
  <si>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</si>
  <si>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</si>
  <si>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</si>
  <si>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</si>
  <si>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</si>
  <si>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</si>
  <si>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</si>
  <si>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</si>
  <si>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</si>
  <si>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</si>
  <si>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</si>
  <si>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</si>
  <si>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</si>
  <si>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</si>
  <si>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</si>
  <si>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</si>
  <si>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</si>
  <si>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</si>
  <si>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2020 01</t>
  </si>
  <si>
    <t>4</t>
  </si>
  <si>
    <t>3</t>
  </si>
  <si>
    <t>11312 R</t>
  </si>
  <si>
    <t>Odstranění tartanu</t>
  </si>
  <si>
    <t>-47727097</t>
  </si>
  <si>
    <t>5</t>
  </si>
  <si>
    <t>Komunikace pozemní</t>
  </si>
  <si>
    <t>13</t>
  </si>
  <si>
    <t>-1019637347</t>
  </si>
  <si>
    <t>589169 R</t>
  </si>
  <si>
    <t>1497571010</t>
  </si>
  <si>
    <t>6</t>
  </si>
  <si>
    <t>589179 R</t>
  </si>
  <si>
    <t>1860158352</t>
  </si>
  <si>
    <t>9</t>
  </si>
  <si>
    <t>Ostatní konstrukce a práce, bourání</t>
  </si>
  <si>
    <t>7</t>
  </si>
  <si>
    <t>-198740377</t>
  </si>
  <si>
    <t>997</t>
  </si>
  <si>
    <t>Přesun sutě</t>
  </si>
  <si>
    <t>8</t>
  </si>
  <si>
    <t>997013509</t>
  </si>
  <si>
    <t>Odvoz suti a vybouraných hmot na skládku nebo meziskládku  se složením, na vzdálenost Příplatek k ceně za každý další i započatý 1 km přes 1 km</t>
  </si>
  <si>
    <t>t</t>
  </si>
  <si>
    <t>-660419450</t>
  </si>
  <si>
    <t>997013511</t>
  </si>
  <si>
    <t>Odvoz suti a vybouraných hmot z meziskládky na skládku  s naložením a se složením, na vzdálenost do 1 km</t>
  </si>
  <si>
    <t>2117200902</t>
  </si>
  <si>
    <t>10</t>
  </si>
  <si>
    <t>997013813</t>
  </si>
  <si>
    <t>Poplatek za uložení stavebního odpadu na skládce (skládkovné) z plastických hmot zatříděného do Katalogu odpadů pod kódem 17 02 03</t>
  </si>
  <si>
    <t>1953267508</t>
  </si>
  <si>
    <t>11</t>
  </si>
  <si>
    <t>997013861</t>
  </si>
  <si>
    <t>Poplatek za uložení stavebního odpadu na recyklační skládce (skládkovné) z prostého betonu zatříděného do Katalogu odpadů pod kódem 17 01 01</t>
  </si>
  <si>
    <t>-652528548</t>
  </si>
  <si>
    <t>VRN</t>
  </si>
  <si>
    <t>Vedlejší rozpočtové náklady</t>
  </si>
  <si>
    <t>VRN3</t>
  </si>
  <si>
    <t>Zařízení staveniště</t>
  </si>
  <si>
    <t>12</t>
  </si>
  <si>
    <t>030001000</t>
  </si>
  <si>
    <t>ks</t>
  </si>
  <si>
    <t>1024</t>
  </si>
  <si>
    <t>404952596</t>
  </si>
  <si>
    <t>7091</t>
  </si>
  <si>
    <t>Ruční obroušení a očištění stávajících nátěrů kovových konstrukcí (sloupků oplocení a osvětlení)</t>
  </si>
  <si>
    <t>7090</t>
  </si>
  <si>
    <t>Demontáž stávajícího ocelového oplocení - sítě</t>
  </si>
  <si>
    <t>784248220R</t>
  </si>
  <si>
    <t>Základní a vrchní nátěr kovových konstrukcí 2 x (sloupky oplocení)</t>
  </si>
  <si>
    <t>Síť nylonová 45/45/3 pro sportovní účely včetně doplňků - napínací lana, karabiny</t>
  </si>
  <si>
    <t>7092</t>
  </si>
  <si>
    <t>Montáž oplocení ze sítě v.do 4,0 m,napínací lanka a karabiny</t>
  </si>
  <si>
    <t>767911140R00</t>
  </si>
  <si>
    <t>916561111RT2</t>
  </si>
  <si>
    <t>Odbourání asfalt krytu a osazení záhon.obrubníků do lože z B 12,5 s opěrou včetně obrubníku   50/5/20 cm</t>
  </si>
  <si>
    <t>m</t>
  </si>
  <si>
    <t>Vyrovnání povrchu dosavadních krytů asfaltovým betonem</t>
  </si>
  <si>
    <t>572753111</t>
  </si>
  <si>
    <t>Vpichovaný umělý venkovní polypropylénový smyčkový tenisový a víceúčelový sportovní koberec s certifikací pro tenis ITF-3. Celková tloušťka 12mm, šířka role min. 4,0m, hmotnost koberce cca 1,5kg/m2, množství zásypu křemičitým pískem cca 5kg/m2., D+M vč. lajn</t>
  </si>
  <si>
    <t>9014</t>
  </si>
  <si>
    <t>Demontáž stávající basketbalové desky a dodávka nové vč. montáže, síťky</t>
  </si>
  <si>
    <t>151/2020</t>
  </si>
  <si>
    <r>
      <t xml:space="preserve">Výměna sportovních povrchů v areálu ZŠ Dobříš - </t>
    </r>
    <r>
      <rPr>
        <b/>
        <sz val="11"/>
        <color rgb="FFFF0000"/>
        <rFont val="Arial CE"/>
        <charset val="238"/>
      </rPr>
      <t>II.ETAPA</t>
    </r>
  </si>
  <si>
    <t>Modulový venkovní polypropylénový povrch s dvouúrovňovým mřížkovým rastrem o formátu modulu min. 250x250mm, max. 310x310mm a minimální tloušťce 15,0mm. Odpružení povrchu je dáno spodním systémem ohebných jehliček – minimálně 35bodů/dm2. Povrch je vyroben ze 100% recyklovatelného UV stabilizovaného polypropylénu. Povrch je schválen dle EN 14877 a je certifikován na základní míčové sporty basketbal, házená, volejbal, tenis aj., D+M vč. lajn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</si>
</sst>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7" fillId="0" borderId="22" xfId="0" applyFont="1" applyFill="1" applyBorder="1" applyAlignment="1" applyProtection="1">
      <alignment horizontal="left" vertical="center" wrapText="1"/>
      <protection locked="0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/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58" workbookViewId="0">
      <selection activeCell="AI11" sqref="AI1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167" t="s">
        <v>5</v>
      </c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s="1" customFormat="1" ht="12" customHeight="1" x14ac:dyDescent="0.2">
      <c r="B5" s="17"/>
      <c r="D5" s="20" t="s">
        <v>12</v>
      </c>
      <c r="K5" s="152" t="s">
        <v>176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R5" s="17"/>
      <c r="BS5" s="14" t="s">
        <v>6</v>
      </c>
    </row>
    <row r="6" spans="1:74" s="1" customFormat="1" ht="36.950000000000003" customHeight="1" x14ac:dyDescent="0.2">
      <c r="B6" s="17"/>
      <c r="D6" s="22" t="s">
        <v>13</v>
      </c>
      <c r="K6" s="154" t="s">
        <v>177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R6" s="17"/>
      <c r="BS6" s="14" t="s">
        <v>6</v>
      </c>
    </row>
    <row r="7" spans="1:74" s="1" customFormat="1" ht="12" customHeight="1" x14ac:dyDescent="0.2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 x14ac:dyDescent="0.2">
      <c r="B8" s="17"/>
      <c r="D8" s="23" t="s">
        <v>16</v>
      </c>
      <c r="K8" s="21" t="s">
        <v>17</v>
      </c>
      <c r="AK8" s="23" t="s">
        <v>18</v>
      </c>
      <c r="AN8" s="151">
        <v>44166</v>
      </c>
      <c r="AR8" s="17"/>
      <c r="BS8" s="14" t="s">
        <v>6</v>
      </c>
    </row>
    <row r="9" spans="1:74" s="1" customFormat="1" ht="14.45" customHeight="1" x14ac:dyDescent="0.2">
      <c r="B9" s="17"/>
      <c r="AR9" s="17"/>
      <c r="BS9" s="14" t="s">
        <v>6</v>
      </c>
    </row>
    <row r="10" spans="1:74" s="1" customFormat="1" ht="12" customHeight="1" x14ac:dyDescent="0.2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 x14ac:dyDescent="0.2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 x14ac:dyDescent="0.2">
      <c r="B12" s="17"/>
      <c r="AR12" s="17"/>
      <c r="BS12" s="14" t="s">
        <v>6</v>
      </c>
    </row>
    <row r="13" spans="1:74" s="1" customFormat="1" ht="12" customHeight="1" x14ac:dyDescent="0.2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17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 x14ac:dyDescent="0.2">
      <c r="B15" s="17"/>
      <c r="AR15" s="17"/>
      <c r="BS15" s="14" t="s">
        <v>3</v>
      </c>
    </row>
    <row r="16" spans="1:74" s="1" customFormat="1" ht="12" customHeight="1" x14ac:dyDescent="0.2">
      <c r="B16" s="17"/>
      <c r="D16" s="23" t="s">
        <v>24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 x14ac:dyDescent="0.2">
      <c r="B17" s="17"/>
      <c r="E17" s="21" t="s">
        <v>17</v>
      </c>
      <c r="AK17" s="23" t="s">
        <v>22</v>
      </c>
      <c r="AN17" s="21" t="s">
        <v>1</v>
      </c>
      <c r="AR17" s="17"/>
      <c r="BS17" s="14" t="s">
        <v>25</v>
      </c>
    </row>
    <row r="18" spans="1:71" s="1" customFormat="1" ht="6.95" customHeight="1" x14ac:dyDescent="0.2">
      <c r="B18" s="17"/>
      <c r="AR18" s="17"/>
      <c r="BS18" s="14" t="s">
        <v>6</v>
      </c>
    </row>
    <row r="19" spans="1:71" s="1" customFormat="1" ht="12" customHeight="1" x14ac:dyDescent="0.2">
      <c r="B19" s="17"/>
      <c r="D19" s="23" t="s">
        <v>26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 x14ac:dyDescent="0.2">
      <c r="B20" s="17"/>
      <c r="E20" s="21" t="s">
        <v>17</v>
      </c>
      <c r="AK20" s="23" t="s">
        <v>22</v>
      </c>
      <c r="AN20" s="21" t="s">
        <v>1</v>
      </c>
      <c r="AR20" s="17"/>
      <c r="BS20" s="14" t="s">
        <v>3</v>
      </c>
    </row>
    <row r="21" spans="1:71" s="1" customFormat="1" ht="6.95" customHeight="1" x14ac:dyDescent="0.2">
      <c r="B21" s="17"/>
      <c r="AR21" s="17"/>
    </row>
    <row r="22" spans="1:71" s="1" customFormat="1" ht="12" customHeight="1" x14ac:dyDescent="0.2">
      <c r="B22" s="17"/>
      <c r="D22" s="23" t="s">
        <v>27</v>
      </c>
      <c r="AR22" s="17"/>
    </row>
    <row r="23" spans="1:71" s="1" customFormat="1" ht="16.5" customHeight="1" x14ac:dyDescent="0.2">
      <c r="B23" s="17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7"/>
    </row>
    <row r="24" spans="1:71" s="1" customFormat="1" ht="6.95" customHeight="1" x14ac:dyDescent="0.2">
      <c r="B24" s="17"/>
      <c r="AR24" s="17"/>
    </row>
    <row r="25" spans="1:71" s="1" customFormat="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 x14ac:dyDescent="0.2">
      <c r="A26" s="26"/>
      <c r="B26" s="27"/>
      <c r="C26" s="26"/>
      <c r="D26" s="28" t="s">
        <v>28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6">
        <f>ROUND(AG94,2)</f>
        <v>0</v>
      </c>
      <c r="AL26" s="157"/>
      <c r="AM26" s="157"/>
      <c r="AN26" s="157"/>
      <c r="AO26" s="157"/>
      <c r="AP26" s="26"/>
      <c r="AQ26" s="26"/>
      <c r="AR26" s="27"/>
      <c r="BE26" s="26"/>
    </row>
    <row r="27" spans="1:7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58" t="s">
        <v>29</v>
      </c>
      <c r="M28" s="158"/>
      <c r="N28" s="158"/>
      <c r="O28" s="158"/>
      <c r="P28" s="158"/>
      <c r="Q28" s="26"/>
      <c r="R28" s="26"/>
      <c r="S28" s="26"/>
      <c r="T28" s="26"/>
      <c r="U28" s="26"/>
      <c r="V28" s="26"/>
      <c r="W28" s="158" t="s">
        <v>30</v>
      </c>
      <c r="X28" s="158"/>
      <c r="Y28" s="158"/>
      <c r="Z28" s="158"/>
      <c r="AA28" s="158"/>
      <c r="AB28" s="158"/>
      <c r="AC28" s="158"/>
      <c r="AD28" s="158"/>
      <c r="AE28" s="158"/>
      <c r="AF28" s="26"/>
      <c r="AG28" s="26"/>
      <c r="AH28" s="26"/>
      <c r="AI28" s="26"/>
      <c r="AJ28" s="26"/>
      <c r="AK28" s="158" t="s">
        <v>31</v>
      </c>
      <c r="AL28" s="158"/>
      <c r="AM28" s="158"/>
      <c r="AN28" s="158"/>
      <c r="AO28" s="158"/>
      <c r="AP28" s="26"/>
      <c r="AQ28" s="26"/>
      <c r="AR28" s="27"/>
      <c r="BE28" s="26"/>
    </row>
    <row r="29" spans="1:71" s="3" customFormat="1" ht="14.45" customHeight="1" x14ac:dyDescent="0.2">
      <c r="B29" s="31"/>
      <c r="D29" s="23" t="s">
        <v>32</v>
      </c>
      <c r="F29" s="23" t="s">
        <v>33</v>
      </c>
      <c r="L29" s="161">
        <v>0.21</v>
      </c>
      <c r="M29" s="160"/>
      <c r="N29" s="160"/>
      <c r="O29" s="160"/>
      <c r="P29" s="160"/>
      <c r="W29" s="159">
        <f>AK26</f>
        <v>0</v>
      </c>
      <c r="X29" s="160"/>
      <c r="Y29" s="160"/>
      <c r="Z29" s="160"/>
      <c r="AA29" s="160"/>
      <c r="AB29" s="160"/>
      <c r="AC29" s="160"/>
      <c r="AD29" s="160"/>
      <c r="AE29" s="160"/>
      <c r="AK29" s="159">
        <f>AK26*21%</f>
        <v>0</v>
      </c>
      <c r="AL29" s="160"/>
      <c r="AM29" s="160"/>
      <c r="AN29" s="160"/>
      <c r="AO29" s="160"/>
      <c r="AR29" s="31"/>
    </row>
    <row r="30" spans="1:71" s="3" customFormat="1" ht="14.45" customHeight="1" x14ac:dyDescent="0.2">
      <c r="B30" s="31"/>
      <c r="F30" s="23" t="s">
        <v>34</v>
      </c>
      <c r="L30" s="161">
        <v>0.15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31"/>
    </row>
    <row r="31" spans="1:71" s="3" customFormat="1" ht="14.45" hidden="1" customHeight="1" x14ac:dyDescent="0.2">
      <c r="B31" s="31"/>
      <c r="F31" s="23" t="s">
        <v>35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31"/>
    </row>
    <row r="32" spans="1:71" s="3" customFormat="1" ht="14.45" hidden="1" customHeight="1" x14ac:dyDescent="0.2">
      <c r="B32" s="31"/>
      <c r="F32" s="23" t="s">
        <v>36</v>
      </c>
      <c r="L32" s="161">
        <v>0.15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31"/>
    </row>
    <row r="33" spans="1:57" s="3" customFormat="1" ht="14.45" hidden="1" customHeight="1" x14ac:dyDescent="0.2">
      <c r="B33" s="31"/>
      <c r="F33" s="23" t="s">
        <v>37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31"/>
    </row>
    <row r="34" spans="1:57" s="2" customFormat="1" ht="6.95" customHeight="1" x14ac:dyDescent="0.2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 x14ac:dyDescent="0.2">
      <c r="A35" s="26"/>
      <c r="B35" s="27"/>
      <c r="C35" s="32"/>
      <c r="D35" s="33" t="s">
        <v>38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39</v>
      </c>
      <c r="U35" s="34"/>
      <c r="V35" s="34"/>
      <c r="W35" s="34"/>
      <c r="X35" s="182" t="s">
        <v>40</v>
      </c>
      <c r="Y35" s="183"/>
      <c r="Z35" s="183"/>
      <c r="AA35" s="183"/>
      <c r="AB35" s="183"/>
      <c r="AC35" s="34"/>
      <c r="AD35" s="34"/>
      <c r="AE35" s="34"/>
      <c r="AF35" s="34"/>
      <c r="AG35" s="34"/>
      <c r="AH35" s="34"/>
      <c r="AI35" s="34"/>
      <c r="AJ35" s="34"/>
      <c r="AK35" s="184">
        <f>SUM(AK26:AK33)</f>
        <v>0</v>
      </c>
      <c r="AL35" s="183"/>
      <c r="AM35" s="183"/>
      <c r="AN35" s="183"/>
      <c r="AO35" s="185"/>
      <c r="AP35" s="32"/>
      <c r="AQ35" s="32"/>
      <c r="AR35" s="27"/>
      <c r="BE35" s="26"/>
    </row>
    <row r="36" spans="1:57" s="2" customFormat="1" ht="6.95" customHeight="1" x14ac:dyDescent="0.2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 x14ac:dyDescent="0.2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6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36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2.75" x14ac:dyDescent="0.2">
      <c r="A60" s="26"/>
      <c r="B60" s="27"/>
      <c r="C60" s="26"/>
      <c r="D60" s="39" t="s">
        <v>43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43</v>
      </c>
      <c r="AI60" s="29"/>
      <c r="AJ60" s="29"/>
      <c r="AK60" s="29"/>
      <c r="AL60" s="29"/>
      <c r="AM60" s="39" t="s">
        <v>44</v>
      </c>
      <c r="AN60" s="29"/>
      <c r="AO60" s="29"/>
      <c r="AP60" s="26"/>
      <c r="AQ60" s="26"/>
      <c r="AR60" s="27"/>
      <c r="BE60" s="26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2.75" x14ac:dyDescent="0.2">
      <c r="A64" s="26"/>
      <c r="B64" s="27"/>
      <c r="C64" s="26"/>
      <c r="D64" s="37" t="s">
        <v>45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46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2.75" x14ac:dyDescent="0.2">
      <c r="A75" s="26"/>
      <c r="B75" s="27"/>
      <c r="C75" s="26"/>
      <c r="D75" s="39" t="s">
        <v>43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43</v>
      </c>
      <c r="AI75" s="29"/>
      <c r="AJ75" s="29"/>
      <c r="AK75" s="29"/>
      <c r="AL75" s="29"/>
      <c r="AM75" s="39" t="s">
        <v>44</v>
      </c>
      <c r="AN75" s="29"/>
      <c r="AO75" s="29"/>
      <c r="AP75" s="26"/>
      <c r="AQ75" s="26"/>
      <c r="AR75" s="27"/>
      <c r="BE75" s="26"/>
    </row>
    <row r="76" spans="1:57" s="2" customFormat="1" x14ac:dyDescent="0.2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 x14ac:dyDescent="0.2">
      <c r="A82" s="26"/>
      <c r="B82" s="27"/>
      <c r="C82" s="18" t="s">
        <v>47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 x14ac:dyDescent="0.2">
      <c r="B84" s="45"/>
      <c r="C84" s="23" t="s">
        <v>12</v>
      </c>
      <c r="L84" s="4" t="str">
        <f>K5</f>
        <v>151/2020</v>
      </c>
      <c r="AR84" s="45"/>
    </row>
    <row r="85" spans="1:91" s="5" customFormat="1" ht="36.950000000000003" customHeight="1" x14ac:dyDescent="0.2">
      <c r="B85" s="46"/>
      <c r="C85" s="47" t="s">
        <v>13</v>
      </c>
      <c r="L85" s="173" t="str">
        <f>K6</f>
        <v>Výměna sportovních povrchů v areálu ZŠ Dobříš - II.ETAPA</v>
      </c>
      <c r="M85" s="174"/>
      <c r="N85" s="174"/>
      <c r="O85" s="174"/>
      <c r="P85" s="174"/>
      <c r="Q85" s="174"/>
      <c r="R85" s="174"/>
      <c r="S85" s="174"/>
      <c r="T85" s="174"/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  <c r="AF85" s="174"/>
      <c r="AG85" s="174"/>
      <c r="AH85" s="174"/>
      <c r="AI85" s="174"/>
      <c r="AJ85" s="174"/>
      <c r="AK85" s="174"/>
      <c r="AL85" s="174"/>
      <c r="AM85" s="174"/>
      <c r="AN85" s="174"/>
      <c r="AO85" s="174"/>
      <c r="AR85" s="46"/>
    </row>
    <row r="86" spans="1:91" s="2" customFormat="1" ht="6.95" customHeight="1" x14ac:dyDescent="0.2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 x14ac:dyDescent="0.2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75">
        <f>IF(AN8= "","",AN8)</f>
        <v>44166</v>
      </c>
      <c r="AN87" s="175"/>
      <c r="AO87" s="26"/>
      <c r="AP87" s="26"/>
      <c r="AQ87" s="26"/>
      <c r="AR87" s="27"/>
      <c r="BE87" s="26"/>
    </row>
    <row r="88" spans="1:91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 x14ac:dyDescent="0.2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Město Dobříš, Mírové náměsti č.p. 119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24</v>
      </c>
      <c r="AJ89" s="26"/>
      <c r="AK89" s="26"/>
      <c r="AL89" s="26"/>
      <c r="AM89" s="176" t="str">
        <f>IF(E17="","",E17)</f>
        <v xml:space="preserve"> </v>
      </c>
      <c r="AN89" s="177"/>
      <c r="AO89" s="177"/>
      <c r="AP89" s="177"/>
      <c r="AQ89" s="26"/>
      <c r="AR89" s="27"/>
      <c r="AS89" s="178" t="s">
        <v>48</v>
      </c>
      <c r="AT89" s="17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 x14ac:dyDescent="0.2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26</v>
      </c>
      <c r="AJ90" s="26"/>
      <c r="AK90" s="26"/>
      <c r="AL90" s="26"/>
      <c r="AM90" s="176" t="str">
        <f>IF(E20="","",E20)</f>
        <v xml:space="preserve"> </v>
      </c>
      <c r="AN90" s="177"/>
      <c r="AO90" s="177"/>
      <c r="AP90" s="177"/>
      <c r="AQ90" s="26"/>
      <c r="AR90" s="27"/>
      <c r="AS90" s="180"/>
      <c r="AT90" s="18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 x14ac:dyDescent="0.2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0"/>
      <c r="AT91" s="18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 x14ac:dyDescent="0.2">
      <c r="A92" s="26"/>
      <c r="B92" s="27"/>
      <c r="C92" s="168" t="s">
        <v>49</v>
      </c>
      <c r="D92" s="169"/>
      <c r="E92" s="169"/>
      <c r="F92" s="169"/>
      <c r="G92" s="169"/>
      <c r="H92" s="54"/>
      <c r="I92" s="170" t="s">
        <v>50</v>
      </c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71" t="s">
        <v>51</v>
      </c>
      <c r="AH92" s="169"/>
      <c r="AI92" s="169"/>
      <c r="AJ92" s="169"/>
      <c r="AK92" s="169"/>
      <c r="AL92" s="169"/>
      <c r="AM92" s="169"/>
      <c r="AN92" s="170" t="s">
        <v>52</v>
      </c>
      <c r="AO92" s="169"/>
      <c r="AP92" s="172"/>
      <c r="AQ92" s="55" t="s">
        <v>53</v>
      </c>
      <c r="AR92" s="27"/>
      <c r="AS92" s="56" t="s">
        <v>54</v>
      </c>
      <c r="AT92" s="57" t="s">
        <v>55</v>
      </c>
      <c r="AU92" s="57" t="s">
        <v>56</v>
      </c>
      <c r="AV92" s="57" t="s">
        <v>57</v>
      </c>
      <c r="AW92" s="57" t="s">
        <v>58</v>
      </c>
      <c r="AX92" s="57" t="s">
        <v>59</v>
      </c>
      <c r="AY92" s="57" t="s">
        <v>60</v>
      </c>
      <c r="AZ92" s="57" t="s">
        <v>61</v>
      </c>
      <c r="BA92" s="57" t="s">
        <v>62</v>
      </c>
      <c r="BB92" s="57" t="s">
        <v>63</v>
      </c>
      <c r="BC92" s="57" t="s">
        <v>64</v>
      </c>
      <c r="BD92" s="58" t="s">
        <v>65</v>
      </c>
      <c r="BE92" s="26"/>
    </row>
    <row r="93" spans="1:91" s="2" customFormat="1" ht="10.9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 x14ac:dyDescent="0.2">
      <c r="B94" s="62"/>
      <c r="C94" s="63" t="s">
        <v>66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65">
        <f>ROUND(AG95,2)</f>
        <v>0</v>
      </c>
      <c r="AH94" s="165"/>
      <c r="AI94" s="165"/>
      <c r="AJ94" s="165"/>
      <c r="AK94" s="165"/>
      <c r="AL94" s="165"/>
      <c r="AM94" s="165"/>
      <c r="AN94" s="166">
        <f>SUM(AN95)</f>
        <v>0</v>
      </c>
      <c r="AO94" s="166"/>
      <c r="AP94" s="16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1490.08725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67</v>
      </c>
      <c r="BT94" s="71" t="s">
        <v>68</v>
      </c>
      <c r="BU94" s="72" t="s">
        <v>69</v>
      </c>
      <c r="BV94" s="71" t="s">
        <v>70</v>
      </c>
      <c r="BW94" s="71" t="s">
        <v>4</v>
      </c>
      <c r="BX94" s="71" t="s">
        <v>71</v>
      </c>
      <c r="CL94" s="71" t="s">
        <v>1</v>
      </c>
    </row>
    <row r="95" spans="1:91" s="7" customFormat="1" ht="16.5" customHeight="1" x14ac:dyDescent="0.2">
      <c r="A95" s="73" t="s">
        <v>72</v>
      </c>
      <c r="B95" s="74"/>
      <c r="C95" s="75"/>
      <c r="D95" s="164" t="s">
        <v>73</v>
      </c>
      <c r="E95" s="164"/>
      <c r="F95" s="164"/>
      <c r="G95" s="164"/>
      <c r="H95" s="164"/>
      <c r="I95" s="76"/>
      <c r="J95" s="164" t="s">
        <v>74</v>
      </c>
      <c r="K95" s="164"/>
      <c r="L95" s="164"/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  <c r="AF95" s="164"/>
      <c r="AG95" s="162">
        <f>'1 - Výměna sportovních po...'!J30</f>
        <v>0</v>
      </c>
      <c r="AH95" s="163"/>
      <c r="AI95" s="163"/>
      <c r="AJ95" s="163"/>
      <c r="AK95" s="163"/>
      <c r="AL95" s="163"/>
      <c r="AM95" s="163"/>
      <c r="AN95" s="162">
        <f>AG95*1.21</f>
        <v>0</v>
      </c>
      <c r="AO95" s="163"/>
      <c r="AP95" s="163"/>
      <c r="AQ95" s="77" t="s">
        <v>75</v>
      </c>
      <c r="AR95" s="74"/>
      <c r="AS95" s="78">
        <v>0</v>
      </c>
      <c r="AT95" s="79">
        <f>ROUND(SUM(AV95:AW95),2)</f>
        <v>0</v>
      </c>
      <c r="AU95" s="80">
        <f>'1 - Výměna sportovních po...'!P123</f>
        <v>1490.08725</v>
      </c>
      <c r="AV95" s="79">
        <f>'1 - Výměna sportovních po...'!J33</f>
        <v>0</v>
      </c>
      <c r="AW95" s="79">
        <f>'1 - Výměna sportovních po...'!J34</f>
        <v>0</v>
      </c>
      <c r="AX95" s="79">
        <f>'1 - Výměna sportovních po...'!J35</f>
        <v>0</v>
      </c>
      <c r="AY95" s="79">
        <f>'1 - Výměna sportovních po...'!J36</f>
        <v>0</v>
      </c>
      <c r="AZ95" s="79">
        <f>'1 - Výměna sportovních po...'!F33</f>
        <v>0</v>
      </c>
      <c r="BA95" s="79">
        <f>'1 - Výměna sportovních po...'!F34</f>
        <v>0</v>
      </c>
      <c r="BB95" s="79">
        <f>'1 - Výměna sportovních po...'!F35</f>
        <v>0</v>
      </c>
      <c r="BC95" s="79">
        <f>'1 - Výměna sportovních po...'!F36</f>
        <v>0</v>
      </c>
      <c r="BD95" s="81">
        <f>'1 - Výměna sportovních po...'!F37</f>
        <v>0</v>
      </c>
      <c r="BT95" s="82" t="s">
        <v>73</v>
      </c>
      <c r="BV95" s="82" t="s">
        <v>70</v>
      </c>
      <c r="BW95" s="82" t="s">
        <v>76</v>
      </c>
      <c r="BX95" s="82" t="s">
        <v>4</v>
      </c>
      <c r="CL95" s="82" t="s">
        <v>1</v>
      </c>
      <c r="CM95" s="82" t="s">
        <v>77</v>
      </c>
    </row>
    <row r="96" spans="1:91" s="2" customFormat="1" ht="30" customHeight="1" x14ac:dyDescent="0.2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 x14ac:dyDescent="0.2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sheetProtection algorithmName="SHA-512" hashValue="J+XLjHZ87ElsoVkpBa5Djj/WLftw2P2+XRXfM7Woa0AoNxATAVJ0olrO7xKJ2zqugRYeyJKVrt/wRNHNsup4KA==" saltValue="a0lL4GH2DSE77dNGjvRbjQ==" spinCount="100000" sheet="1" objects="1" scenarios="1"/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1 - Výměna sportovních p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7"/>
  <sheetViews>
    <sheetView showGridLines="0" topLeftCell="A90" workbookViewId="0">
      <selection activeCell="J140" sqref="J14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67" t="s">
        <v>5</v>
      </c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4" t="s">
        <v>76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5" customHeight="1" x14ac:dyDescent="0.2">
      <c r="B4" s="17"/>
      <c r="D4" s="18" t="s">
        <v>78</v>
      </c>
      <c r="L4" s="17"/>
      <c r="M4" s="84" t="s">
        <v>10</v>
      </c>
      <c r="AT4" s="14" t="s">
        <v>3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3" t="s">
        <v>13</v>
      </c>
      <c r="L6" s="17"/>
    </row>
    <row r="7" spans="1:46" s="1" customFormat="1" ht="16.5" customHeight="1" x14ac:dyDescent="0.2">
      <c r="B7" s="17"/>
      <c r="E7" s="187" t="str">
        <f>'Rekapitulace stavby'!K6</f>
        <v>Výměna sportovních povrchů v areálu ZŠ Dobříš - II.ETAPA</v>
      </c>
      <c r="F7" s="188"/>
      <c r="G7" s="188"/>
      <c r="H7" s="188"/>
      <c r="L7" s="17"/>
    </row>
    <row r="8" spans="1:46" s="2" customFormat="1" ht="12" customHeight="1" x14ac:dyDescent="0.2">
      <c r="A8" s="26"/>
      <c r="B8" s="27"/>
      <c r="C8" s="26"/>
      <c r="D8" s="23" t="s">
        <v>79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73" t="s">
        <v>80</v>
      </c>
      <c r="F9" s="186"/>
      <c r="G9" s="186"/>
      <c r="H9" s="18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'Rekapitulace stavby'!AN8</f>
        <v>44166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'Rekapitulace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52" t="str">
        <f>'Rekapitulace stavby'!E14</f>
        <v xml:space="preserve"> </v>
      </c>
      <c r="F18" s="152"/>
      <c r="G18" s="152"/>
      <c r="H18" s="152"/>
      <c r="I18" s="23" t="s">
        <v>22</v>
      </c>
      <c r="J18" s="21" t="str">
        <f>'Rekapitulace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3" t="s">
        <v>24</v>
      </c>
      <c r="E20" s="26"/>
      <c r="F20" s="26"/>
      <c r="G20" s="26"/>
      <c r="H20" s="26"/>
      <c r="I20" s="23" t="s">
        <v>20</v>
      </c>
      <c r="J20" s="21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1" t="str">
        <f>IF('Rekapitulace stavby'!E17="","",'Rekapitulace stavby'!E17)</f>
        <v xml:space="preserve"> </v>
      </c>
      <c r="F21" s="26"/>
      <c r="G21" s="26"/>
      <c r="H21" s="26"/>
      <c r="I21" s="23" t="s">
        <v>22</v>
      </c>
      <c r="J21" s="21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3" t="s">
        <v>26</v>
      </c>
      <c r="E23" s="26"/>
      <c r="F23" s="26"/>
      <c r="G23" s="26"/>
      <c r="H23" s="26"/>
      <c r="I23" s="23" t="s">
        <v>20</v>
      </c>
      <c r="J23" s="21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1" t="str">
        <f>IF('Rekapitulace stavby'!E20="","",'Rekapitulace stavby'!E20)</f>
        <v xml:space="preserve"> </v>
      </c>
      <c r="F24" s="26"/>
      <c r="G24" s="26"/>
      <c r="H24" s="26"/>
      <c r="I24" s="23" t="s">
        <v>22</v>
      </c>
      <c r="J24" s="21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3" t="s">
        <v>27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55" t="s">
        <v>1</v>
      </c>
      <c r="F27" s="155"/>
      <c r="G27" s="155"/>
      <c r="H27" s="155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28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30" t="s">
        <v>30</v>
      </c>
      <c r="G32" s="26"/>
      <c r="H32" s="26"/>
      <c r="I32" s="30" t="s">
        <v>29</v>
      </c>
      <c r="J32" s="30" t="s">
        <v>31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32</v>
      </c>
      <c r="E33" s="23" t="s">
        <v>33</v>
      </c>
      <c r="F33" s="90">
        <f>ROUND((SUM(BE123:BE146)),  2)</f>
        <v>0</v>
      </c>
      <c r="G33" s="26"/>
      <c r="H33" s="26"/>
      <c r="I33" s="91">
        <v>0.21</v>
      </c>
      <c r="J33" s="90">
        <f>ROUND(((SUM(BE123:BE146))*I33),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3" t="s">
        <v>34</v>
      </c>
      <c r="F34" s="90">
        <f>ROUND((SUM(BF123:BF146)),  2)</f>
        <v>0</v>
      </c>
      <c r="G34" s="26"/>
      <c r="H34" s="26"/>
      <c r="I34" s="91">
        <v>0.15</v>
      </c>
      <c r="J34" s="90">
        <f>ROUND(((SUM(BF123:BF146))*I34),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3" t="s">
        <v>35</v>
      </c>
      <c r="F35" s="90">
        <f>ROUND((SUM(BG123:BG146)),  2)</f>
        <v>0</v>
      </c>
      <c r="G35" s="26"/>
      <c r="H35" s="26"/>
      <c r="I35" s="91">
        <v>0.21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3" t="s">
        <v>36</v>
      </c>
      <c r="F36" s="90">
        <f>ROUND((SUM(BH123:BH146)),  2)</f>
        <v>0</v>
      </c>
      <c r="G36" s="26"/>
      <c r="H36" s="26"/>
      <c r="I36" s="91">
        <v>0.15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3" t="s">
        <v>37</v>
      </c>
      <c r="F37" s="90">
        <f>ROUND((SUM(BI123:BI146)),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38</v>
      </c>
      <c r="E39" s="54"/>
      <c r="F39" s="54"/>
      <c r="G39" s="94" t="s">
        <v>39</v>
      </c>
      <c r="H39" s="95" t="s">
        <v>40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17"/>
      <c r="L41" s="17"/>
    </row>
    <row r="42" spans="1:31" s="1" customFormat="1" ht="14.45" customHeight="1" x14ac:dyDescent="0.2">
      <c r="B42" s="17"/>
      <c r="L42" s="17"/>
    </row>
    <row r="43" spans="1:31" s="1" customFormat="1" ht="14.45" customHeight="1" x14ac:dyDescent="0.2">
      <c r="B43" s="17"/>
      <c r="L43" s="17"/>
    </row>
    <row r="44" spans="1:31" s="1" customFormat="1" ht="14.45" customHeight="1" x14ac:dyDescent="0.2">
      <c r="B44" s="17"/>
      <c r="L44" s="17"/>
    </row>
    <row r="45" spans="1:31" s="1" customFormat="1" ht="14.45" customHeight="1" x14ac:dyDescent="0.2">
      <c r="B45" s="17"/>
      <c r="L45" s="17"/>
    </row>
    <row r="46" spans="1:31" s="1" customFormat="1" ht="14.45" customHeight="1" x14ac:dyDescent="0.2">
      <c r="B46" s="17"/>
      <c r="L46" s="17"/>
    </row>
    <row r="47" spans="1:31" s="1" customFormat="1" ht="14.45" customHeight="1" x14ac:dyDescent="0.2">
      <c r="B47" s="17"/>
      <c r="L47" s="17"/>
    </row>
    <row r="48" spans="1:31" s="1" customFormat="1" ht="14.45" customHeight="1" x14ac:dyDescent="0.2">
      <c r="B48" s="17"/>
      <c r="L48" s="17"/>
    </row>
    <row r="49" spans="1:31" s="1" customFormat="1" ht="14.45" customHeight="1" x14ac:dyDescent="0.2">
      <c r="B49" s="17"/>
      <c r="L49" s="17"/>
    </row>
    <row r="50" spans="1:31" s="2" customFormat="1" ht="14.45" customHeight="1" x14ac:dyDescent="0.2">
      <c r="B50" s="36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36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2.75" x14ac:dyDescent="0.2">
      <c r="A61" s="26"/>
      <c r="B61" s="27"/>
      <c r="C61" s="26"/>
      <c r="D61" s="39" t="s">
        <v>43</v>
      </c>
      <c r="E61" s="29"/>
      <c r="F61" s="98" t="s">
        <v>44</v>
      </c>
      <c r="G61" s="39" t="s">
        <v>43</v>
      </c>
      <c r="H61" s="29"/>
      <c r="I61" s="29"/>
      <c r="J61" s="99" t="s">
        <v>44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2.75" x14ac:dyDescent="0.2">
      <c r="A65" s="26"/>
      <c r="B65" s="27"/>
      <c r="C65" s="26"/>
      <c r="D65" s="37" t="s">
        <v>45</v>
      </c>
      <c r="E65" s="40"/>
      <c r="F65" s="40"/>
      <c r="G65" s="37" t="s">
        <v>46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2.75" x14ac:dyDescent="0.2">
      <c r="A76" s="26"/>
      <c r="B76" s="27"/>
      <c r="C76" s="26"/>
      <c r="D76" s="39" t="s">
        <v>43</v>
      </c>
      <c r="E76" s="29"/>
      <c r="F76" s="98" t="s">
        <v>44</v>
      </c>
      <c r="G76" s="39" t="s">
        <v>43</v>
      </c>
      <c r="H76" s="29"/>
      <c r="I76" s="29"/>
      <c r="J76" s="99" t="s">
        <v>44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18" t="s">
        <v>81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187" t="str">
        <f>E7</f>
        <v>Výměna sportovních povrchů v areálu ZŠ Dobříš - II.ETAPA</v>
      </c>
      <c r="F85" s="188"/>
      <c r="G85" s="188"/>
      <c r="H85" s="18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3" t="s">
        <v>79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73" t="str">
        <f>E9</f>
        <v>1 - Výměna sportovních povrchů</v>
      </c>
      <c r="F87" s="186"/>
      <c r="G87" s="186"/>
      <c r="H87" s="18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44166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 x14ac:dyDescent="0.2">
      <c r="A91" s="26"/>
      <c r="B91" s="27"/>
      <c r="C91" s="23" t="s">
        <v>19</v>
      </c>
      <c r="D91" s="26"/>
      <c r="E91" s="26"/>
      <c r="F91" s="21" t="str">
        <f>E15</f>
        <v>Město Dobříš, Mírové náměsti č.p. 119</v>
      </c>
      <c r="G91" s="26"/>
      <c r="H91" s="26"/>
      <c r="I91" s="23" t="s">
        <v>24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26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82</v>
      </c>
      <c r="D94" s="92"/>
      <c r="E94" s="92"/>
      <c r="F94" s="92"/>
      <c r="G94" s="92"/>
      <c r="H94" s="92"/>
      <c r="I94" s="92"/>
      <c r="J94" s="101" t="s">
        <v>83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2" t="s">
        <v>84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85</v>
      </c>
    </row>
    <row r="97" spans="1:31" s="9" customFormat="1" ht="24.95" customHeight="1" x14ac:dyDescent="0.2">
      <c r="B97" s="103"/>
      <c r="D97" s="104" t="s">
        <v>86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1:31" s="10" customFormat="1" ht="19.899999999999999" customHeight="1" x14ac:dyDescent="0.2">
      <c r="B98" s="107"/>
      <c r="D98" s="108" t="s">
        <v>87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1:31" s="10" customFormat="1" ht="19.899999999999999" customHeight="1" x14ac:dyDescent="0.2">
      <c r="B99" s="107"/>
      <c r="D99" s="108" t="s">
        <v>88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1:31" s="10" customFormat="1" ht="19.899999999999999" customHeight="1" x14ac:dyDescent="0.2">
      <c r="B100" s="107"/>
      <c r="D100" s="108" t="s">
        <v>89</v>
      </c>
      <c r="E100" s="109"/>
      <c r="F100" s="109"/>
      <c r="G100" s="109"/>
      <c r="H100" s="109"/>
      <c r="I100" s="109"/>
      <c r="J100" s="110">
        <f>J131</f>
        <v>0</v>
      </c>
      <c r="L100" s="107"/>
    </row>
    <row r="101" spans="1:31" s="10" customFormat="1" ht="19.899999999999999" customHeight="1" x14ac:dyDescent="0.2">
      <c r="B101" s="107"/>
      <c r="D101" s="108" t="s">
        <v>90</v>
      </c>
      <c r="E101" s="109"/>
      <c r="F101" s="109"/>
      <c r="G101" s="109"/>
      <c r="H101" s="109"/>
      <c r="I101" s="109"/>
      <c r="J101" s="110">
        <f>J139</f>
        <v>0</v>
      </c>
      <c r="L101" s="107"/>
    </row>
    <row r="102" spans="1:31" s="9" customFormat="1" ht="24.95" customHeight="1" x14ac:dyDescent="0.2">
      <c r="B102" s="103"/>
      <c r="D102" s="104" t="s">
        <v>91</v>
      </c>
      <c r="E102" s="105"/>
      <c r="F102" s="105"/>
      <c r="G102" s="105"/>
      <c r="H102" s="105"/>
      <c r="I102" s="105"/>
      <c r="J102" s="106">
        <f>J144</f>
        <v>0</v>
      </c>
      <c r="L102" s="103"/>
    </row>
    <row r="103" spans="1:31" s="10" customFormat="1" ht="19.899999999999999" customHeight="1" x14ac:dyDescent="0.2">
      <c r="B103" s="107"/>
      <c r="D103" s="108" t="s">
        <v>92</v>
      </c>
      <c r="E103" s="109"/>
      <c r="F103" s="109"/>
      <c r="G103" s="109"/>
      <c r="H103" s="109"/>
      <c r="I103" s="109"/>
      <c r="J103" s="110">
        <f>J145</f>
        <v>0</v>
      </c>
      <c r="L103" s="107"/>
    </row>
    <row r="104" spans="1:31" s="2" customFormat="1" ht="21.75" customHeight="1" x14ac:dyDescent="0.2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 x14ac:dyDescent="0.2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9" spans="1:31" s="2" customFormat="1" ht="6.95" customHeight="1" x14ac:dyDescent="0.2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 x14ac:dyDescent="0.2">
      <c r="A110" s="26"/>
      <c r="B110" s="27"/>
      <c r="C110" s="18" t="s">
        <v>93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 x14ac:dyDescent="0.2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 x14ac:dyDescent="0.2">
      <c r="A113" s="26"/>
      <c r="B113" s="27"/>
      <c r="C113" s="26"/>
      <c r="D113" s="26"/>
      <c r="E113" s="187" t="str">
        <f>E7</f>
        <v>Výměna sportovních povrchů v areálu ZŠ Dobříš - II.ETAPA</v>
      </c>
      <c r="F113" s="188"/>
      <c r="G113" s="188"/>
      <c r="H113" s="18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3" t="s">
        <v>79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73" t="str">
        <f>E9</f>
        <v>1 - Výměna sportovních povrchů</v>
      </c>
      <c r="F115" s="186"/>
      <c r="G115" s="186"/>
      <c r="H115" s="18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3" t="s">
        <v>16</v>
      </c>
      <c r="D117" s="26"/>
      <c r="E117" s="26"/>
      <c r="F117" s="21" t="str">
        <f>F12</f>
        <v xml:space="preserve"> </v>
      </c>
      <c r="G117" s="26"/>
      <c r="H117" s="26"/>
      <c r="I117" s="23" t="s">
        <v>18</v>
      </c>
      <c r="J117" s="49">
        <f>IF(J12="","",J12)</f>
        <v>44166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3" t="s">
        <v>19</v>
      </c>
      <c r="D119" s="26"/>
      <c r="E119" s="26"/>
      <c r="F119" s="21" t="str">
        <f>E15</f>
        <v>Město Dobříš, Mírové náměsti č.p. 119</v>
      </c>
      <c r="G119" s="26"/>
      <c r="H119" s="26"/>
      <c r="I119" s="23" t="s">
        <v>24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3" t="s">
        <v>23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26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11"/>
      <c r="B122" s="112"/>
      <c r="C122" s="113" t="s">
        <v>94</v>
      </c>
      <c r="D122" s="114" t="s">
        <v>53</v>
      </c>
      <c r="E122" s="114" t="s">
        <v>49</v>
      </c>
      <c r="F122" s="114" t="s">
        <v>50</v>
      </c>
      <c r="G122" s="114" t="s">
        <v>95</v>
      </c>
      <c r="H122" s="114" t="s">
        <v>96</v>
      </c>
      <c r="I122" s="114" t="s">
        <v>97</v>
      </c>
      <c r="J122" s="114" t="s">
        <v>83</v>
      </c>
      <c r="K122" s="115" t="s">
        <v>98</v>
      </c>
      <c r="L122" s="116"/>
      <c r="M122" s="56" t="s">
        <v>1</v>
      </c>
      <c r="N122" s="57" t="s">
        <v>32</v>
      </c>
      <c r="O122" s="57" t="s">
        <v>99</v>
      </c>
      <c r="P122" s="57" t="s">
        <v>100</v>
      </c>
      <c r="Q122" s="57" t="s">
        <v>101</v>
      </c>
      <c r="R122" s="57" t="s">
        <v>102</v>
      </c>
      <c r="S122" s="57" t="s">
        <v>103</v>
      </c>
      <c r="T122" s="58" t="s">
        <v>104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 x14ac:dyDescent="0.25">
      <c r="A123" s="26"/>
      <c r="B123" s="27"/>
      <c r="C123" s="63" t="s">
        <v>105</v>
      </c>
      <c r="D123" s="26"/>
      <c r="E123" s="26"/>
      <c r="F123" s="26"/>
      <c r="G123" s="26"/>
      <c r="H123" s="26"/>
      <c r="I123" s="26"/>
      <c r="J123" s="117">
        <f>J124</f>
        <v>0</v>
      </c>
      <c r="K123" s="26"/>
      <c r="L123" s="27"/>
      <c r="M123" s="59"/>
      <c r="N123" s="50"/>
      <c r="O123" s="60"/>
      <c r="P123" s="118">
        <f>P124+P144</f>
        <v>1490.08725</v>
      </c>
      <c r="Q123" s="60"/>
      <c r="R123" s="118">
        <f>R124+R144</f>
        <v>625.49699999999996</v>
      </c>
      <c r="S123" s="60"/>
      <c r="T123" s="119">
        <f>T124+T144</f>
        <v>626.22499999999991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67</v>
      </c>
      <c r="AU123" s="14" t="s">
        <v>85</v>
      </c>
      <c r="BK123" s="120">
        <f>BK124+BK144</f>
        <v>0</v>
      </c>
    </row>
    <row r="124" spans="1:65" s="12" customFormat="1" ht="25.9" customHeight="1" x14ac:dyDescent="0.2">
      <c r="B124" s="121"/>
      <c r="D124" s="122" t="s">
        <v>67</v>
      </c>
      <c r="E124" s="123" t="s">
        <v>106</v>
      </c>
      <c r="F124" s="123" t="s">
        <v>107</v>
      </c>
      <c r="J124" s="124">
        <f>SUM(J125,J127,J131,J139,J145)</f>
        <v>0</v>
      </c>
      <c r="L124" s="121"/>
      <c r="M124" s="125"/>
      <c r="N124" s="126"/>
      <c r="O124" s="126"/>
      <c r="P124" s="127">
        <f>P125+P127+P131+P139</f>
        <v>1490.08725</v>
      </c>
      <c r="Q124" s="126"/>
      <c r="R124" s="127">
        <f>R125+R127+R131+R139</f>
        <v>625.49699999999996</v>
      </c>
      <c r="S124" s="126"/>
      <c r="T124" s="128">
        <f>T125+T127+T131+T139</f>
        <v>626.22499999999991</v>
      </c>
      <c r="AR124" s="122" t="s">
        <v>73</v>
      </c>
      <c r="AT124" s="129" t="s">
        <v>67</v>
      </c>
      <c r="AU124" s="129" t="s">
        <v>68</v>
      </c>
      <c r="AY124" s="122" t="s">
        <v>108</v>
      </c>
      <c r="BK124" s="130">
        <f>BK125+BK127+BK131+BK139</f>
        <v>0</v>
      </c>
    </row>
    <row r="125" spans="1:65" s="12" customFormat="1" ht="22.9" customHeight="1" x14ac:dyDescent="0.2">
      <c r="B125" s="121"/>
      <c r="D125" s="122" t="s">
        <v>67</v>
      </c>
      <c r="E125" s="131" t="s">
        <v>73</v>
      </c>
      <c r="F125" s="131" t="s">
        <v>109</v>
      </c>
      <c r="J125" s="132">
        <f>SUM(J126)</f>
        <v>0</v>
      </c>
      <c r="L125" s="121"/>
      <c r="M125" s="125"/>
      <c r="N125" s="126"/>
      <c r="O125" s="126"/>
      <c r="P125" s="127">
        <f>SUM(P126:P126)</f>
        <v>0</v>
      </c>
      <c r="Q125" s="126"/>
      <c r="R125" s="127">
        <f>SUM(R126:R126)</f>
        <v>0</v>
      </c>
      <c r="S125" s="126"/>
      <c r="T125" s="128">
        <f>SUM(T126:T126)</f>
        <v>25.025000000000002</v>
      </c>
      <c r="AR125" s="122" t="s">
        <v>73</v>
      </c>
      <c r="AT125" s="129" t="s">
        <v>67</v>
      </c>
      <c r="AU125" s="129" t="s">
        <v>73</v>
      </c>
      <c r="AY125" s="122" t="s">
        <v>108</v>
      </c>
      <c r="BK125" s="130">
        <f>SUM(BK126:BK126)</f>
        <v>0</v>
      </c>
    </row>
    <row r="126" spans="1:65" s="2" customFormat="1" ht="14.45" customHeight="1" x14ac:dyDescent="0.2">
      <c r="A126" s="26"/>
      <c r="B126" s="133"/>
      <c r="C126" s="134" t="s">
        <v>114</v>
      </c>
      <c r="D126" s="134" t="s">
        <v>110</v>
      </c>
      <c r="E126" s="135" t="s">
        <v>115</v>
      </c>
      <c r="F126" s="136" t="s">
        <v>116</v>
      </c>
      <c r="G126" s="137" t="s">
        <v>111</v>
      </c>
      <c r="H126" s="138">
        <f>325+390</f>
        <v>715</v>
      </c>
      <c r="I126" s="189"/>
      <c r="J126" s="139">
        <f>ROUND(I126*H126,2)</f>
        <v>0</v>
      </c>
      <c r="K126" s="136" t="s">
        <v>1</v>
      </c>
      <c r="L126" s="27"/>
      <c r="M126" s="140" t="s">
        <v>1</v>
      </c>
      <c r="N126" s="141" t="s">
        <v>33</v>
      </c>
      <c r="O126" s="142">
        <v>0</v>
      </c>
      <c r="P126" s="142">
        <f>O126*H126</f>
        <v>0</v>
      </c>
      <c r="Q126" s="142">
        <v>0</v>
      </c>
      <c r="R126" s="142">
        <f>Q126*H126</f>
        <v>0</v>
      </c>
      <c r="S126" s="142">
        <v>3.5000000000000003E-2</v>
      </c>
      <c r="T126" s="143">
        <f>S126*H126</f>
        <v>25.025000000000002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4" t="s">
        <v>113</v>
      </c>
      <c r="AT126" s="144" t="s">
        <v>110</v>
      </c>
      <c r="AU126" s="144" t="s">
        <v>77</v>
      </c>
      <c r="AY126" s="14" t="s">
        <v>108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4" t="s">
        <v>73</v>
      </c>
      <c r="BK126" s="145">
        <f>ROUND(I126*H126,2)</f>
        <v>0</v>
      </c>
      <c r="BL126" s="14" t="s">
        <v>113</v>
      </c>
      <c r="BM126" s="144" t="s">
        <v>117</v>
      </c>
    </row>
    <row r="127" spans="1:65" s="12" customFormat="1" ht="22.9" customHeight="1" x14ac:dyDescent="0.2">
      <c r="B127" s="121"/>
      <c r="D127" s="122" t="s">
        <v>67</v>
      </c>
      <c r="E127" s="131" t="s">
        <v>118</v>
      </c>
      <c r="F127" s="131" t="s">
        <v>119</v>
      </c>
      <c r="J127" s="132">
        <f>SUM(J128:J130)</f>
        <v>0</v>
      </c>
      <c r="L127" s="121"/>
      <c r="M127" s="125"/>
      <c r="N127" s="126"/>
      <c r="O127" s="126"/>
      <c r="P127" s="127">
        <f>SUM(P128:P130)</f>
        <v>0</v>
      </c>
      <c r="Q127" s="126"/>
      <c r="R127" s="127">
        <f>SUM(R128:R130)</f>
        <v>24.297000000000001</v>
      </c>
      <c r="S127" s="126"/>
      <c r="T127" s="128">
        <f>SUM(T128:T130)</f>
        <v>0</v>
      </c>
      <c r="AR127" s="122" t="s">
        <v>73</v>
      </c>
      <c r="AT127" s="129" t="s">
        <v>67</v>
      </c>
      <c r="AU127" s="129" t="s">
        <v>73</v>
      </c>
      <c r="AY127" s="122" t="s">
        <v>108</v>
      </c>
      <c r="BK127" s="130">
        <f>SUM(BK128:BK130)</f>
        <v>0</v>
      </c>
    </row>
    <row r="128" spans="1:65" s="2" customFormat="1" ht="24.75" customHeight="1" x14ac:dyDescent="0.2">
      <c r="A128" s="26"/>
      <c r="B128" s="133"/>
      <c r="C128" s="134" t="s">
        <v>120</v>
      </c>
      <c r="D128" s="134" t="s">
        <v>110</v>
      </c>
      <c r="E128" s="135" t="s">
        <v>172</v>
      </c>
      <c r="F128" s="136" t="s">
        <v>171</v>
      </c>
      <c r="G128" s="137" t="s">
        <v>111</v>
      </c>
      <c r="H128" s="138">
        <f>715/10</f>
        <v>71.5</v>
      </c>
      <c r="I128" s="189"/>
      <c r="J128" s="139">
        <f>ROUND(I128*H128,2)</f>
        <v>0</v>
      </c>
      <c r="K128" s="136" t="s">
        <v>1</v>
      </c>
      <c r="L128" s="27"/>
      <c r="M128" s="140" t="s">
        <v>1</v>
      </c>
      <c r="N128" s="141" t="s">
        <v>33</v>
      </c>
      <c r="O128" s="142">
        <v>0</v>
      </c>
      <c r="P128" s="142">
        <f>O128*H128</f>
        <v>0</v>
      </c>
      <c r="Q128" s="142">
        <v>8.0000000000000002E-3</v>
      </c>
      <c r="R128" s="142">
        <f>Q128*H128</f>
        <v>0.57200000000000006</v>
      </c>
      <c r="S128" s="142">
        <v>0</v>
      </c>
      <c r="T128" s="143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4" t="s">
        <v>113</v>
      </c>
      <c r="AT128" s="144" t="s">
        <v>110</v>
      </c>
      <c r="AU128" s="144" t="s">
        <v>77</v>
      </c>
      <c r="AY128" s="14" t="s">
        <v>108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4" t="s">
        <v>73</v>
      </c>
      <c r="BK128" s="145">
        <f>ROUND(I128*H128,2)</f>
        <v>0</v>
      </c>
      <c r="BL128" s="14" t="s">
        <v>113</v>
      </c>
      <c r="BM128" s="144" t="s">
        <v>121</v>
      </c>
    </row>
    <row r="129" spans="1:65" s="2" customFormat="1" ht="66" customHeight="1" x14ac:dyDescent="0.2">
      <c r="A129" s="26"/>
      <c r="B129" s="133"/>
      <c r="C129" s="134" t="s">
        <v>118</v>
      </c>
      <c r="D129" s="134" t="s">
        <v>110</v>
      </c>
      <c r="E129" s="135" t="s">
        <v>122</v>
      </c>
      <c r="F129" s="136" t="s">
        <v>173</v>
      </c>
      <c r="G129" s="137" t="s">
        <v>111</v>
      </c>
      <c r="H129" s="138">
        <v>325</v>
      </c>
      <c r="I129" s="189"/>
      <c r="J129" s="139">
        <f>ROUND(I129*H129,2)</f>
        <v>0</v>
      </c>
      <c r="K129" s="136" t="s">
        <v>1</v>
      </c>
      <c r="L129" s="27"/>
      <c r="M129" s="140" t="s">
        <v>1</v>
      </c>
      <c r="N129" s="141" t="s">
        <v>33</v>
      </c>
      <c r="O129" s="142">
        <v>0</v>
      </c>
      <c r="P129" s="142">
        <f>O129*H129</f>
        <v>0</v>
      </c>
      <c r="Q129" s="142">
        <v>3.1E-2</v>
      </c>
      <c r="R129" s="142">
        <f>Q129*H129</f>
        <v>10.074999999999999</v>
      </c>
      <c r="S129" s="142">
        <v>0</v>
      </c>
      <c r="T129" s="143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4" t="s">
        <v>113</v>
      </c>
      <c r="AT129" s="144" t="s">
        <v>110</v>
      </c>
      <c r="AU129" s="144" t="s">
        <v>77</v>
      </c>
      <c r="AY129" s="14" t="s">
        <v>108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4" t="s">
        <v>73</v>
      </c>
      <c r="BK129" s="145">
        <f>ROUND(I129*H129,2)</f>
        <v>0</v>
      </c>
      <c r="BL129" s="14" t="s">
        <v>113</v>
      </c>
      <c r="BM129" s="144" t="s">
        <v>123</v>
      </c>
    </row>
    <row r="130" spans="1:65" s="2" customFormat="1" ht="123" customHeight="1" x14ac:dyDescent="0.2">
      <c r="A130" s="26"/>
      <c r="B130" s="133"/>
      <c r="C130" s="134" t="s">
        <v>124</v>
      </c>
      <c r="D130" s="134" t="s">
        <v>110</v>
      </c>
      <c r="E130" s="135" t="s">
        <v>125</v>
      </c>
      <c r="F130" s="136" t="s">
        <v>178</v>
      </c>
      <c r="G130" s="137" t="s">
        <v>111</v>
      </c>
      <c r="H130" s="138">
        <v>390</v>
      </c>
      <c r="I130" s="189"/>
      <c r="J130" s="139">
        <f>ROUND(I130*H130,2)</f>
        <v>0</v>
      </c>
      <c r="K130" s="136" t="s">
        <v>1</v>
      </c>
      <c r="L130" s="27"/>
      <c r="M130" s="140" t="s">
        <v>1</v>
      </c>
      <c r="N130" s="141" t="s">
        <v>33</v>
      </c>
      <c r="O130" s="142">
        <v>0</v>
      </c>
      <c r="P130" s="142">
        <f>O130*H130</f>
        <v>0</v>
      </c>
      <c r="Q130" s="142">
        <v>3.5000000000000003E-2</v>
      </c>
      <c r="R130" s="142">
        <f>Q130*H130</f>
        <v>13.650000000000002</v>
      </c>
      <c r="S130" s="142">
        <v>0</v>
      </c>
      <c r="T130" s="143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4" t="s">
        <v>113</v>
      </c>
      <c r="AT130" s="144" t="s">
        <v>110</v>
      </c>
      <c r="AU130" s="144" t="s">
        <v>77</v>
      </c>
      <c r="AY130" s="14" t="s">
        <v>108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4" t="s">
        <v>73</v>
      </c>
      <c r="BK130" s="145">
        <f>ROUND(I130*H130,2)</f>
        <v>0</v>
      </c>
      <c r="BL130" s="14" t="s">
        <v>113</v>
      </c>
      <c r="BM130" s="144" t="s">
        <v>126</v>
      </c>
    </row>
    <row r="131" spans="1:65" s="12" customFormat="1" ht="22.9" customHeight="1" x14ac:dyDescent="0.2">
      <c r="B131" s="121"/>
      <c r="D131" s="122" t="s">
        <v>67</v>
      </c>
      <c r="E131" s="131" t="s">
        <v>127</v>
      </c>
      <c r="F131" s="131" t="s">
        <v>128</v>
      </c>
      <c r="J131" s="132">
        <f>SUM(J132:J137)</f>
        <v>0</v>
      </c>
      <c r="L131" s="121"/>
      <c r="M131" s="125"/>
      <c r="N131" s="126"/>
      <c r="O131" s="126"/>
      <c r="P131" s="127">
        <f>SUM(P132:P132)</f>
        <v>1485</v>
      </c>
      <c r="Q131" s="126"/>
      <c r="R131" s="127">
        <f>SUM(R132:R132)</f>
        <v>601.19999999999993</v>
      </c>
      <c r="S131" s="126"/>
      <c r="T131" s="128">
        <f>SUM(T132:T132)</f>
        <v>601.19999999999993</v>
      </c>
      <c r="AR131" s="122" t="s">
        <v>73</v>
      </c>
      <c r="AT131" s="129" t="s">
        <v>67</v>
      </c>
      <c r="AU131" s="129" t="s">
        <v>73</v>
      </c>
      <c r="AY131" s="122" t="s">
        <v>108</v>
      </c>
      <c r="BK131" s="130">
        <f>SUM(BK132:BK132)</f>
        <v>0</v>
      </c>
    </row>
    <row r="132" spans="1:65" s="2" customFormat="1" ht="14.45" customHeight="1" x14ac:dyDescent="0.2">
      <c r="A132" s="26"/>
      <c r="B132" s="133"/>
      <c r="C132" s="134" t="s">
        <v>129</v>
      </c>
      <c r="D132" s="134" t="s">
        <v>110</v>
      </c>
      <c r="E132" s="135" t="s">
        <v>160</v>
      </c>
      <c r="F132" s="136" t="s">
        <v>161</v>
      </c>
      <c r="G132" s="137" t="s">
        <v>111</v>
      </c>
      <c r="H132" s="138">
        <f>(25+26+13+13+15+2+26)*3</f>
        <v>360</v>
      </c>
      <c r="I132" s="189"/>
      <c r="J132" s="139">
        <f t="shared" ref="J132:J138" si="0">ROUND(I132*H132,2)</f>
        <v>0</v>
      </c>
      <c r="K132" s="136"/>
      <c r="L132" s="27"/>
      <c r="M132" s="140" t="s">
        <v>1</v>
      </c>
      <c r="N132" s="141" t="s">
        <v>33</v>
      </c>
      <c r="O132" s="142">
        <v>4.125</v>
      </c>
      <c r="P132" s="142">
        <f t="shared" ref="P132:P138" si="1">O132*H132</f>
        <v>1485</v>
      </c>
      <c r="Q132" s="142">
        <v>1.67</v>
      </c>
      <c r="R132" s="142">
        <f t="shared" ref="R132:R138" si="2">Q132*H132</f>
        <v>601.19999999999993</v>
      </c>
      <c r="S132" s="142">
        <v>1.67</v>
      </c>
      <c r="T132" s="143">
        <f t="shared" ref="T132:T138" si="3">S132*H132</f>
        <v>601.19999999999993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4" t="s">
        <v>113</v>
      </c>
      <c r="AT132" s="144" t="s">
        <v>110</v>
      </c>
      <c r="AU132" s="144" t="s">
        <v>77</v>
      </c>
      <c r="AY132" s="14" t="s">
        <v>108</v>
      </c>
      <c r="BE132" s="145">
        <f t="shared" ref="BE132:BE138" si="4">IF(N132="základní",J132,0)</f>
        <v>0</v>
      </c>
      <c r="BF132" s="145">
        <f t="shared" ref="BF132:BF138" si="5">IF(N132="snížená",J132,0)</f>
        <v>0</v>
      </c>
      <c r="BG132" s="145">
        <f t="shared" ref="BG132:BG138" si="6">IF(N132="zákl. přenesená",J132,0)</f>
        <v>0</v>
      </c>
      <c r="BH132" s="145">
        <f t="shared" ref="BH132:BH138" si="7">IF(N132="sníž. přenesená",J132,0)</f>
        <v>0</v>
      </c>
      <c r="BI132" s="145">
        <f t="shared" ref="BI132:BI138" si="8">IF(N132="nulová",J132,0)</f>
        <v>0</v>
      </c>
      <c r="BJ132" s="14" t="s">
        <v>73</v>
      </c>
      <c r="BK132" s="145">
        <f t="shared" ref="BK132:BK138" si="9">ROUND(I132*H132,2)</f>
        <v>0</v>
      </c>
      <c r="BL132" s="14" t="s">
        <v>113</v>
      </c>
      <c r="BM132" s="144" t="s">
        <v>130</v>
      </c>
    </row>
    <row r="133" spans="1:65" s="2" customFormat="1" ht="27.75" customHeight="1" x14ac:dyDescent="0.2">
      <c r="A133" s="26"/>
      <c r="B133" s="133"/>
      <c r="C133" s="134" t="s">
        <v>129</v>
      </c>
      <c r="D133" s="134" t="s">
        <v>110</v>
      </c>
      <c r="E133" s="135" t="s">
        <v>158</v>
      </c>
      <c r="F133" s="136" t="s">
        <v>159</v>
      </c>
      <c r="G133" s="137" t="s">
        <v>111</v>
      </c>
      <c r="H133" s="138">
        <v>64.25</v>
      </c>
      <c r="I133" s="189"/>
      <c r="J133" s="139">
        <f t="shared" si="0"/>
        <v>0</v>
      </c>
      <c r="K133" s="136"/>
      <c r="L133" s="27"/>
      <c r="M133" s="140" t="s">
        <v>1</v>
      </c>
      <c r="N133" s="141" t="s">
        <v>33</v>
      </c>
      <c r="O133" s="142">
        <v>4.125</v>
      </c>
      <c r="P133" s="142">
        <f t="shared" si="1"/>
        <v>265.03125</v>
      </c>
      <c r="Q133" s="142">
        <v>1.67</v>
      </c>
      <c r="R133" s="142">
        <f t="shared" si="2"/>
        <v>107.2975</v>
      </c>
      <c r="S133" s="142">
        <v>1.67</v>
      </c>
      <c r="T133" s="143">
        <f t="shared" si="3"/>
        <v>107.2975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4" t="s">
        <v>113</v>
      </c>
      <c r="AT133" s="144" t="s">
        <v>110</v>
      </c>
      <c r="AU133" s="144" t="s">
        <v>77</v>
      </c>
      <c r="AY133" s="14" t="s">
        <v>108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4" t="s">
        <v>73</v>
      </c>
      <c r="BK133" s="145">
        <f t="shared" si="9"/>
        <v>0</v>
      </c>
      <c r="BL133" s="14" t="s">
        <v>113</v>
      </c>
      <c r="BM133" s="144" t="s">
        <v>130</v>
      </c>
    </row>
    <row r="134" spans="1:65" s="2" customFormat="1" ht="24.75" customHeight="1" x14ac:dyDescent="0.2">
      <c r="A134" s="26"/>
      <c r="B134" s="133"/>
      <c r="C134" s="134" t="s">
        <v>129</v>
      </c>
      <c r="D134" s="134" t="s">
        <v>110</v>
      </c>
      <c r="E134" s="135" t="s">
        <v>162</v>
      </c>
      <c r="F134" s="136" t="s">
        <v>163</v>
      </c>
      <c r="G134" s="137" t="s">
        <v>111</v>
      </c>
      <c r="H134" s="138">
        <v>64.25</v>
      </c>
      <c r="I134" s="189"/>
      <c r="J134" s="139">
        <f t="shared" si="0"/>
        <v>0</v>
      </c>
      <c r="K134" s="136"/>
      <c r="L134" s="27"/>
      <c r="M134" s="140" t="s">
        <v>1</v>
      </c>
      <c r="N134" s="141" t="s">
        <v>33</v>
      </c>
      <c r="O134" s="142">
        <v>4.125</v>
      </c>
      <c r="P134" s="142">
        <f t="shared" si="1"/>
        <v>265.03125</v>
      </c>
      <c r="Q134" s="142">
        <v>1.67</v>
      </c>
      <c r="R134" s="142">
        <f t="shared" si="2"/>
        <v>107.2975</v>
      </c>
      <c r="S134" s="142">
        <v>1.67</v>
      </c>
      <c r="T134" s="143">
        <f t="shared" si="3"/>
        <v>107.2975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4" t="s">
        <v>113</v>
      </c>
      <c r="AT134" s="144" t="s">
        <v>110</v>
      </c>
      <c r="AU134" s="144" t="s">
        <v>77</v>
      </c>
      <c r="AY134" s="14" t="s">
        <v>108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4" t="s">
        <v>73</v>
      </c>
      <c r="BK134" s="145">
        <f t="shared" si="9"/>
        <v>0</v>
      </c>
      <c r="BL134" s="14" t="s">
        <v>113</v>
      </c>
      <c r="BM134" s="144" t="s">
        <v>130</v>
      </c>
    </row>
    <row r="135" spans="1:65" s="2" customFormat="1" ht="27.75" customHeight="1" x14ac:dyDescent="0.2">
      <c r="A135" s="26"/>
      <c r="B135" s="133"/>
      <c r="C135" s="134" t="s">
        <v>129</v>
      </c>
      <c r="D135" s="134" t="s">
        <v>110</v>
      </c>
      <c r="E135" s="135" t="s">
        <v>165</v>
      </c>
      <c r="F135" s="136" t="s">
        <v>164</v>
      </c>
      <c r="G135" s="137" t="s">
        <v>111</v>
      </c>
      <c r="H135" s="138">
        <v>360</v>
      </c>
      <c r="I135" s="189"/>
      <c r="J135" s="139">
        <f t="shared" si="0"/>
        <v>0</v>
      </c>
      <c r="K135" s="136"/>
      <c r="L135" s="27"/>
      <c r="M135" s="140" t="s">
        <v>1</v>
      </c>
      <c r="N135" s="141" t="s">
        <v>33</v>
      </c>
      <c r="O135" s="142">
        <v>4.125</v>
      </c>
      <c r="P135" s="142">
        <f t="shared" si="1"/>
        <v>1485</v>
      </c>
      <c r="Q135" s="142">
        <v>1.67</v>
      </c>
      <c r="R135" s="142">
        <f t="shared" si="2"/>
        <v>601.19999999999993</v>
      </c>
      <c r="S135" s="142">
        <v>1.67</v>
      </c>
      <c r="T135" s="143">
        <f t="shared" si="3"/>
        <v>601.19999999999993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4" t="s">
        <v>113</v>
      </c>
      <c r="AT135" s="144" t="s">
        <v>110</v>
      </c>
      <c r="AU135" s="144" t="s">
        <v>77</v>
      </c>
      <c r="AY135" s="14" t="s">
        <v>108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4" t="s">
        <v>73</v>
      </c>
      <c r="BK135" s="145">
        <f t="shared" si="9"/>
        <v>0</v>
      </c>
      <c r="BL135" s="14" t="s">
        <v>113</v>
      </c>
      <c r="BM135" s="144" t="s">
        <v>130</v>
      </c>
    </row>
    <row r="136" spans="1:65" s="2" customFormat="1" ht="24.75" customHeight="1" x14ac:dyDescent="0.2">
      <c r="A136" s="26"/>
      <c r="B136" s="133"/>
      <c r="C136" s="134" t="s">
        <v>129</v>
      </c>
      <c r="D136" s="134" t="s">
        <v>110</v>
      </c>
      <c r="E136" s="135" t="s">
        <v>167</v>
      </c>
      <c r="F136" s="136" t="s">
        <v>166</v>
      </c>
      <c r="G136" s="137" t="s">
        <v>111</v>
      </c>
      <c r="H136" s="138">
        <v>360</v>
      </c>
      <c r="I136" s="189"/>
      <c r="J136" s="139">
        <f t="shared" si="0"/>
        <v>0</v>
      </c>
      <c r="K136" s="136"/>
      <c r="L136" s="27"/>
      <c r="M136" s="140" t="s">
        <v>1</v>
      </c>
      <c r="N136" s="141" t="s">
        <v>33</v>
      </c>
      <c r="O136" s="142">
        <v>4.125</v>
      </c>
      <c r="P136" s="142">
        <f t="shared" si="1"/>
        <v>1485</v>
      </c>
      <c r="Q136" s="142">
        <v>1.67</v>
      </c>
      <c r="R136" s="142">
        <f t="shared" si="2"/>
        <v>601.19999999999993</v>
      </c>
      <c r="S136" s="142">
        <v>1.67</v>
      </c>
      <c r="T136" s="143">
        <f t="shared" si="3"/>
        <v>601.19999999999993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4" t="s">
        <v>113</v>
      </c>
      <c r="AT136" s="144" t="s">
        <v>110</v>
      </c>
      <c r="AU136" s="144" t="s">
        <v>77</v>
      </c>
      <c r="AY136" s="14" t="s">
        <v>108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4" t="s">
        <v>73</v>
      </c>
      <c r="BK136" s="145">
        <f t="shared" si="9"/>
        <v>0</v>
      </c>
      <c r="BL136" s="14" t="s">
        <v>113</v>
      </c>
      <c r="BM136" s="144" t="s">
        <v>130</v>
      </c>
    </row>
    <row r="137" spans="1:65" s="2" customFormat="1" ht="27.75" customHeight="1" x14ac:dyDescent="0.2">
      <c r="A137" s="26"/>
      <c r="B137" s="133"/>
      <c r="C137" s="134" t="s">
        <v>129</v>
      </c>
      <c r="D137" s="134" t="s">
        <v>110</v>
      </c>
      <c r="E137" s="135" t="s">
        <v>168</v>
      </c>
      <c r="F137" s="150" t="s">
        <v>169</v>
      </c>
      <c r="G137" s="137" t="s">
        <v>170</v>
      </c>
      <c r="H137" s="138">
        <v>13</v>
      </c>
      <c r="I137" s="189"/>
      <c r="J137" s="139">
        <f t="shared" si="0"/>
        <v>0</v>
      </c>
      <c r="K137" s="136"/>
      <c r="L137" s="27"/>
      <c r="M137" s="140" t="s">
        <v>1</v>
      </c>
      <c r="N137" s="141" t="s">
        <v>33</v>
      </c>
      <c r="O137" s="142">
        <v>4.125</v>
      </c>
      <c r="P137" s="142">
        <f t="shared" si="1"/>
        <v>53.625</v>
      </c>
      <c r="Q137" s="142">
        <v>1.67</v>
      </c>
      <c r="R137" s="142">
        <f t="shared" si="2"/>
        <v>21.71</v>
      </c>
      <c r="S137" s="142">
        <v>1.67</v>
      </c>
      <c r="T137" s="143">
        <f t="shared" si="3"/>
        <v>21.71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4" t="s">
        <v>113</v>
      </c>
      <c r="AT137" s="144" t="s">
        <v>110</v>
      </c>
      <c r="AU137" s="144" t="s">
        <v>77</v>
      </c>
      <c r="AY137" s="14" t="s">
        <v>108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4" t="s">
        <v>73</v>
      </c>
      <c r="BK137" s="145">
        <f t="shared" si="9"/>
        <v>0</v>
      </c>
      <c r="BL137" s="14" t="s">
        <v>113</v>
      </c>
      <c r="BM137" s="144" t="s">
        <v>130</v>
      </c>
    </row>
    <row r="138" spans="1:65" s="2" customFormat="1" ht="27.75" customHeight="1" x14ac:dyDescent="0.2">
      <c r="A138" s="26"/>
      <c r="B138" s="133"/>
      <c r="C138" s="134" t="s">
        <v>129</v>
      </c>
      <c r="D138" s="134" t="s">
        <v>110</v>
      </c>
      <c r="E138" s="135" t="s">
        <v>174</v>
      </c>
      <c r="F138" s="150" t="s">
        <v>175</v>
      </c>
      <c r="G138" s="137" t="s">
        <v>155</v>
      </c>
      <c r="H138" s="138">
        <v>2</v>
      </c>
      <c r="I138" s="189"/>
      <c r="J138" s="139">
        <f t="shared" si="0"/>
        <v>0</v>
      </c>
      <c r="K138" s="136"/>
      <c r="L138" s="27"/>
      <c r="M138" s="140" t="s">
        <v>1</v>
      </c>
      <c r="N138" s="141" t="s">
        <v>33</v>
      </c>
      <c r="O138" s="142">
        <v>4.125</v>
      </c>
      <c r="P138" s="142">
        <f t="shared" si="1"/>
        <v>8.25</v>
      </c>
      <c r="Q138" s="142">
        <v>1.67</v>
      </c>
      <c r="R138" s="142">
        <f t="shared" si="2"/>
        <v>3.34</v>
      </c>
      <c r="S138" s="142">
        <v>1.67</v>
      </c>
      <c r="T138" s="143">
        <f t="shared" si="3"/>
        <v>3.34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4" t="s">
        <v>113</v>
      </c>
      <c r="AT138" s="144" t="s">
        <v>110</v>
      </c>
      <c r="AU138" s="144" t="s">
        <v>77</v>
      </c>
      <c r="AY138" s="14" t="s">
        <v>108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4" t="s">
        <v>73</v>
      </c>
      <c r="BK138" s="145">
        <f t="shared" si="9"/>
        <v>0</v>
      </c>
      <c r="BL138" s="14" t="s">
        <v>113</v>
      </c>
      <c r="BM138" s="144" t="s">
        <v>130</v>
      </c>
    </row>
    <row r="139" spans="1:65" s="12" customFormat="1" ht="22.9" customHeight="1" x14ac:dyDescent="0.2">
      <c r="B139" s="121"/>
      <c r="D139" s="122" t="s">
        <v>67</v>
      </c>
      <c r="E139" s="131" t="s">
        <v>131</v>
      </c>
      <c r="F139" s="131" t="s">
        <v>132</v>
      </c>
      <c r="I139" s="190"/>
      <c r="J139" s="132">
        <f>SUM(J140:J143)</f>
        <v>0</v>
      </c>
      <c r="L139" s="121"/>
      <c r="M139" s="125"/>
      <c r="N139" s="126"/>
      <c r="O139" s="126"/>
      <c r="P139" s="127">
        <f>SUM(P140:P143)</f>
        <v>5.0872500000000009</v>
      </c>
      <c r="Q139" s="126"/>
      <c r="R139" s="127">
        <f>SUM(R140:R143)</f>
        <v>0</v>
      </c>
      <c r="S139" s="126"/>
      <c r="T139" s="128">
        <f>SUM(T140:T143)</f>
        <v>0</v>
      </c>
      <c r="AR139" s="122" t="s">
        <v>73</v>
      </c>
      <c r="AT139" s="129" t="s">
        <v>67</v>
      </c>
      <c r="AU139" s="129" t="s">
        <v>73</v>
      </c>
      <c r="AY139" s="122" t="s">
        <v>108</v>
      </c>
      <c r="BK139" s="130">
        <f>SUM(BK140:BK143)</f>
        <v>0</v>
      </c>
    </row>
    <row r="140" spans="1:65" s="2" customFormat="1" ht="37.9" customHeight="1" x14ac:dyDescent="0.2">
      <c r="A140" s="26"/>
      <c r="B140" s="133"/>
      <c r="C140" s="134" t="s">
        <v>133</v>
      </c>
      <c r="D140" s="134" t="s">
        <v>110</v>
      </c>
      <c r="E140" s="135" t="s">
        <v>134</v>
      </c>
      <c r="F140" s="136" t="s">
        <v>135</v>
      </c>
      <c r="G140" s="137" t="s">
        <v>136</v>
      </c>
      <c r="H140" s="138">
        <f>H141*10</f>
        <v>161.50000000000003</v>
      </c>
      <c r="I140" s="189"/>
      <c r="J140" s="139">
        <f>ROUND(I140*H140,2)</f>
        <v>0</v>
      </c>
      <c r="K140" s="136" t="s">
        <v>112</v>
      </c>
      <c r="L140" s="27"/>
      <c r="M140" s="140" t="s">
        <v>1</v>
      </c>
      <c r="N140" s="141" t="s">
        <v>33</v>
      </c>
      <c r="O140" s="142">
        <v>6.0000000000000001E-3</v>
      </c>
      <c r="P140" s="142">
        <f>O140*H140</f>
        <v>0.96900000000000019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4" t="s">
        <v>113</v>
      </c>
      <c r="AT140" s="144" t="s">
        <v>110</v>
      </c>
      <c r="AU140" s="144" t="s">
        <v>77</v>
      </c>
      <c r="AY140" s="14" t="s">
        <v>108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4" t="s">
        <v>73</v>
      </c>
      <c r="BK140" s="145">
        <f>ROUND(I140*H140,2)</f>
        <v>0</v>
      </c>
      <c r="BL140" s="14" t="s">
        <v>113</v>
      </c>
      <c r="BM140" s="144" t="s">
        <v>137</v>
      </c>
    </row>
    <row r="141" spans="1:65" s="2" customFormat="1" ht="37.9" customHeight="1" x14ac:dyDescent="0.2">
      <c r="A141" s="26"/>
      <c r="B141" s="133"/>
      <c r="C141" s="134" t="s">
        <v>127</v>
      </c>
      <c r="D141" s="134" t="s">
        <v>110</v>
      </c>
      <c r="E141" s="135" t="s">
        <v>138</v>
      </c>
      <c r="F141" s="136" t="s">
        <v>139</v>
      </c>
      <c r="G141" s="137" t="s">
        <v>136</v>
      </c>
      <c r="H141" s="138">
        <f>14.3+1.85</f>
        <v>16.150000000000002</v>
      </c>
      <c r="I141" s="189"/>
      <c r="J141" s="139">
        <f>ROUND(I141*H141,2)</f>
        <v>0</v>
      </c>
      <c r="K141" s="136" t="s">
        <v>112</v>
      </c>
      <c r="L141" s="27"/>
      <c r="M141" s="140" t="s">
        <v>1</v>
      </c>
      <c r="N141" s="141" t="s">
        <v>33</v>
      </c>
      <c r="O141" s="142">
        <v>0.255</v>
      </c>
      <c r="P141" s="142">
        <f>O141*H141</f>
        <v>4.1182500000000006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4" t="s">
        <v>113</v>
      </c>
      <c r="AT141" s="144" t="s">
        <v>110</v>
      </c>
      <c r="AU141" s="144" t="s">
        <v>77</v>
      </c>
      <c r="AY141" s="14" t="s">
        <v>108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4" t="s">
        <v>73</v>
      </c>
      <c r="BK141" s="145">
        <f>ROUND(I141*H141,2)</f>
        <v>0</v>
      </c>
      <c r="BL141" s="14" t="s">
        <v>113</v>
      </c>
      <c r="BM141" s="144" t="s">
        <v>140</v>
      </c>
    </row>
    <row r="142" spans="1:65" s="2" customFormat="1" ht="37.9" customHeight="1" x14ac:dyDescent="0.2">
      <c r="A142" s="26"/>
      <c r="B142" s="133"/>
      <c r="C142" s="134" t="s">
        <v>141</v>
      </c>
      <c r="D142" s="134" t="s">
        <v>110</v>
      </c>
      <c r="E142" s="135" t="s">
        <v>142</v>
      </c>
      <c r="F142" s="136" t="s">
        <v>143</v>
      </c>
      <c r="G142" s="137" t="s">
        <v>136</v>
      </c>
      <c r="H142" s="138">
        <v>14.3</v>
      </c>
      <c r="I142" s="189"/>
      <c r="J142" s="139">
        <f>ROUND(I142*H142,2)</f>
        <v>0</v>
      </c>
      <c r="K142" s="136" t="s">
        <v>112</v>
      </c>
      <c r="L142" s="27"/>
      <c r="M142" s="140" t="s">
        <v>1</v>
      </c>
      <c r="N142" s="141" t="s">
        <v>33</v>
      </c>
      <c r="O142" s="142">
        <v>0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4" t="s">
        <v>113</v>
      </c>
      <c r="AT142" s="144" t="s">
        <v>110</v>
      </c>
      <c r="AU142" s="144" t="s">
        <v>77</v>
      </c>
      <c r="AY142" s="14" t="s">
        <v>108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4" t="s">
        <v>73</v>
      </c>
      <c r="BK142" s="145">
        <f>ROUND(I142*H142,2)</f>
        <v>0</v>
      </c>
      <c r="BL142" s="14" t="s">
        <v>113</v>
      </c>
      <c r="BM142" s="144" t="s">
        <v>144</v>
      </c>
    </row>
    <row r="143" spans="1:65" s="2" customFormat="1" ht="37.9" customHeight="1" x14ac:dyDescent="0.2">
      <c r="A143" s="26"/>
      <c r="B143" s="133"/>
      <c r="C143" s="134" t="s">
        <v>145</v>
      </c>
      <c r="D143" s="134" t="s">
        <v>110</v>
      </c>
      <c r="E143" s="135" t="s">
        <v>146</v>
      </c>
      <c r="F143" s="136" t="s">
        <v>147</v>
      </c>
      <c r="G143" s="137" t="s">
        <v>136</v>
      </c>
      <c r="H143" s="138">
        <v>1.85</v>
      </c>
      <c r="I143" s="189"/>
      <c r="J143" s="139">
        <f>ROUND(I143*H143,2)</f>
        <v>0</v>
      </c>
      <c r="K143" s="136" t="s">
        <v>112</v>
      </c>
      <c r="L143" s="27"/>
      <c r="M143" s="140" t="s">
        <v>1</v>
      </c>
      <c r="N143" s="141" t="s">
        <v>33</v>
      </c>
      <c r="O143" s="142">
        <v>0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4" t="s">
        <v>113</v>
      </c>
      <c r="AT143" s="144" t="s">
        <v>110</v>
      </c>
      <c r="AU143" s="144" t="s">
        <v>77</v>
      </c>
      <c r="AY143" s="14" t="s">
        <v>108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4" t="s">
        <v>73</v>
      </c>
      <c r="BK143" s="145">
        <f>ROUND(I143*H143,2)</f>
        <v>0</v>
      </c>
      <c r="BL143" s="14" t="s">
        <v>113</v>
      </c>
      <c r="BM143" s="144" t="s">
        <v>148</v>
      </c>
    </row>
    <row r="144" spans="1:65" s="12" customFormat="1" ht="25.9" customHeight="1" x14ac:dyDescent="0.2">
      <c r="B144" s="121"/>
      <c r="D144" s="122" t="s">
        <v>67</v>
      </c>
      <c r="E144" s="123" t="s">
        <v>149</v>
      </c>
      <c r="F144" s="123" t="s">
        <v>150</v>
      </c>
      <c r="J144" s="124">
        <f>BK144</f>
        <v>0</v>
      </c>
      <c r="L144" s="121"/>
      <c r="M144" s="125"/>
      <c r="N144" s="126"/>
      <c r="O144" s="126"/>
      <c r="P144" s="127">
        <f>P145</f>
        <v>0</v>
      </c>
      <c r="Q144" s="126"/>
      <c r="R144" s="127">
        <f>R145</f>
        <v>0</v>
      </c>
      <c r="S144" s="126"/>
      <c r="T144" s="128">
        <f>T145</f>
        <v>0</v>
      </c>
      <c r="AR144" s="122" t="s">
        <v>118</v>
      </c>
      <c r="AT144" s="129" t="s">
        <v>67</v>
      </c>
      <c r="AU144" s="129" t="s">
        <v>68</v>
      </c>
      <c r="AY144" s="122" t="s">
        <v>108</v>
      </c>
      <c r="BK144" s="130">
        <f>BK145</f>
        <v>0</v>
      </c>
    </row>
    <row r="145" spans="1:65" s="12" customFormat="1" ht="22.9" customHeight="1" x14ac:dyDescent="0.2">
      <c r="B145" s="121"/>
      <c r="D145" s="122" t="s">
        <v>67</v>
      </c>
      <c r="E145" s="131" t="s">
        <v>151</v>
      </c>
      <c r="F145" s="131" t="s">
        <v>152</v>
      </c>
      <c r="J145" s="132">
        <f>BK145</f>
        <v>0</v>
      </c>
      <c r="L145" s="121"/>
      <c r="M145" s="125"/>
      <c r="N145" s="126"/>
      <c r="O145" s="126"/>
      <c r="P145" s="127">
        <f>P146</f>
        <v>0</v>
      </c>
      <c r="Q145" s="126"/>
      <c r="R145" s="127">
        <f>R146</f>
        <v>0</v>
      </c>
      <c r="S145" s="126"/>
      <c r="T145" s="128">
        <f>T146</f>
        <v>0</v>
      </c>
      <c r="AR145" s="122" t="s">
        <v>118</v>
      </c>
      <c r="AT145" s="129" t="s">
        <v>67</v>
      </c>
      <c r="AU145" s="129" t="s">
        <v>73</v>
      </c>
      <c r="AY145" s="122" t="s">
        <v>108</v>
      </c>
      <c r="BK145" s="130">
        <f>BK146</f>
        <v>0</v>
      </c>
    </row>
    <row r="146" spans="1:65" s="2" customFormat="1" ht="14.45" customHeight="1" x14ac:dyDescent="0.2">
      <c r="A146" s="26"/>
      <c r="B146" s="133"/>
      <c r="C146" s="134" t="s">
        <v>153</v>
      </c>
      <c r="D146" s="134" t="s">
        <v>110</v>
      </c>
      <c r="E146" s="135" t="s">
        <v>154</v>
      </c>
      <c r="F146" s="136" t="s">
        <v>152</v>
      </c>
      <c r="G146" s="137" t="s">
        <v>155</v>
      </c>
      <c r="H146" s="138">
        <v>1</v>
      </c>
      <c r="I146" s="189"/>
      <c r="J146" s="139">
        <f>ROUND(I146*H146,2)</f>
        <v>0</v>
      </c>
      <c r="K146" s="136" t="s">
        <v>112</v>
      </c>
      <c r="L146" s="27"/>
      <c r="M146" s="146" t="s">
        <v>1</v>
      </c>
      <c r="N146" s="147" t="s">
        <v>33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4" t="s">
        <v>156</v>
      </c>
      <c r="AT146" s="144" t="s">
        <v>110</v>
      </c>
      <c r="AU146" s="144" t="s">
        <v>77</v>
      </c>
      <c r="AY146" s="14" t="s">
        <v>108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4" t="s">
        <v>73</v>
      </c>
      <c r="BK146" s="145">
        <f>ROUND(I146*H146,2)</f>
        <v>0</v>
      </c>
      <c r="BL146" s="14" t="s">
        <v>156</v>
      </c>
      <c r="BM146" s="144" t="s">
        <v>157</v>
      </c>
    </row>
    <row r="147" spans="1:65" s="2" customFormat="1" ht="6.95" customHeight="1" x14ac:dyDescent="0.2">
      <c r="A147" s="26"/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protectedRanges>
    <protectedRange sqref="I126 I128 I129 I130 I132 I133 I146 I143 I142 I141 I140 I139 I138 I137 I136 I135 I134" name="Oblast2"/>
  </protectedRanges>
  <autoFilter ref="C122:K146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Výměna sportovních po...</vt:lpstr>
      <vt:lpstr>'1 - Výměna sportovních po...'!Názvy_tisku</vt:lpstr>
      <vt:lpstr>'Rekapitulace stavby'!Názvy_tisku</vt:lpstr>
      <vt:lpstr>'1 - Výměna sportovních po...'!Oblast_tisku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Vladimir-PC\Vladimir</dc:creator>
  <cp:lastModifiedBy>Uživatel</cp:lastModifiedBy>
  <dcterms:created xsi:type="dcterms:W3CDTF">2020-11-30T16:38:46Z</dcterms:created>
  <dcterms:modified xsi:type="dcterms:W3CDTF">2021-06-11T11:12:51Z</dcterms:modified>
</cp:coreProperties>
</file>