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ilucidum-my.sharepoint.com/personal/prihoda_dilucidum_onmicrosoft_com/Documents/TENDRY/2026/Dobříš/Nafukovací hala/2_Výzva a ZD/"/>
    </mc:Choice>
  </mc:AlternateContent>
  <xr:revisionPtr revIDLastSave="22" documentId="11_0CF67F7F8C97B758A4B5AA3DE4633E32BAAFA5C5" xr6:coauthVersionLast="47" xr6:coauthVersionMax="47" xr10:uidLastSave="{2AFE0ED6-E4A8-4A39-B09E-C5556A0831EA}"/>
  <bookViews>
    <workbookView xWindow="-120" yWindow="-120" windowWidth="29040" windowHeight="15720" firstSheet="1" activeTab="1" xr2:uid="{00000000-000D-0000-FFFF-FFFF00000000}"/>
  </bookViews>
  <sheets>
    <sheet name="rekapitulace" sheetId="4" r:id="rId1"/>
    <sheet name="nafukovací hala NOVÁ" sheetId="2" r:id="rId2"/>
  </sheets>
  <definedNames>
    <definedName name="_xlnm._FilterDatabase" localSheetId="1" hidden="1">'nafukovací hala NOVÁ'!$B$26:$G$35</definedName>
    <definedName name="_xlnm.Print_Titles" localSheetId="1">'nafukovací hala NOVÁ'!$12:$12</definedName>
    <definedName name="_xlnm.Print_Area" localSheetId="1">'nafukovací hala NOVÁ'!$A$1:$I$66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2" l="1"/>
  <c r="I60" i="2" s="1"/>
  <c r="I33" i="2" l="1"/>
  <c r="I34" i="2" l="1"/>
  <c r="I31" i="2"/>
  <c r="I21" i="2" l="1"/>
  <c r="I46" i="2"/>
  <c r="I47" i="2" s="1"/>
  <c r="I44" i="2" s="1"/>
  <c r="BC44" i="2" s="1"/>
  <c r="I41" i="2"/>
  <c r="I40" i="2"/>
  <c r="I57" i="2"/>
  <c r="I56" i="2"/>
  <c r="I27" i="2"/>
  <c r="I28" i="2"/>
  <c r="I29" i="2"/>
  <c r="I30" i="2"/>
  <c r="I32" i="2"/>
  <c r="I26" i="2"/>
  <c r="I51" i="2"/>
  <c r="I52" i="2" s="1"/>
  <c r="I49" i="2" s="1"/>
  <c r="BC49" i="2" s="1"/>
  <c r="I39" i="2"/>
  <c r="I18" i="2"/>
  <c r="I19" i="2"/>
  <c r="I20" i="2"/>
  <c r="I17" i="2"/>
  <c r="N15" i="2"/>
  <c r="P15" i="2"/>
  <c r="R15" i="2"/>
  <c r="BD15" i="2"/>
  <c r="BE15" i="2"/>
  <c r="BF15" i="2"/>
  <c r="BG15" i="2"/>
  <c r="BI15" i="2"/>
  <c r="N24" i="2"/>
  <c r="P24" i="2"/>
  <c r="R24" i="2"/>
  <c r="BD24" i="2"/>
  <c r="BE24" i="2"/>
  <c r="BF24" i="2"/>
  <c r="BG24" i="2"/>
  <c r="BI24" i="2"/>
  <c r="N37" i="2"/>
  <c r="P37" i="2"/>
  <c r="R37" i="2"/>
  <c r="BD37" i="2"/>
  <c r="BE37" i="2"/>
  <c r="BF37" i="2"/>
  <c r="BG37" i="2"/>
  <c r="BI37" i="2"/>
  <c r="N44" i="2"/>
  <c r="P44" i="2"/>
  <c r="R44" i="2"/>
  <c r="BD44" i="2"/>
  <c r="BE44" i="2"/>
  <c r="BF44" i="2"/>
  <c r="BG44" i="2"/>
  <c r="BI44" i="2"/>
  <c r="N49" i="2"/>
  <c r="P49" i="2"/>
  <c r="R49" i="2"/>
  <c r="BD49" i="2"/>
  <c r="BE49" i="2"/>
  <c r="BF49" i="2"/>
  <c r="BG49" i="2"/>
  <c r="BI49" i="2"/>
  <c r="N54" i="2"/>
  <c r="P54" i="2"/>
  <c r="R54" i="2"/>
  <c r="BD54" i="2"/>
  <c r="BE54" i="2"/>
  <c r="BF54" i="2"/>
  <c r="BG54" i="2"/>
  <c r="BI54" i="2"/>
  <c r="I35" i="2" l="1"/>
  <c r="I24" i="2" s="1"/>
  <c r="BC24" i="2" s="1"/>
  <c r="I58" i="2"/>
  <c r="I54" i="2" s="1"/>
  <c r="BC54" i="2" s="1"/>
  <c r="I42" i="2"/>
  <c r="I37" i="2" s="1"/>
  <c r="BC37" i="2" s="1"/>
  <c r="I22" i="2"/>
  <c r="I15" i="2" s="1"/>
  <c r="I63" i="2" l="1"/>
  <c r="I64" i="2" s="1"/>
  <c r="I65" i="2" s="1"/>
  <c r="BC15" i="2"/>
</calcChain>
</file>

<file path=xl/sharedStrings.xml><?xml version="1.0" encoding="utf-8"?>
<sst xmlns="http://schemas.openxmlformats.org/spreadsheetml/2006/main" count="296" uniqueCount="80">
  <si>
    <t/>
  </si>
  <si>
    <t>Stavba:</t>
  </si>
  <si>
    <t>1</t>
  </si>
  <si>
    <t>Místo:</t>
  </si>
  <si>
    <t>Datum:</t>
  </si>
  <si>
    <t>Zadavatel:</t>
  </si>
  <si>
    <t>Uchazeč:</t>
  </si>
  <si>
    <t>True</t>
  </si>
  <si>
    <t>DPH</t>
  </si>
  <si>
    <t>základní</t>
  </si>
  <si>
    <t>Kód</t>
  </si>
  <si>
    <t>0</t>
  </si>
  <si>
    <t>2</t>
  </si>
  <si>
    <t>Cena celkem [CZK]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</si>
  <si>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</si>
  <si>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</si>
  <si>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</si>
  <si>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</si>
  <si>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</si>
  <si>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</si>
  <si>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</si>
  <si>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</si>
  <si>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</si>
  <si>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</si>
  <si>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</si>
  <si>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</si>
  <si>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4</t>
  </si>
  <si>
    <t>K</t>
  </si>
  <si>
    <t>soubor</t>
  </si>
  <si>
    <t>2019425348</t>
  </si>
  <si>
    <t>VV</t>
  </si>
  <si>
    <t>Součet</t>
  </si>
  <si>
    <t xml:space="preserve">Technologie </t>
  </si>
  <si>
    <t>903094131</t>
  </si>
  <si>
    <t xml:space="preserve">Dveřní prvky </t>
  </si>
  <si>
    <t>989790787</t>
  </si>
  <si>
    <t>139580737</t>
  </si>
  <si>
    <t>-1886285219</t>
  </si>
  <si>
    <t>-931303543</t>
  </si>
  <si>
    <t>ks</t>
  </si>
  <si>
    <t>m2</t>
  </si>
  <si>
    <t>komplet</t>
  </si>
  <si>
    <t>ochranná folie - PE vnější ochr.folie, UV stabilizovaná</t>
  </si>
  <si>
    <t>nouzový agregát - agregát zajišťující chod motorů při výpadku elektrické energie, požadavek na diesel motor s automatickým vyhříváním při nízké teplotě</t>
  </si>
  <si>
    <t>rozvodná skříň- centrální řízení provozu haly samostatně stojící rozvaděč s regulátorem PLC</t>
  </si>
  <si>
    <t>větrná automatika - bezpečný provoz haly při vyšších poryvech větru včetně informace a hlášení problému, notifikace s možností nastavení hodnot</t>
  </si>
  <si>
    <t>transport - dodávka spediční firmou včetně nákladů na vyložení</t>
  </si>
  <si>
    <t xml:space="preserve">Osvětlení </t>
  </si>
  <si>
    <t>Servis</t>
  </si>
  <si>
    <t>DPH 21%</t>
  </si>
  <si>
    <t>Cena celkem, včetně DPH</t>
  </si>
  <si>
    <t>otočné dveře - hlavní vstup do interiéru haly</t>
  </si>
  <si>
    <t>role</t>
  </si>
  <si>
    <t>položka</t>
  </si>
  <si>
    <t>kapitola</t>
  </si>
  <si>
    <t>dálková správa a ovládání haly - sofistikovaný systém pro dálkové řízení haly (topení, osvětlení, nastavení tlaku a časový program, atd.), platforma - aplikace Android+iOS+webové rozhraní</t>
  </si>
  <si>
    <t>SOUPIS NEZBYTNÝCH POLOŽEK DODÁVKY K OCENĚNÍ</t>
  </si>
  <si>
    <t>_ K VYPLNĚNÍ _</t>
  </si>
  <si>
    <t>Ukotvení obvodové</t>
  </si>
  <si>
    <t>spojovací prvek   nafuk hala/dveřní prvek</t>
  </si>
  <si>
    <t>bude dopracováno</t>
  </si>
  <si>
    <t>nouzové dveře, min. 1,2 x 2 m</t>
  </si>
  <si>
    <r>
      <t xml:space="preserve">vzduchové kanály - provedení </t>
    </r>
    <r>
      <rPr>
        <sz val="11"/>
        <rFont val="Calibri"/>
        <family val="2"/>
      </rPr>
      <t>exteriérové, dlouhodobě trvanlivé, včetně tlumení hluku a tepelné izolace kanálu foukaného vzduchu</t>
    </r>
  </si>
  <si>
    <r>
      <t>POZNÁMKA:  
Položky jsou popsány stručně a je nezbytné zohlednit další specifikace uvedené v Zadávacích podmínkách a dále v Technickém popisu. Technická data jsou předpokládaná,</t>
    </r>
    <r>
      <rPr>
        <b/>
        <sz val="9"/>
        <rFont val="Calibri"/>
        <family val="2"/>
        <charset val="238"/>
      </rPr>
      <t xml:space="preserve"> jsou definovány minimální a maximální hodnoty.</t>
    </r>
  </si>
  <si>
    <t>1x vrstva tepelné izolace - bublinková folie, UV stabilizovaná, malé bublinky, 3 vrstvá</t>
  </si>
  <si>
    <t>sada folie na zem pro montáž na antukových kurtech</t>
  </si>
  <si>
    <t>PVC polyesterová tkanina, materiál vysoce světlopropustný (více než 30%) + barevný okraj na dvou stranách, 
(váha materiálu ne menší než 550 gr/m2)</t>
  </si>
  <si>
    <r>
      <t>soustava osvětle</t>
    </r>
    <r>
      <rPr>
        <sz val="11"/>
        <rFont val="Calibri"/>
        <family val="2"/>
      </rPr>
      <t>ní s intenzitou osvětlení min. 300lx - světla s LED chipy, předpokládá se 71W/11.000lm, ochrana proti vlhkosti IP43, včetně kabeláže</t>
    </r>
  </si>
  <si>
    <t>„Nová přetlaková hala na víceúčelové sportoviště Město Dobříš“</t>
  </si>
  <si>
    <t>Nafukovací hala 29,00 x 24,00 x 9,50 m</t>
  </si>
  <si>
    <t>síť z ocelových lan ke statickému zpevnění haly, průměr lana 10mm, 
(rozteč kotev cca 2,54m)</t>
  </si>
  <si>
    <t>15" kontejner se zabudovanou technologií, bez spodní stavby</t>
  </si>
  <si>
    <t>sklad v provedení ocelové konstrukce a trapézového vlnitého plechu, bez zateplení; spodní stavbu zajišťuje zadavatel, cca. 6x6m</t>
  </si>
  <si>
    <t xml:space="preserve">systémový blok s výměníkem tepla, zemní plyn, topný výkon: cca. 270 kW </t>
  </si>
  <si>
    <r>
      <t xml:space="preserve">hlavní zařízení - dmychadlo s elektromotrem, vzduchový výkon při 300 Pa: 19.000 m3/h, výkon motorů: max. 2x3 kW </t>
    </r>
    <r>
      <rPr>
        <sz val="11"/>
        <rFont val="Calibri"/>
        <family val="2"/>
      </rPr>
      <t>(dodavatel je oprávněn nabídnout technicky a kvalitativně srovnatelné či lepší řešení)</t>
    </r>
  </si>
  <si>
    <t>D+M zemní kotvy s trubkovým rámem, utěsnění haly pytly s pískem; kotevní rozteč ne menší než 2,54m</t>
  </si>
  <si>
    <t>vedení montáže stavby nafukovací haly, šéfmontáž, pomocný personál zajišťuje zadavatel</t>
  </si>
  <si>
    <t>Sportovní povrch</t>
  </si>
  <si>
    <t>D+M sportovního skládaného plastového povrchu MULTISPORT včetně geotextílie</t>
  </si>
  <si>
    <t>Celkem pozice 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</si>
</sst>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name val="Calibri"/>
      <family val="2"/>
    </font>
    <font>
      <sz val="8"/>
      <name val="Trebuchet MS"/>
      <family val="2"/>
      <charset val="238"/>
    </font>
    <font>
      <sz val="9"/>
      <name val="Calibri"/>
      <family val="2"/>
    </font>
    <font>
      <b/>
      <sz val="11"/>
      <name val="Calibri"/>
      <family val="2"/>
      <charset val="238"/>
    </font>
    <font>
      <sz val="8"/>
      <name val="Calibri"/>
      <family val="2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9"/>
      <name val="Calibri"/>
      <family val="2"/>
      <charset val="238"/>
    </font>
    <font>
      <b/>
      <sz val="18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Alignment="0">
      <alignment vertical="top" wrapText="1"/>
      <protection locked="0"/>
    </xf>
  </cellStyleXfs>
  <cellXfs count="54">
    <xf numFmtId="0" fontId="0" fillId="0" borderId="0" xfId="0"/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14" fontId="0" fillId="5" borderId="0" xfId="0" applyNumberFormat="1" applyFill="1" applyAlignment="1">
      <alignment vertical="top"/>
    </xf>
    <xf numFmtId="0" fontId="5" fillId="0" borderId="0" xfId="0" applyFont="1" applyAlignment="1">
      <alignment vertical="top"/>
    </xf>
    <xf numFmtId="0" fontId="2" fillId="2" borderId="1" xfId="0" applyFont="1" applyFill="1" applyBorder="1" applyAlignment="1">
      <alignment vertical="top"/>
    </xf>
    <xf numFmtId="49" fontId="2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4" fontId="0" fillId="5" borderId="0" xfId="0" applyNumberFormat="1" applyFill="1" applyAlignment="1">
      <alignment vertical="center"/>
    </xf>
    <xf numFmtId="1" fontId="3" fillId="3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164" fontId="3" fillId="3" borderId="0" xfId="0" applyNumberFormat="1" applyFont="1" applyFill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164" fontId="0" fillId="3" borderId="0" xfId="0" applyNumberFormat="1" applyFill="1" applyAlignment="1">
      <alignment vertical="center"/>
    </xf>
    <xf numFmtId="164" fontId="0" fillId="3" borderId="3" xfId="0" applyNumberFormat="1" applyFill="1" applyBorder="1" applyAlignment="1">
      <alignment vertical="center"/>
    </xf>
    <xf numFmtId="164" fontId="0" fillId="0" borderId="0" xfId="0" applyNumberFormat="1" applyAlignment="1">
      <alignment vertical="center"/>
    </xf>
    <xf numFmtId="1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164" fontId="0" fillId="4" borderId="0" xfId="0" applyNumberFormat="1" applyFill="1" applyAlignment="1">
      <alignment vertical="center"/>
    </xf>
    <xf numFmtId="0" fontId="8" fillId="6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left" vertical="center"/>
    </xf>
    <xf numFmtId="164" fontId="3" fillId="5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4"/>
  <sheetViews>
    <sheetView workbookViewId="0">
      <selection activeCell="H13" sqref="H13"/>
    </sheetView>
  </sheetViews>
  <sheetFormatPr defaultRowHeight="15" x14ac:dyDescent="0.25"/>
  <sheetData>
    <row r="4" spans="2:7" ht="15.75" x14ac:dyDescent="0.25">
      <c r="B4" s="53" t="s">
        <v>60</v>
      </c>
      <c r="C4" s="53"/>
      <c r="D4" s="53"/>
      <c r="E4" s="53"/>
      <c r="F4" s="53"/>
      <c r="G4" s="53"/>
    </row>
  </sheetData>
  <mergeCells count="1"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B1:BL65"/>
  <sheetViews>
    <sheetView showGridLines="0" tabSelected="1" view="pageBreakPreview" zoomScale="130" zoomScaleNormal="90" zoomScaleSheetLayoutView="130" workbookViewId="0">
      <pane ySplit="1" topLeftCell="A2" activePane="bottomLeft" state="frozen"/>
      <selection pane="bottomLeft" activeCell="H63" sqref="H63"/>
    </sheetView>
  </sheetViews>
  <sheetFormatPr defaultColWidth="9.42578125" defaultRowHeight="15" x14ac:dyDescent="0.25"/>
  <cols>
    <col min="1" max="1" width="2.5703125" style="3" customWidth="1"/>
    <col min="2" max="2" width="9.140625" style="25" customWidth="1"/>
    <col min="3" max="3" width="6.5703125" style="1" customWidth="1"/>
    <col min="4" max="4" width="6.85546875" style="3" customWidth="1"/>
    <col min="5" max="5" width="94.5703125" style="4" customWidth="1"/>
    <col min="6" max="6" width="8.140625" style="18" customWidth="1"/>
    <col min="7" max="7" width="10.42578125" style="18" customWidth="1"/>
    <col min="8" max="8" width="12.5703125" style="5" customWidth="1"/>
    <col min="9" max="9" width="17.85546875" style="5" customWidth="1"/>
    <col min="10" max="10" width="9.42578125" style="3"/>
    <col min="11" max="16" width="0" style="3" hidden="1" customWidth="1"/>
    <col min="17" max="17" width="8.140625" style="3" hidden="1" customWidth="1"/>
    <col min="18" max="18" width="29.5703125" style="3" hidden="1" customWidth="1"/>
    <col min="19" max="19" width="16.42578125" style="3" hidden="1" customWidth="1"/>
    <col min="20" max="20" width="12.42578125" style="3" customWidth="1"/>
    <col min="21" max="21" width="16.42578125" style="3" customWidth="1"/>
    <col min="22" max="22" width="12.42578125" style="3" customWidth="1"/>
    <col min="23" max="23" width="15" style="3" customWidth="1"/>
    <col min="24" max="24" width="11" style="3" customWidth="1"/>
    <col min="25" max="25" width="15" style="3" customWidth="1"/>
    <col min="26" max="26" width="16.42578125" style="3" customWidth="1"/>
    <col min="27" max="27" width="11" style="3" customWidth="1"/>
    <col min="28" max="28" width="15" style="3" customWidth="1"/>
    <col min="29" max="29" width="16.42578125" style="3" customWidth="1"/>
    <col min="30" max="39" width="9.42578125" style="3"/>
    <col min="40" max="41" width="0" style="3" hidden="1" customWidth="1"/>
    <col min="42" max="64" width="9.42578125" style="3" hidden="1" customWidth="1"/>
    <col min="65" max="16384" width="9.42578125" style="3"/>
  </cols>
  <sheetData>
    <row r="1" spans="2:63" ht="10.5" customHeight="1" x14ac:dyDescent="0.25">
      <c r="AR1" s="3" t="s">
        <v>12</v>
      </c>
    </row>
    <row r="2" spans="2:63" ht="10.5" customHeight="1" x14ac:dyDescent="0.25"/>
    <row r="3" spans="2:63" ht="23.25" customHeight="1" x14ac:dyDescent="0.25">
      <c r="B3" s="51" t="s">
        <v>56</v>
      </c>
      <c r="C3" s="51"/>
      <c r="D3" s="51"/>
      <c r="E3" s="51"/>
      <c r="G3" s="52" t="s">
        <v>57</v>
      </c>
      <c r="H3" s="52"/>
      <c r="I3" s="52"/>
    </row>
    <row r="4" spans="2:63" ht="36" customHeight="1" x14ac:dyDescent="0.25"/>
    <row r="5" spans="2:63" ht="21" customHeight="1" x14ac:dyDescent="0.25">
      <c r="B5" s="26" t="s">
        <v>1</v>
      </c>
      <c r="C5" s="16"/>
      <c r="D5" s="17"/>
      <c r="E5" s="50" t="s">
        <v>68</v>
      </c>
    </row>
    <row r="6" spans="2:63" ht="36" customHeight="1" x14ac:dyDescent="0.25"/>
    <row r="7" spans="2:63" ht="18" customHeight="1" x14ac:dyDescent="0.25">
      <c r="B7" s="25" t="s">
        <v>3</v>
      </c>
      <c r="E7" s="6"/>
      <c r="H7" s="5" t="s">
        <v>4</v>
      </c>
      <c r="I7" s="7"/>
    </row>
    <row r="8" spans="2:63" ht="6.95" customHeight="1" x14ac:dyDescent="0.25"/>
    <row r="9" spans="2:63" x14ac:dyDescent="0.25">
      <c r="B9" s="25" t="s">
        <v>5</v>
      </c>
      <c r="E9" s="8"/>
    </row>
    <row r="10" spans="2:63" ht="14.45" customHeight="1" x14ac:dyDescent="0.25">
      <c r="B10" s="25" t="s">
        <v>6</v>
      </c>
      <c r="E10" s="15"/>
    </row>
    <row r="11" spans="2:63" ht="12" customHeight="1" x14ac:dyDescent="0.25"/>
    <row r="12" spans="2:63" s="12" customFormat="1" ht="12" x14ac:dyDescent="0.25">
      <c r="B12" s="27" t="s">
        <v>54</v>
      </c>
      <c r="C12" s="2" t="s">
        <v>53</v>
      </c>
      <c r="D12" s="9" t="s">
        <v>10</v>
      </c>
      <c r="E12" s="10" t="s">
        <v>14</v>
      </c>
      <c r="F12" s="19" t="s">
        <v>15</v>
      </c>
      <c r="G12" s="19" t="s">
        <v>16</v>
      </c>
      <c r="H12" s="11" t="s">
        <v>17</v>
      </c>
      <c r="I12" s="11" t="s">
        <v>13</v>
      </c>
      <c r="K12" s="12" t="s">
        <v>18</v>
      </c>
      <c r="L12" s="12" t="s">
        <v>8</v>
      </c>
      <c r="M12" s="12" t="s">
        <v>19</v>
      </c>
      <c r="N12" s="12" t="s">
        <v>20</v>
      </c>
      <c r="O12" s="12" t="s">
        <v>21</v>
      </c>
      <c r="P12" s="12" t="s">
        <v>22</v>
      </c>
      <c r="Q12" s="12" t="s">
        <v>23</v>
      </c>
      <c r="R12" s="12" t="s">
        <v>24</v>
      </c>
    </row>
    <row r="13" spans="2:63" ht="6" customHeight="1" x14ac:dyDescent="0.25"/>
    <row r="14" spans="2:63" s="12" customFormat="1" ht="48.75" customHeight="1" x14ac:dyDescent="0.25">
      <c r="B14" s="28"/>
      <c r="C14" s="13"/>
      <c r="E14" s="29" t="s">
        <v>63</v>
      </c>
      <c r="F14" s="20"/>
      <c r="G14" s="20"/>
      <c r="H14" s="14"/>
      <c r="I14" s="14"/>
    </row>
    <row r="15" spans="2:63" s="39" customFormat="1" x14ac:dyDescent="0.25">
      <c r="B15" s="34" t="s">
        <v>2</v>
      </c>
      <c r="C15" s="35"/>
      <c r="D15" s="21"/>
      <c r="E15" s="36" t="s">
        <v>69</v>
      </c>
      <c r="F15" s="21" t="s">
        <v>28</v>
      </c>
      <c r="G15" s="21">
        <v>1</v>
      </c>
      <c r="H15" s="37"/>
      <c r="I15" s="38">
        <f>I22</f>
        <v>0</v>
      </c>
      <c r="K15" s="39" t="s">
        <v>0</v>
      </c>
      <c r="L15" s="39" t="s">
        <v>9</v>
      </c>
      <c r="M15" s="39">
        <v>3.36</v>
      </c>
      <c r="N15" s="39">
        <f>M15*G15</f>
        <v>3.36</v>
      </c>
      <c r="O15" s="39">
        <v>9.1759999999999994E-2</v>
      </c>
      <c r="P15" s="39">
        <f>O15*G15</f>
        <v>9.1759999999999994E-2</v>
      </c>
      <c r="Q15" s="39">
        <v>0</v>
      </c>
      <c r="R15" s="39">
        <f>Q15*G15</f>
        <v>0</v>
      </c>
      <c r="AP15" s="39" t="s">
        <v>26</v>
      </c>
      <c r="AR15" s="39" t="s">
        <v>27</v>
      </c>
      <c r="AS15" s="39" t="s">
        <v>12</v>
      </c>
      <c r="AW15" s="39" t="s">
        <v>25</v>
      </c>
      <c r="BC15" s="39">
        <f>IF(L15="základní",I15,0)</f>
        <v>0</v>
      </c>
      <c r="BD15" s="39">
        <f>IF(L15="snížená",I15,0)</f>
        <v>0</v>
      </c>
      <c r="BE15" s="39">
        <f>IF(L15="zákl. přenesená",I15,0)</f>
        <v>0</v>
      </c>
      <c r="BF15" s="39">
        <f>IF(L15="sníž. přenesená",I15,0)</f>
        <v>0</v>
      </c>
      <c r="BG15" s="39">
        <f>IF(L15="nulová",I15,0)</f>
        <v>0</v>
      </c>
      <c r="BH15" s="39" t="s">
        <v>2</v>
      </c>
      <c r="BI15" s="39">
        <f>ROUND(H15*G15,2)</f>
        <v>0</v>
      </c>
      <c r="BJ15" s="39" t="s">
        <v>26</v>
      </c>
      <c r="BK15" s="39" t="s">
        <v>29</v>
      </c>
    </row>
    <row r="16" spans="2:63" s="18" customFormat="1" ht="9" customHeight="1" x14ac:dyDescent="0.25">
      <c r="B16" s="40"/>
      <c r="C16" s="41"/>
      <c r="D16" s="22"/>
      <c r="E16" s="42"/>
      <c r="F16" s="22"/>
      <c r="G16" s="22"/>
      <c r="H16" s="43"/>
      <c r="I16" s="44"/>
    </row>
    <row r="17" spans="2:63" s="18" customFormat="1" ht="45" x14ac:dyDescent="0.25">
      <c r="B17" s="30">
        <v>1</v>
      </c>
      <c r="C17" s="31">
        <v>1</v>
      </c>
      <c r="D17" s="18" t="s">
        <v>0</v>
      </c>
      <c r="E17" s="32" t="s">
        <v>66</v>
      </c>
      <c r="F17" s="18" t="s">
        <v>40</v>
      </c>
      <c r="G17" s="24">
        <v>1587</v>
      </c>
      <c r="H17" s="33">
        <v>0</v>
      </c>
      <c r="I17" s="33">
        <f>G17*H17</f>
        <v>0</v>
      </c>
      <c r="AR17" s="18" t="s">
        <v>30</v>
      </c>
      <c r="AS17" s="18" t="s">
        <v>12</v>
      </c>
      <c r="AT17" s="18" t="s">
        <v>2</v>
      </c>
      <c r="AU17" s="18" t="s">
        <v>7</v>
      </c>
      <c r="AV17" s="18" t="s">
        <v>11</v>
      </c>
      <c r="AW17" s="18" t="s">
        <v>25</v>
      </c>
    </row>
    <row r="18" spans="2:63" s="18" customFormat="1" x14ac:dyDescent="0.25">
      <c r="B18" s="30">
        <v>1</v>
      </c>
      <c r="C18" s="31">
        <v>2</v>
      </c>
      <c r="D18" s="18" t="s">
        <v>0</v>
      </c>
      <c r="E18" s="32" t="s">
        <v>64</v>
      </c>
      <c r="F18" s="18" t="s">
        <v>40</v>
      </c>
      <c r="G18" s="24">
        <v>1413</v>
      </c>
      <c r="H18" s="33">
        <v>0</v>
      </c>
      <c r="I18" s="33">
        <f>G18*H18</f>
        <v>0</v>
      </c>
      <c r="AR18" s="18" t="s">
        <v>30</v>
      </c>
      <c r="AS18" s="18" t="s">
        <v>12</v>
      </c>
      <c r="AT18" s="18" t="s">
        <v>2</v>
      </c>
      <c r="AU18" s="18" t="s">
        <v>7</v>
      </c>
      <c r="AV18" s="18" t="s">
        <v>11</v>
      </c>
      <c r="AW18" s="18" t="s">
        <v>25</v>
      </c>
    </row>
    <row r="19" spans="2:63" s="18" customFormat="1" x14ac:dyDescent="0.25">
      <c r="B19" s="30">
        <v>1</v>
      </c>
      <c r="C19" s="31">
        <v>3</v>
      </c>
      <c r="D19" s="18" t="s">
        <v>0</v>
      </c>
      <c r="E19" s="32" t="s">
        <v>42</v>
      </c>
      <c r="F19" s="18" t="s">
        <v>40</v>
      </c>
      <c r="G19" s="24">
        <v>1474</v>
      </c>
      <c r="H19" s="33">
        <v>0</v>
      </c>
      <c r="I19" s="33">
        <f>G19*H19</f>
        <v>0</v>
      </c>
      <c r="AR19" s="18" t="s">
        <v>30</v>
      </c>
      <c r="AS19" s="18" t="s">
        <v>12</v>
      </c>
      <c r="AT19" s="18" t="s">
        <v>2</v>
      </c>
      <c r="AU19" s="18" t="s">
        <v>7</v>
      </c>
      <c r="AV19" s="18" t="s">
        <v>11</v>
      </c>
      <c r="AW19" s="18" t="s">
        <v>25</v>
      </c>
    </row>
    <row r="20" spans="2:63" s="18" customFormat="1" ht="30" x14ac:dyDescent="0.25">
      <c r="B20" s="30">
        <v>1</v>
      </c>
      <c r="C20" s="31">
        <v>4</v>
      </c>
      <c r="D20" s="18" t="s">
        <v>0</v>
      </c>
      <c r="E20" s="32" t="s">
        <v>70</v>
      </c>
      <c r="F20" s="18" t="s">
        <v>41</v>
      </c>
      <c r="G20" s="24">
        <v>1</v>
      </c>
      <c r="H20" s="33">
        <v>0</v>
      </c>
      <c r="I20" s="33">
        <f>G20*H20</f>
        <v>0</v>
      </c>
      <c r="AR20" s="18" t="s">
        <v>30</v>
      </c>
      <c r="AS20" s="18" t="s">
        <v>12</v>
      </c>
      <c r="AT20" s="18" t="s">
        <v>2</v>
      </c>
      <c r="AU20" s="18" t="s">
        <v>7</v>
      </c>
      <c r="AV20" s="18" t="s">
        <v>11</v>
      </c>
      <c r="AW20" s="18" t="s">
        <v>25</v>
      </c>
    </row>
    <row r="21" spans="2:63" s="18" customFormat="1" x14ac:dyDescent="0.25">
      <c r="B21" s="30">
        <v>1</v>
      </c>
      <c r="C21" s="31">
        <v>5</v>
      </c>
      <c r="E21" s="32" t="s">
        <v>65</v>
      </c>
      <c r="F21" s="18" t="s">
        <v>52</v>
      </c>
      <c r="G21" s="24">
        <v>5</v>
      </c>
      <c r="H21" s="33">
        <v>0</v>
      </c>
      <c r="I21" s="33">
        <f>G21*H21</f>
        <v>0</v>
      </c>
    </row>
    <row r="22" spans="2:63" s="18" customFormat="1" x14ac:dyDescent="0.25">
      <c r="B22" s="30"/>
      <c r="C22" s="31"/>
      <c r="D22" s="18" t="s">
        <v>0</v>
      </c>
      <c r="E22" s="32" t="s">
        <v>31</v>
      </c>
      <c r="I22" s="45">
        <f>I17+I18+I19+I20+I21</f>
        <v>0</v>
      </c>
      <c r="AR22" s="18" t="s">
        <v>30</v>
      </c>
      <c r="AS22" s="18" t="s">
        <v>12</v>
      </c>
      <c r="AT22" s="18" t="s">
        <v>26</v>
      </c>
      <c r="AU22" s="18" t="s">
        <v>7</v>
      </c>
      <c r="AV22" s="18" t="s">
        <v>2</v>
      </c>
      <c r="AW22" s="18" t="s">
        <v>25</v>
      </c>
    </row>
    <row r="23" spans="2:63" s="18" customFormat="1" x14ac:dyDescent="0.25">
      <c r="B23" s="30"/>
      <c r="C23" s="31"/>
      <c r="E23" s="32"/>
      <c r="H23" s="45"/>
      <c r="I23" s="45"/>
    </row>
    <row r="24" spans="2:63" s="39" customFormat="1" x14ac:dyDescent="0.25">
      <c r="B24" s="34">
        <v>2</v>
      </c>
      <c r="C24" s="35"/>
      <c r="D24" s="21"/>
      <c r="E24" s="36" t="s">
        <v>32</v>
      </c>
      <c r="F24" s="21" t="s">
        <v>28</v>
      </c>
      <c r="G24" s="21">
        <v>1</v>
      </c>
      <c r="H24" s="37"/>
      <c r="I24" s="38">
        <f>I35</f>
        <v>0</v>
      </c>
      <c r="K24" s="39" t="s">
        <v>0</v>
      </c>
      <c r="L24" s="39" t="s">
        <v>9</v>
      </c>
      <c r="M24" s="39">
        <v>3.36</v>
      </c>
      <c r="N24" s="39">
        <f>M24*G24</f>
        <v>3.36</v>
      </c>
      <c r="O24" s="39">
        <v>9.1759999999999994E-2</v>
      </c>
      <c r="P24" s="39">
        <f>O24*G24</f>
        <v>9.1759999999999994E-2</v>
      </c>
      <c r="Q24" s="39">
        <v>0</v>
      </c>
      <c r="R24" s="39">
        <f>Q24*G24</f>
        <v>0</v>
      </c>
      <c r="AP24" s="39" t="s">
        <v>26</v>
      </c>
      <c r="AR24" s="39" t="s">
        <v>27</v>
      </c>
      <c r="AS24" s="39" t="s">
        <v>12</v>
      </c>
      <c r="AW24" s="39" t="s">
        <v>25</v>
      </c>
      <c r="BC24" s="39">
        <f>IF(L24="základní",I24,0)</f>
        <v>0</v>
      </c>
      <c r="BD24" s="39">
        <f>IF(L24="snížená",I24,0)</f>
        <v>0</v>
      </c>
      <c r="BE24" s="39">
        <f>IF(L24="zákl. přenesená",I24,0)</f>
        <v>0</v>
      </c>
      <c r="BF24" s="39">
        <f>IF(L24="sníž. přenesená",I24,0)</f>
        <v>0</v>
      </c>
      <c r="BG24" s="39">
        <f>IF(L24="nulová",I24,0)</f>
        <v>0</v>
      </c>
      <c r="BH24" s="39" t="s">
        <v>2</v>
      </c>
      <c r="BI24" s="39">
        <f>ROUND(H24*G24,2)</f>
        <v>0</v>
      </c>
      <c r="BJ24" s="39" t="s">
        <v>26</v>
      </c>
      <c r="BK24" s="39" t="s">
        <v>33</v>
      </c>
    </row>
    <row r="25" spans="2:63" s="18" customFormat="1" ht="9" customHeight="1" x14ac:dyDescent="0.25">
      <c r="B25" s="40"/>
      <c r="C25" s="41"/>
      <c r="D25" s="22"/>
      <c r="E25" s="42"/>
      <c r="F25" s="22"/>
      <c r="G25" s="22"/>
      <c r="H25" s="43"/>
      <c r="I25" s="44"/>
    </row>
    <row r="26" spans="2:63" s="18" customFormat="1" ht="30" x14ac:dyDescent="0.25">
      <c r="B26" s="30">
        <v>2</v>
      </c>
      <c r="C26" s="31">
        <v>1</v>
      </c>
      <c r="D26" s="18" t="s">
        <v>0</v>
      </c>
      <c r="E26" s="4" t="s">
        <v>74</v>
      </c>
      <c r="F26" s="18" t="s">
        <v>39</v>
      </c>
      <c r="G26" s="24">
        <v>1</v>
      </c>
      <c r="H26" s="33">
        <v>0</v>
      </c>
      <c r="I26" s="33">
        <f>G26*H26</f>
        <v>0</v>
      </c>
      <c r="AR26" s="18" t="s">
        <v>30</v>
      </c>
      <c r="AS26" s="18" t="s">
        <v>12</v>
      </c>
      <c r="AT26" s="18" t="s">
        <v>2</v>
      </c>
      <c r="AU26" s="18" t="s">
        <v>7</v>
      </c>
      <c r="AV26" s="18" t="s">
        <v>11</v>
      </c>
      <c r="AW26" s="18" t="s">
        <v>25</v>
      </c>
    </row>
    <row r="27" spans="2:63" s="18" customFormat="1" x14ac:dyDescent="0.25">
      <c r="B27" s="30">
        <v>2</v>
      </c>
      <c r="C27" s="31">
        <v>2</v>
      </c>
      <c r="D27" s="18" t="s">
        <v>0</v>
      </c>
      <c r="E27" s="32" t="s">
        <v>73</v>
      </c>
      <c r="F27" s="18" t="s">
        <v>39</v>
      </c>
      <c r="G27" s="24">
        <v>1</v>
      </c>
      <c r="H27" s="33">
        <v>0</v>
      </c>
      <c r="I27" s="33">
        <f t="shared" ref="I27:I34" si="0">G27*H27</f>
        <v>0</v>
      </c>
      <c r="AR27" s="18" t="s">
        <v>30</v>
      </c>
      <c r="AS27" s="18" t="s">
        <v>12</v>
      </c>
      <c r="AT27" s="18" t="s">
        <v>2</v>
      </c>
      <c r="AU27" s="18" t="s">
        <v>7</v>
      </c>
      <c r="AV27" s="18" t="s">
        <v>11</v>
      </c>
      <c r="AW27" s="18" t="s">
        <v>25</v>
      </c>
    </row>
    <row r="28" spans="2:63" s="18" customFormat="1" ht="30" x14ac:dyDescent="0.25">
      <c r="B28" s="30">
        <v>2</v>
      </c>
      <c r="C28" s="31">
        <v>3</v>
      </c>
      <c r="D28" s="18" t="s">
        <v>0</v>
      </c>
      <c r="E28" s="32" t="s">
        <v>62</v>
      </c>
      <c r="F28" s="18" t="s">
        <v>41</v>
      </c>
      <c r="G28" s="24">
        <v>1</v>
      </c>
      <c r="H28" s="33">
        <v>0</v>
      </c>
      <c r="I28" s="33">
        <f t="shared" si="0"/>
        <v>0</v>
      </c>
      <c r="AR28" s="18" t="s">
        <v>30</v>
      </c>
      <c r="AS28" s="18" t="s">
        <v>12</v>
      </c>
      <c r="AT28" s="18" t="s">
        <v>2</v>
      </c>
      <c r="AU28" s="18" t="s">
        <v>7</v>
      </c>
      <c r="AV28" s="18" t="s">
        <v>11</v>
      </c>
      <c r="AW28" s="18" t="s">
        <v>25</v>
      </c>
    </row>
    <row r="29" spans="2:63" s="18" customFormat="1" ht="30" x14ac:dyDescent="0.25">
      <c r="B29" s="30">
        <v>2</v>
      </c>
      <c r="C29" s="31">
        <v>4</v>
      </c>
      <c r="D29" s="18" t="s">
        <v>0</v>
      </c>
      <c r="E29" s="32" t="s">
        <v>43</v>
      </c>
      <c r="F29" s="18" t="s">
        <v>39</v>
      </c>
      <c r="G29" s="24">
        <v>1</v>
      </c>
      <c r="H29" s="33">
        <v>0</v>
      </c>
      <c r="I29" s="33">
        <f t="shared" si="0"/>
        <v>0</v>
      </c>
    </row>
    <row r="30" spans="2:63" s="18" customFormat="1" x14ac:dyDescent="0.25">
      <c r="B30" s="30">
        <v>2</v>
      </c>
      <c r="C30" s="31">
        <v>5</v>
      </c>
      <c r="D30" s="18" t="s">
        <v>0</v>
      </c>
      <c r="E30" s="32" t="s">
        <v>44</v>
      </c>
      <c r="F30" s="18" t="s">
        <v>39</v>
      </c>
      <c r="G30" s="24">
        <v>1</v>
      </c>
      <c r="H30" s="33">
        <v>0</v>
      </c>
      <c r="I30" s="33">
        <f t="shared" si="0"/>
        <v>0</v>
      </c>
    </row>
    <row r="31" spans="2:63" s="18" customFormat="1" ht="30" x14ac:dyDescent="0.25">
      <c r="B31" s="30">
        <v>2</v>
      </c>
      <c r="C31" s="31">
        <v>6</v>
      </c>
      <c r="E31" s="32" t="s">
        <v>45</v>
      </c>
      <c r="F31" s="18" t="s">
        <v>39</v>
      </c>
      <c r="G31" s="24">
        <v>1</v>
      </c>
      <c r="H31" s="33">
        <v>0</v>
      </c>
      <c r="I31" s="33">
        <f t="shared" si="0"/>
        <v>0</v>
      </c>
    </row>
    <row r="32" spans="2:63" s="18" customFormat="1" ht="30" x14ac:dyDescent="0.25">
      <c r="B32" s="30">
        <v>2</v>
      </c>
      <c r="C32" s="31">
        <v>7</v>
      </c>
      <c r="D32" s="18" t="s">
        <v>0</v>
      </c>
      <c r="E32" s="32" t="s">
        <v>55</v>
      </c>
      <c r="F32" s="18" t="s">
        <v>41</v>
      </c>
      <c r="G32" s="24">
        <v>1</v>
      </c>
      <c r="H32" s="33">
        <v>0</v>
      </c>
      <c r="I32" s="33">
        <f t="shared" si="0"/>
        <v>0</v>
      </c>
      <c r="AR32" s="18" t="s">
        <v>30</v>
      </c>
      <c r="AS32" s="18" t="s">
        <v>12</v>
      </c>
      <c r="AT32" s="18" t="s">
        <v>2</v>
      </c>
      <c r="AU32" s="18" t="s">
        <v>7</v>
      </c>
      <c r="AV32" s="18" t="s">
        <v>11</v>
      </c>
      <c r="AW32" s="18" t="s">
        <v>25</v>
      </c>
    </row>
    <row r="33" spans="2:63" s="18" customFormat="1" x14ac:dyDescent="0.25">
      <c r="B33" s="30">
        <v>2</v>
      </c>
      <c r="C33" s="31">
        <v>8</v>
      </c>
      <c r="E33" s="32" t="s">
        <v>71</v>
      </c>
      <c r="G33" s="24">
        <v>1</v>
      </c>
      <c r="H33" s="33">
        <v>0</v>
      </c>
      <c r="I33" s="33">
        <f t="shared" si="0"/>
        <v>0</v>
      </c>
    </row>
    <row r="34" spans="2:63" s="18" customFormat="1" ht="30" x14ac:dyDescent="0.25">
      <c r="B34" s="30">
        <v>2</v>
      </c>
      <c r="C34" s="31">
        <v>9</v>
      </c>
      <c r="E34" s="32" t="s">
        <v>72</v>
      </c>
      <c r="G34" s="24">
        <v>1</v>
      </c>
      <c r="H34" s="33">
        <v>0</v>
      </c>
      <c r="I34" s="33">
        <f t="shared" si="0"/>
        <v>0</v>
      </c>
    </row>
    <row r="35" spans="2:63" s="18" customFormat="1" x14ac:dyDescent="0.25">
      <c r="B35" s="30"/>
      <c r="C35" s="31"/>
      <c r="D35" s="18" t="s">
        <v>0</v>
      </c>
      <c r="E35" s="32" t="s">
        <v>31</v>
      </c>
      <c r="H35" s="45"/>
      <c r="I35" s="45">
        <f>SUM(I26:I34)</f>
        <v>0</v>
      </c>
      <c r="AR35" s="18" t="s">
        <v>30</v>
      </c>
      <c r="AS35" s="18" t="s">
        <v>12</v>
      </c>
      <c r="AT35" s="18" t="s">
        <v>26</v>
      </c>
      <c r="AU35" s="18" t="s">
        <v>7</v>
      </c>
      <c r="AV35" s="18" t="s">
        <v>2</v>
      </c>
      <c r="AW35" s="18" t="s">
        <v>25</v>
      </c>
    </row>
    <row r="36" spans="2:63" s="18" customFormat="1" x14ac:dyDescent="0.25">
      <c r="B36" s="30"/>
      <c r="C36" s="31"/>
      <c r="E36" s="32"/>
      <c r="H36" s="45"/>
      <c r="I36" s="45"/>
    </row>
    <row r="37" spans="2:63" s="39" customFormat="1" x14ac:dyDescent="0.25">
      <c r="B37" s="34">
        <v>3</v>
      </c>
      <c r="C37" s="35"/>
      <c r="D37" s="21"/>
      <c r="E37" s="36" t="s">
        <v>34</v>
      </c>
      <c r="F37" s="21" t="s">
        <v>28</v>
      </c>
      <c r="G37" s="21">
        <v>1</v>
      </c>
      <c r="H37" s="37"/>
      <c r="I37" s="38">
        <f>I42</f>
        <v>0</v>
      </c>
      <c r="K37" s="39" t="s">
        <v>0</v>
      </c>
      <c r="L37" s="39" t="s">
        <v>9</v>
      </c>
      <c r="M37" s="39">
        <v>3.36</v>
      </c>
      <c r="N37" s="39">
        <f>M37*G37</f>
        <v>3.36</v>
      </c>
      <c r="O37" s="39">
        <v>9.1759999999999994E-2</v>
      </c>
      <c r="P37" s="39">
        <f>O37*G37</f>
        <v>9.1759999999999994E-2</v>
      </c>
      <c r="Q37" s="39">
        <v>0</v>
      </c>
      <c r="R37" s="39">
        <f>Q37*G37</f>
        <v>0</v>
      </c>
      <c r="AP37" s="39" t="s">
        <v>26</v>
      </c>
      <c r="AR37" s="39" t="s">
        <v>27</v>
      </c>
      <c r="AS37" s="39" t="s">
        <v>12</v>
      </c>
      <c r="AW37" s="39" t="s">
        <v>25</v>
      </c>
      <c r="BC37" s="39">
        <f>IF(L37="základní",I37,0)</f>
        <v>0</v>
      </c>
      <c r="BD37" s="39">
        <f>IF(L37="snížená",I37,0)</f>
        <v>0</v>
      </c>
      <c r="BE37" s="39">
        <f>IF(L37="zákl. přenesená",I37,0)</f>
        <v>0</v>
      </c>
      <c r="BF37" s="39">
        <f>IF(L37="sníž. přenesená",I37,0)</f>
        <v>0</v>
      </c>
      <c r="BG37" s="39">
        <f>IF(L37="nulová",I37,0)</f>
        <v>0</v>
      </c>
      <c r="BH37" s="39" t="s">
        <v>2</v>
      </c>
      <c r="BI37" s="39">
        <f>ROUND(H37*G37,2)</f>
        <v>0</v>
      </c>
      <c r="BJ37" s="39" t="s">
        <v>26</v>
      </c>
      <c r="BK37" s="39" t="s">
        <v>35</v>
      </c>
    </row>
    <row r="38" spans="2:63" s="18" customFormat="1" ht="9" customHeight="1" x14ac:dyDescent="0.25">
      <c r="B38" s="40"/>
      <c r="C38" s="41"/>
      <c r="D38" s="22"/>
      <c r="E38" s="42"/>
      <c r="F38" s="22"/>
      <c r="G38" s="22"/>
      <c r="H38" s="43"/>
      <c r="I38" s="44"/>
    </row>
    <row r="39" spans="2:63" s="18" customFormat="1" x14ac:dyDescent="0.25">
      <c r="B39" s="30">
        <v>3</v>
      </c>
      <c r="C39" s="31">
        <v>1</v>
      </c>
      <c r="D39" s="18" t="s">
        <v>0</v>
      </c>
      <c r="E39" s="32" t="s">
        <v>51</v>
      </c>
      <c r="F39" s="18" t="s">
        <v>39</v>
      </c>
      <c r="G39" s="24">
        <v>1</v>
      </c>
      <c r="H39" s="33">
        <v>0</v>
      </c>
      <c r="I39" s="33">
        <f>G39*H39</f>
        <v>0</v>
      </c>
      <c r="AR39" s="18" t="s">
        <v>30</v>
      </c>
      <c r="AS39" s="18" t="s">
        <v>12</v>
      </c>
      <c r="AT39" s="18" t="s">
        <v>2</v>
      </c>
      <c r="AU39" s="18" t="s">
        <v>7</v>
      </c>
      <c r="AV39" s="18" t="s">
        <v>11</v>
      </c>
      <c r="AW39" s="18" t="s">
        <v>25</v>
      </c>
    </row>
    <row r="40" spans="2:63" s="18" customFormat="1" x14ac:dyDescent="0.25">
      <c r="B40" s="30">
        <v>3</v>
      </c>
      <c r="C40" s="31">
        <v>2</v>
      </c>
      <c r="D40" s="18" t="s">
        <v>0</v>
      </c>
      <c r="E40" s="32" t="s">
        <v>61</v>
      </c>
      <c r="F40" s="18" t="s">
        <v>39</v>
      </c>
      <c r="G40" s="24">
        <v>1</v>
      </c>
      <c r="H40" s="33">
        <v>0</v>
      </c>
      <c r="I40" s="33">
        <f>G40*H40</f>
        <v>0</v>
      </c>
      <c r="AR40" s="18" t="s">
        <v>30</v>
      </c>
      <c r="AS40" s="18" t="s">
        <v>12</v>
      </c>
      <c r="AT40" s="18" t="s">
        <v>2</v>
      </c>
      <c r="AU40" s="18" t="s">
        <v>7</v>
      </c>
      <c r="AV40" s="18" t="s">
        <v>11</v>
      </c>
      <c r="AW40" s="18" t="s">
        <v>25</v>
      </c>
    </row>
    <row r="41" spans="2:63" s="18" customFormat="1" x14ac:dyDescent="0.25">
      <c r="B41" s="30">
        <v>3</v>
      </c>
      <c r="C41" s="31">
        <v>3</v>
      </c>
      <c r="D41" s="18" t="s">
        <v>0</v>
      </c>
      <c r="E41" s="32" t="s">
        <v>59</v>
      </c>
      <c r="F41" s="18" t="s">
        <v>41</v>
      </c>
      <c r="G41" s="24">
        <v>1</v>
      </c>
      <c r="H41" s="33">
        <v>0</v>
      </c>
      <c r="I41" s="33">
        <f>G41*H41</f>
        <v>0</v>
      </c>
      <c r="AR41" s="18" t="s">
        <v>30</v>
      </c>
      <c r="AS41" s="18" t="s">
        <v>12</v>
      </c>
      <c r="AT41" s="18" t="s">
        <v>2</v>
      </c>
      <c r="AU41" s="18" t="s">
        <v>7</v>
      </c>
      <c r="AV41" s="18" t="s">
        <v>11</v>
      </c>
      <c r="AW41" s="18" t="s">
        <v>25</v>
      </c>
    </row>
    <row r="42" spans="2:63" s="18" customFormat="1" x14ac:dyDescent="0.25">
      <c r="B42" s="30"/>
      <c r="C42" s="31"/>
      <c r="D42" s="18" t="s">
        <v>0</v>
      </c>
      <c r="E42" s="32" t="s">
        <v>31</v>
      </c>
      <c r="H42" s="45"/>
      <c r="I42" s="45">
        <f>I39+I40+I41</f>
        <v>0</v>
      </c>
      <c r="AR42" s="18" t="s">
        <v>30</v>
      </c>
      <c r="AS42" s="18" t="s">
        <v>12</v>
      </c>
      <c r="AT42" s="18" t="s">
        <v>26</v>
      </c>
      <c r="AU42" s="18" t="s">
        <v>7</v>
      </c>
      <c r="AV42" s="18" t="s">
        <v>2</v>
      </c>
      <c r="AW42" s="18" t="s">
        <v>25</v>
      </c>
    </row>
    <row r="43" spans="2:63" s="18" customFormat="1" x14ac:dyDescent="0.25">
      <c r="B43" s="30"/>
      <c r="C43" s="31"/>
      <c r="E43" s="32"/>
      <c r="H43" s="45"/>
      <c r="I43" s="45"/>
    </row>
    <row r="44" spans="2:63" s="39" customFormat="1" x14ac:dyDescent="0.25">
      <c r="B44" s="34">
        <v>4</v>
      </c>
      <c r="C44" s="35"/>
      <c r="D44" s="21"/>
      <c r="E44" s="36" t="s">
        <v>47</v>
      </c>
      <c r="F44" s="21" t="s">
        <v>28</v>
      </c>
      <c r="G44" s="21">
        <v>1</v>
      </c>
      <c r="H44" s="37"/>
      <c r="I44" s="37">
        <f>I47</f>
        <v>0</v>
      </c>
      <c r="K44" s="39" t="s">
        <v>0</v>
      </c>
      <c r="L44" s="39" t="s">
        <v>9</v>
      </c>
      <c r="M44" s="39">
        <v>3.36</v>
      </c>
      <c r="N44" s="39">
        <f>M44*G44</f>
        <v>3.36</v>
      </c>
      <c r="O44" s="39">
        <v>9.1759999999999994E-2</v>
      </c>
      <c r="P44" s="39">
        <f>O44*G44</f>
        <v>9.1759999999999994E-2</v>
      </c>
      <c r="Q44" s="39">
        <v>0</v>
      </c>
      <c r="R44" s="39">
        <f>Q44*G44</f>
        <v>0</v>
      </c>
      <c r="AP44" s="39" t="s">
        <v>26</v>
      </c>
      <c r="AR44" s="39" t="s">
        <v>27</v>
      </c>
      <c r="AS44" s="39" t="s">
        <v>12</v>
      </c>
      <c r="AW44" s="39" t="s">
        <v>25</v>
      </c>
      <c r="BC44" s="39">
        <f>IF(L44="základní",I44,0)</f>
        <v>0</v>
      </c>
      <c r="BD44" s="39">
        <f>IF(L44="snížená",I44,0)</f>
        <v>0</v>
      </c>
      <c r="BE44" s="39">
        <f>IF(L44="zákl. přenesená",I44,0)</f>
        <v>0</v>
      </c>
      <c r="BF44" s="39">
        <f>IF(L44="sníž. přenesená",I44,0)</f>
        <v>0</v>
      </c>
      <c r="BG44" s="39">
        <f>IF(L44="nulová",I44,0)</f>
        <v>0</v>
      </c>
      <c r="BH44" s="39" t="s">
        <v>2</v>
      </c>
      <c r="BI44" s="39">
        <f>ROUND(H44*G44,2)</f>
        <v>0</v>
      </c>
      <c r="BJ44" s="39" t="s">
        <v>26</v>
      </c>
      <c r="BK44" s="39" t="s">
        <v>36</v>
      </c>
    </row>
    <row r="45" spans="2:63" s="18" customFormat="1" ht="9.75" customHeight="1" x14ac:dyDescent="0.25">
      <c r="B45" s="40"/>
      <c r="C45" s="41"/>
      <c r="D45" s="22"/>
      <c r="E45" s="42"/>
      <c r="F45" s="22"/>
      <c r="G45" s="22"/>
      <c r="H45" s="43"/>
      <c r="I45" s="43"/>
    </row>
    <row r="46" spans="2:63" s="18" customFormat="1" ht="30" x14ac:dyDescent="0.25">
      <c r="B46" s="30">
        <v>4</v>
      </c>
      <c r="C46" s="31">
        <v>1</v>
      </c>
      <c r="D46" s="18" t="s">
        <v>0</v>
      </c>
      <c r="E46" s="32" t="s">
        <v>67</v>
      </c>
      <c r="F46" s="18" t="s">
        <v>39</v>
      </c>
      <c r="G46" s="24">
        <v>36</v>
      </c>
      <c r="H46" s="33">
        <v>0</v>
      </c>
      <c r="I46" s="33">
        <f>G46*H46</f>
        <v>0</v>
      </c>
      <c r="AR46" s="18" t="s">
        <v>30</v>
      </c>
      <c r="AS46" s="18" t="s">
        <v>12</v>
      </c>
      <c r="AT46" s="18" t="s">
        <v>2</v>
      </c>
      <c r="AU46" s="18" t="s">
        <v>7</v>
      </c>
      <c r="AV46" s="18" t="s">
        <v>11</v>
      </c>
      <c r="AW46" s="18" t="s">
        <v>25</v>
      </c>
    </row>
    <row r="47" spans="2:63" s="18" customFormat="1" x14ac:dyDescent="0.25">
      <c r="B47" s="30"/>
      <c r="C47" s="31"/>
      <c r="D47" s="18" t="s">
        <v>0</v>
      </c>
      <c r="E47" s="32" t="s">
        <v>31</v>
      </c>
      <c r="H47" s="45"/>
      <c r="I47" s="45">
        <f>I46</f>
        <v>0</v>
      </c>
      <c r="AR47" s="18" t="s">
        <v>30</v>
      </c>
      <c r="AS47" s="18" t="s">
        <v>12</v>
      </c>
      <c r="AT47" s="18" t="s">
        <v>26</v>
      </c>
      <c r="AU47" s="18" t="s">
        <v>7</v>
      </c>
      <c r="AV47" s="18" t="s">
        <v>2</v>
      </c>
      <c r="AW47" s="18" t="s">
        <v>25</v>
      </c>
    </row>
    <row r="48" spans="2:63" s="18" customFormat="1" x14ac:dyDescent="0.25">
      <c r="B48" s="30"/>
      <c r="C48" s="31"/>
      <c r="E48" s="32"/>
      <c r="H48" s="45"/>
      <c r="I48" s="45"/>
    </row>
    <row r="49" spans="2:63" s="39" customFormat="1" x14ac:dyDescent="0.25">
      <c r="B49" s="34">
        <v>5</v>
      </c>
      <c r="C49" s="35"/>
      <c r="D49" s="21"/>
      <c r="E49" s="36" t="s">
        <v>58</v>
      </c>
      <c r="F49" s="21" t="s">
        <v>28</v>
      </c>
      <c r="G49" s="21">
        <v>1</v>
      </c>
      <c r="H49" s="37"/>
      <c r="I49" s="37">
        <f>I52</f>
        <v>0</v>
      </c>
      <c r="K49" s="39" t="s">
        <v>0</v>
      </c>
      <c r="L49" s="39" t="s">
        <v>9</v>
      </c>
      <c r="M49" s="39">
        <v>3.36</v>
      </c>
      <c r="N49" s="39">
        <f>M49*G49</f>
        <v>3.36</v>
      </c>
      <c r="O49" s="39">
        <v>9.1759999999999994E-2</v>
      </c>
      <c r="P49" s="39">
        <f>O49*G49</f>
        <v>9.1759999999999994E-2</v>
      </c>
      <c r="Q49" s="39">
        <v>0</v>
      </c>
      <c r="R49" s="39">
        <f>Q49*G49</f>
        <v>0</v>
      </c>
      <c r="AP49" s="39" t="s">
        <v>26</v>
      </c>
      <c r="AR49" s="39" t="s">
        <v>27</v>
      </c>
      <c r="AS49" s="39" t="s">
        <v>12</v>
      </c>
      <c r="AW49" s="39" t="s">
        <v>25</v>
      </c>
      <c r="BC49" s="39">
        <f>IF(L49="základní",I49,0)</f>
        <v>0</v>
      </c>
      <c r="BD49" s="39">
        <f>IF(L49="snížená",I49,0)</f>
        <v>0</v>
      </c>
      <c r="BE49" s="39">
        <f>IF(L49="zákl. přenesená",I49,0)</f>
        <v>0</v>
      </c>
      <c r="BF49" s="39">
        <f>IF(L49="sníž. přenesená",I49,0)</f>
        <v>0</v>
      </c>
      <c r="BG49" s="39">
        <f>IF(L49="nulová",I49,0)</f>
        <v>0</v>
      </c>
      <c r="BH49" s="39" t="s">
        <v>2</v>
      </c>
      <c r="BI49" s="39">
        <f>ROUND(H49*G49,2)</f>
        <v>0</v>
      </c>
      <c r="BJ49" s="39" t="s">
        <v>26</v>
      </c>
      <c r="BK49" s="39" t="s">
        <v>37</v>
      </c>
    </row>
    <row r="50" spans="2:63" s="18" customFormat="1" ht="9.75" customHeight="1" x14ac:dyDescent="0.25">
      <c r="B50" s="40"/>
      <c r="C50" s="41"/>
      <c r="D50" s="22"/>
      <c r="E50" s="42"/>
      <c r="F50" s="22"/>
      <c r="G50" s="22"/>
      <c r="H50" s="43"/>
      <c r="I50" s="43"/>
    </row>
    <row r="51" spans="2:63" s="18" customFormat="1" ht="31.5" customHeight="1" x14ac:dyDescent="0.25">
      <c r="B51" s="30">
        <v>5</v>
      </c>
      <c r="C51" s="31">
        <v>1</v>
      </c>
      <c r="E51" s="32" t="s">
        <v>75</v>
      </c>
      <c r="F51" s="18" t="s">
        <v>41</v>
      </c>
      <c r="G51" s="24">
        <v>1</v>
      </c>
      <c r="H51" s="33">
        <v>0</v>
      </c>
      <c r="I51" s="33">
        <f>G51*H51</f>
        <v>0</v>
      </c>
      <c r="AR51" s="18" t="s">
        <v>30</v>
      </c>
      <c r="AS51" s="18" t="s">
        <v>12</v>
      </c>
      <c r="AT51" s="18" t="s">
        <v>2</v>
      </c>
      <c r="AU51" s="18" t="s">
        <v>7</v>
      </c>
      <c r="AV51" s="18" t="s">
        <v>11</v>
      </c>
      <c r="AW51" s="18" t="s">
        <v>25</v>
      </c>
    </row>
    <row r="52" spans="2:63" s="18" customFormat="1" x14ac:dyDescent="0.25">
      <c r="B52" s="30"/>
      <c r="C52" s="31"/>
      <c r="D52" s="18" t="s">
        <v>0</v>
      </c>
      <c r="E52" s="32" t="s">
        <v>31</v>
      </c>
      <c r="H52" s="45"/>
      <c r="I52" s="45">
        <f>I51</f>
        <v>0</v>
      </c>
      <c r="AR52" s="18" t="s">
        <v>30</v>
      </c>
      <c r="AS52" s="18" t="s">
        <v>12</v>
      </c>
      <c r="AT52" s="18" t="s">
        <v>26</v>
      </c>
      <c r="AU52" s="18" t="s">
        <v>7</v>
      </c>
      <c r="AV52" s="18" t="s">
        <v>2</v>
      </c>
      <c r="AW52" s="18" t="s">
        <v>25</v>
      </c>
    </row>
    <row r="53" spans="2:63" s="18" customFormat="1" x14ac:dyDescent="0.25">
      <c r="B53" s="30"/>
      <c r="C53" s="31"/>
      <c r="E53" s="32"/>
      <c r="H53" s="45"/>
      <c r="I53" s="45"/>
    </row>
    <row r="54" spans="2:63" s="39" customFormat="1" x14ac:dyDescent="0.25">
      <c r="B54" s="34">
        <v>6</v>
      </c>
      <c r="C54" s="35"/>
      <c r="D54" s="21"/>
      <c r="E54" s="36" t="s">
        <v>48</v>
      </c>
      <c r="F54" s="21" t="s">
        <v>28</v>
      </c>
      <c r="G54" s="21">
        <v>1</v>
      </c>
      <c r="H54" s="37"/>
      <c r="I54" s="37">
        <f>I58</f>
        <v>0</v>
      </c>
      <c r="K54" s="39" t="s">
        <v>0</v>
      </c>
      <c r="L54" s="39" t="s">
        <v>9</v>
      </c>
      <c r="M54" s="39">
        <v>3.36</v>
      </c>
      <c r="N54" s="39">
        <f>M54*G54</f>
        <v>3.36</v>
      </c>
      <c r="O54" s="39">
        <v>9.1759999999999994E-2</v>
      </c>
      <c r="P54" s="39">
        <f>O54*G54</f>
        <v>9.1759999999999994E-2</v>
      </c>
      <c r="Q54" s="39">
        <v>0</v>
      </c>
      <c r="R54" s="39">
        <f>Q54*G54</f>
        <v>0</v>
      </c>
      <c r="AP54" s="39" t="s">
        <v>26</v>
      </c>
      <c r="AR54" s="39" t="s">
        <v>27</v>
      </c>
      <c r="AS54" s="39" t="s">
        <v>12</v>
      </c>
      <c r="AW54" s="39" t="s">
        <v>25</v>
      </c>
      <c r="BC54" s="39">
        <f>IF(L54="základní",I54,0)</f>
        <v>0</v>
      </c>
      <c r="BD54" s="39">
        <f>IF(L54="snížená",I54,0)</f>
        <v>0</v>
      </c>
      <c r="BE54" s="39">
        <f>IF(L54="zákl. přenesená",I54,0)</f>
        <v>0</v>
      </c>
      <c r="BF54" s="39">
        <f>IF(L54="sníž. přenesená",I54,0)</f>
        <v>0</v>
      </c>
      <c r="BG54" s="39">
        <f>IF(L54="nulová",I54,0)</f>
        <v>0</v>
      </c>
      <c r="BH54" s="39" t="s">
        <v>2</v>
      </c>
      <c r="BI54" s="39">
        <f>ROUND(H54*G54,2)</f>
        <v>0</v>
      </c>
      <c r="BJ54" s="39" t="s">
        <v>26</v>
      </c>
      <c r="BK54" s="39" t="s">
        <v>38</v>
      </c>
    </row>
    <row r="55" spans="2:63" s="18" customFormat="1" ht="9.75" customHeight="1" x14ac:dyDescent="0.25">
      <c r="B55" s="40"/>
      <c r="C55" s="41"/>
      <c r="D55" s="22"/>
      <c r="E55" s="42"/>
      <c r="F55" s="22"/>
      <c r="G55" s="22"/>
      <c r="H55" s="43"/>
      <c r="I55" s="43"/>
    </row>
    <row r="56" spans="2:63" s="18" customFormat="1" x14ac:dyDescent="0.25">
      <c r="B56" s="30">
        <v>6</v>
      </c>
      <c r="C56" s="31">
        <v>1</v>
      </c>
      <c r="D56" s="18" t="s">
        <v>0</v>
      </c>
      <c r="E56" s="32" t="s">
        <v>46</v>
      </c>
      <c r="F56" s="18" t="s">
        <v>41</v>
      </c>
      <c r="G56" s="24">
        <v>1</v>
      </c>
      <c r="H56" s="33">
        <v>0</v>
      </c>
      <c r="I56" s="33">
        <f>G56*H56</f>
        <v>0</v>
      </c>
      <c r="AR56" s="18" t="s">
        <v>30</v>
      </c>
      <c r="AS56" s="18" t="s">
        <v>12</v>
      </c>
      <c r="AT56" s="18" t="s">
        <v>2</v>
      </c>
      <c r="AU56" s="18" t="s">
        <v>7</v>
      </c>
      <c r="AV56" s="18" t="s">
        <v>11</v>
      </c>
      <c r="AW56" s="18" t="s">
        <v>25</v>
      </c>
    </row>
    <row r="57" spans="2:63" s="18" customFormat="1" x14ac:dyDescent="0.25">
      <c r="B57" s="30">
        <v>6</v>
      </c>
      <c r="C57" s="31">
        <v>2</v>
      </c>
      <c r="D57" s="18" t="s">
        <v>0</v>
      </c>
      <c r="E57" s="32" t="s">
        <v>76</v>
      </c>
      <c r="F57" s="18" t="s">
        <v>41</v>
      </c>
      <c r="G57" s="24">
        <v>1</v>
      </c>
      <c r="H57" s="33">
        <v>0</v>
      </c>
      <c r="I57" s="33">
        <f>G57*H57</f>
        <v>0</v>
      </c>
      <c r="AR57" s="18" t="s">
        <v>30</v>
      </c>
      <c r="AS57" s="18" t="s">
        <v>12</v>
      </c>
      <c r="AT57" s="18" t="s">
        <v>2</v>
      </c>
      <c r="AU57" s="18" t="s">
        <v>7</v>
      </c>
      <c r="AV57" s="18" t="s">
        <v>11</v>
      </c>
      <c r="AW57" s="18" t="s">
        <v>25</v>
      </c>
    </row>
    <row r="58" spans="2:63" s="18" customFormat="1" x14ac:dyDescent="0.25">
      <c r="B58" s="30"/>
      <c r="C58" s="31"/>
      <c r="D58" s="18" t="s">
        <v>0</v>
      </c>
      <c r="E58" s="32" t="s">
        <v>31</v>
      </c>
      <c r="H58" s="45"/>
      <c r="I58" s="45">
        <f>I56+I57</f>
        <v>0</v>
      </c>
      <c r="AR58" s="18" t="s">
        <v>30</v>
      </c>
      <c r="AS58" s="18" t="s">
        <v>12</v>
      </c>
      <c r="AT58" s="18" t="s">
        <v>26</v>
      </c>
      <c r="AU58" s="18" t="s">
        <v>7</v>
      </c>
      <c r="AV58" s="18" t="s">
        <v>2</v>
      </c>
      <c r="AW58" s="18" t="s">
        <v>25</v>
      </c>
    </row>
    <row r="59" spans="2:63" s="18" customFormat="1" x14ac:dyDescent="0.25">
      <c r="B59" s="30"/>
      <c r="C59" s="31"/>
      <c r="E59" s="32"/>
      <c r="H59" s="45"/>
      <c r="I59" s="45"/>
    </row>
    <row r="60" spans="2:63" s="18" customFormat="1" x14ac:dyDescent="0.25">
      <c r="B60" s="34">
        <v>7</v>
      </c>
      <c r="C60" s="35"/>
      <c r="D60" s="21"/>
      <c r="E60" s="36" t="s">
        <v>77</v>
      </c>
      <c r="F60" s="21" t="s">
        <v>28</v>
      </c>
      <c r="G60" s="21">
        <v>1</v>
      </c>
      <c r="H60" s="37"/>
      <c r="I60" s="37">
        <f>I61</f>
        <v>0</v>
      </c>
    </row>
    <row r="61" spans="2:63" s="18" customFormat="1" x14ac:dyDescent="0.25">
      <c r="B61" s="30">
        <v>7</v>
      </c>
      <c r="C61" s="31">
        <v>1</v>
      </c>
      <c r="D61" s="18" t="s">
        <v>0</v>
      </c>
      <c r="E61" s="32" t="s">
        <v>78</v>
      </c>
      <c r="F61" s="18" t="s">
        <v>40</v>
      </c>
      <c r="G61" s="24">
        <v>700</v>
      </c>
      <c r="H61" s="33">
        <v>0</v>
      </c>
      <c r="I61" s="33">
        <f>G61*H61</f>
        <v>0</v>
      </c>
    </row>
    <row r="62" spans="2:63" s="18" customFormat="1" x14ac:dyDescent="0.25">
      <c r="B62" s="30"/>
      <c r="C62" s="31"/>
      <c r="E62" s="32"/>
      <c r="H62" s="45"/>
      <c r="I62" s="45"/>
    </row>
    <row r="63" spans="2:63" s="18" customFormat="1" ht="23.1" customHeight="1" x14ac:dyDescent="0.25">
      <c r="B63" s="46"/>
      <c r="C63" s="47"/>
      <c r="D63" s="23"/>
      <c r="E63" s="48" t="s">
        <v>79</v>
      </c>
      <c r="F63" s="23"/>
      <c r="G63" s="23"/>
      <c r="H63" s="49"/>
      <c r="I63" s="49">
        <f>I15+I24+I37+I44+I49+I54+I60</f>
        <v>0</v>
      </c>
    </row>
    <row r="64" spans="2:63" s="18" customFormat="1" ht="23.1" customHeight="1" x14ac:dyDescent="0.25">
      <c r="B64" s="30"/>
      <c r="C64" s="31"/>
      <c r="E64" s="32" t="s">
        <v>49</v>
      </c>
      <c r="H64" s="45"/>
      <c r="I64" s="45">
        <f>I63*0.21</f>
        <v>0</v>
      </c>
    </row>
    <row r="65" spans="2:9" s="18" customFormat="1" ht="15" customHeight="1" x14ac:dyDescent="0.25">
      <c r="B65" s="30"/>
      <c r="C65" s="31"/>
      <c r="E65" s="32" t="s">
        <v>50</v>
      </c>
      <c r="H65" s="45"/>
      <c r="I65" s="45">
        <f>I63+I64</f>
        <v>0</v>
      </c>
    </row>
  </sheetData>
  <mergeCells count="2">
    <mergeCell ref="B3:E3"/>
    <mergeCell ref="G3:I3"/>
  </mergeCells>
  <phoneticPr fontId="4" type="noConversion"/>
  <printOptions horizontalCentered="1"/>
  <pageMargins left="0.19685039370078741" right="0.19685039370078741" top="0.39370078740157483" bottom="0.59055118110236227" header="0" footer="0"/>
  <pageSetup paperSize="9" scale="59" orientation="portrait" blackAndWhite="1" errors="blank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05A39887-1098-4EC6-82BE-21346E39AE2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rekapitulace</vt:lpstr>
      <vt:lpstr>nafukovací hala NOVÁ</vt:lpstr>
      <vt:lpstr>'nafukovací hala NOVÁ'!Názvy_tisku</vt:lpstr>
      <vt:lpstr>'nafukovací hala NOVÁ'!Oblast_tisku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Vojtěch Příhoda</cp:lastModifiedBy>
  <cp:lastPrinted>2024-09-24T07:57:01Z</cp:lastPrinted>
  <dcterms:created xsi:type="dcterms:W3CDTF">2016-06-17T04:59:09Z</dcterms:created>
  <dcterms:modified xsi:type="dcterms:W3CDTF">2026-03-13T12:40:22Z</dcterms:modified>
</cp:coreProperties>
</file>