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1955"/>
  </bookViews>
  <sheets>
    <sheet name="Rekapitulace stavby" sheetId="1" r:id="rId1"/>
    <sheet name="00 - Vedlejší a ostatní n..." sheetId="2" r:id="rId2"/>
    <sheet name="01 - Oprava podlahy" sheetId="3" r:id="rId3"/>
  </sheets>
  <definedNames>
    <definedName name="_xlnm._FilterDatabase" localSheetId="1" hidden="1">'00 - Vedlejší a ostatní n...'!$C$119:$K$138</definedName>
    <definedName name="_xlnm._FilterDatabase" localSheetId="2" hidden="1">'01 - Oprava podlahy'!$C$126:$K$234</definedName>
    <definedName name="_xlnm.Print_Titles" localSheetId="1">'00 - Vedlejší a ostatní n...'!$119:$119</definedName>
    <definedName name="_xlnm.Print_Titles" localSheetId="2">'01 - Oprava podlahy'!$126:$126</definedName>
    <definedName name="_xlnm.Print_Titles" localSheetId="0">'Rekapitulace stavby'!$92:$92</definedName>
    <definedName name="_xlnm.Print_Area" localSheetId="1">'00 - Vedlejší a ostatní n...'!$C$4:$J$76,'00 - Vedlejší a ostatní n...'!$C$82:$J$101,'00 - Vedlejší a ostatní n...'!$C$107:$K$138</definedName>
    <definedName name="_xlnm.Print_Area" localSheetId="2">'01 - Oprava podlahy'!$C$4:$J$76,'01 - Oprava podlahy'!$C$82:$J$108,'01 - Oprava podlahy'!$C$114:$K$234</definedName>
    <definedName name="_xlnm.Print_Area" localSheetId="0">'Rekapitulace stavby'!$D$4:$AO$76,'Rekapitulace stavby'!$C$82:$AQ$97</definedName>
  </definedNames>
  <calcPr calcId="145621"/>
</workbook>
</file>

<file path=xl/calcChain.xml><?xml version="1.0" encoding="utf-8"?>
<calcChain xmlns="http://schemas.openxmlformats.org/spreadsheetml/2006/main">
  <c r="J37" i="3" l="1"/>
  <c r="J36" i="3"/>
  <c r="AY96" i="1"/>
  <c r="J35" i="3"/>
  <c r="AX96" i="1"/>
  <c r="BI233" i="3"/>
  <c r="BH233" i="3"/>
  <c r="BG233" i="3"/>
  <c r="BF233" i="3"/>
  <c r="T233" i="3"/>
  <c r="R233" i="3"/>
  <c r="P233" i="3"/>
  <c r="BI232" i="3"/>
  <c r="BH232" i="3"/>
  <c r="BG232" i="3"/>
  <c r="BF232" i="3"/>
  <c r="T232" i="3"/>
  <c r="R232" i="3"/>
  <c r="P232" i="3"/>
  <c r="BI231" i="3"/>
  <c r="BH231" i="3"/>
  <c r="BG231" i="3"/>
  <c r="BF231" i="3"/>
  <c r="T231" i="3"/>
  <c r="R231" i="3"/>
  <c r="P231" i="3"/>
  <c r="BI229" i="3"/>
  <c r="BH229" i="3"/>
  <c r="BG229" i="3"/>
  <c r="BF229" i="3"/>
  <c r="T229" i="3"/>
  <c r="R229" i="3"/>
  <c r="P229" i="3"/>
  <c r="BI227" i="3"/>
  <c r="BH227" i="3"/>
  <c r="BG227" i="3"/>
  <c r="BF227" i="3"/>
  <c r="T227" i="3"/>
  <c r="R227" i="3"/>
  <c r="P227" i="3"/>
  <c r="BI226" i="3"/>
  <c r="BH226" i="3"/>
  <c r="BG226" i="3"/>
  <c r="BF226" i="3"/>
  <c r="T226" i="3"/>
  <c r="R226" i="3"/>
  <c r="P226" i="3"/>
  <c r="BI222" i="3"/>
  <c r="BH222" i="3"/>
  <c r="BG222" i="3"/>
  <c r="BF222" i="3"/>
  <c r="T222" i="3"/>
  <c r="T221" i="3" s="1"/>
  <c r="R222" i="3"/>
  <c r="R221" i="3"/>
  <c r="P222" i="3"/>
  <c r="P221" i="3"/>
  <c r="BI220" i="3"/>
  <c r="BH220" i="3"/>
  <c r="BG220" i="3"/>
  <c r="BF220" i="3"/>
  <c r="T220" i="3"/>
  <c r="R220" i="3"/>
  <c r="P220" i="3"/>
  <c r="BI219" i="3"/>
  <c r="BH219" i="3"/>
  <c r="BG219" i="3"/>
  <c r="BF219" i="3"/>
  <c r="T219" i="3"/>
  <c r="R219" i="3"/>
  <c r="P219" i="3"/>
  <c r="BI217" i="3"/>
  <c r="BH217" i="3"/>
  <c r="BG217" i="3"/>
  <c r="BF217" i="3"/>
  <c r="T217" i="3"/>
  <c r="R217" i="3"/>
  <c r="P217" i="3"/>
  <c r="BI215" i="3"/>
  <c r="BH215" i="3"/>
  <c r="BG215" i="3"/>
  <c r="BF215" i="3"/>
  <c r="T215" i="3"/>
  <c r="R215" i="3"/>
  <c r="P215" i="3"/>
  <c r="BI214" i="3"/>
  <c r="BH214" i="3"/>
  <c r="BG214" i="3"/>
  <c r="BF214" i="3"/>
  <c r="T214" i="3"/>
  <c r="R214" i="3"/>
  <c r="P214" i="3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09" i="3"/>
  <c r="BH209" i="3"/>
  <c r="BG209" i="3"/>
  <c r="BF209" i="3"/>
  <c r="T209" i="3"/>
  <c r="R209" i="3"/>
  <c r="P209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203" i="3"/>
  <c r="BH203" i="3"/>
  <c r="BG203" i="3"/>
  <c r="BF203" i="3"/>
  <c r="T203" i="3"/>
  <c r="R203" i="3"/>
  <c r="P203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8" i="3"/>
  <c r="BH198" i="3"/>
  <c r="BG198" i="3"/>
  <c r="BF198" i="3"/>
  <c r="T198" i="3"/>
  <c r="R198" i="3"/>
  <c r="P198" i="3"/>
  <c r="BI195" i="3"/>
  <c r="BH195" i="3"/>
  <c r="BG195" i="3"/>
  <c r="BF195" i="3"/>
  <c r="T195" i="3"/>
  <c r="T194" i="3"/>
  <c r="R195" i="3"/>
  <c r="R194" i="3" s="1"/>
  <c r="P195" i="3"/>
  <c r="P194" i="3"/>
  <c r="BI193" i="3"/>
  <c r="BH193" i="3"/>
  <c r="BG193" i="3"/>
  <c r="BF193" i="3"/>
  <c r="T193" i="3"/>
  <c r="R193" i="3"/>
  <c r="P193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4" i="3"/>
  <c r="BH184" i="3"/>
  <c r="BG184" i="3"/>
  <c r="BF184" i="3"/>
  <c r="T184" i="3"/>
  <c r="R184" i="3"/>
  <c r="P184" i="3"/>
  <c r="BI182" i="3"/>
  <c r="BH182" i="3"/>
  <c r="BG182" i="3"/>
  <c r="BF182" i="3"/>
  <c r="T182" i="3"/>
  <c r="R182" i="3"/>
  <c r="P182" i="3"/>
  <c r="BI179" i="3"/>
  <c r="BH179" i="3"/>
  <c r="BG179" i="3"/>
  <c r="BF179" i="3"/>
  <c r="T179" i="3"/>
  <c r="R179" i="3"/>
  <c r="P179" i="3"/>
  <c r="BI176" i="3"/>
  <c r="BH176" i="3"/>
  <c r="BG176" i="3"/>
  <c r="BF176" i="3"/>
  <c r="T176" i="3"/>
  <c r="R176" i="3"/>
  <c r="P176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48" i="3"/>
  <c r="BH148" i="3"/>
  <c r="BG148" i="3"/>
  <c r="BF148" i="3"/>
  <c r="T148" i="3"/>
  <c r="R148" i="3"/>
  <c r="P148" i="3"/>
  <c r="BI145" i="3"/>
  <c r="BH145" i="3"/>
  <c r="BG145" i="3"/>
  <c r="BF145" i="3"/>
  <c r="T145" i="3"/>
  <c r="R145" i="3"/>
  <c r="P145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R130" i="3"/>
  <c r="P130" i="3"/>
  <c r="J124" i="3"/>
  <c r="J123" i="3"/>
  <c r="F123" i="3"/>
  <c r="F121" i="3"/>
  <c r="E119" i="3"/>
  <c r="J92" i="3"/>
  <c r="J91" i="3"/>
  <c r="F91" i="3"/>
  <c r="F89" i="3"/>
  <c r="E87" i="3"/>
  <c r="J18" i="3"/>
  <c r="E18" i="3"/>
  <c r="F92" i="3" s="1"/>
  <c r="J17" i="3"/>
  <c r="J12" i="3"/>
  <c r="J121" i="3" s="1"/>
  <c r="E7" i="3"/>
  <c r="E85" i="3" s="1"/>
  <c r="J37" i="2"/>
  <c r="J36" i="2"/>
  <c r="AY95" i="1"/>
  <c r="J35" i="2"/>
  <c r="AX95" i="1" s="1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2" i="2"/>
  <c r="BH132" i="2"/>
  <c r="BG132" i="2"/>
  <c r="BF132" i="2"/>
  <c r="T132" i="2"/>
  <c r="T131" i="2" s="1"/>
  <c r="R132" i="2"/>
  <c r="R131" i="2"/>
  <c r="P132" i="2"/>
  <c r="P131" i="2" s="1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J117" i="2"/>
  <c r="J116" i="2"/>
  <c r="F116" i="2"/>
  <c r="F114" i="2"/>
  <c r="E112" i="2"/>
  <c r="J92" i="2"/>
  <c r="J91" i="2"/>
  <c r="F91" i="2"/>
  <c r="F89" i="2"/>
  <c r="E87" i="2"/>
  <c r="J18" i="2"/>
  <c r="E18" i="2"/>
  <c r="F117" i="2" s="1"/>
  <c r="J17" i="2"/>
  <c r="J12" i="2"/>
  <c r="J89" i="2" s="1"/>
  <c r="E7" i="2"/>
  <c r="E85" i="2" s="1"/>
  <c r="L90" i="1"/>
  <c r="AM90" i="1"/>
  <c r="AM89" i="1"/>
  <c r="L89" i="1"/>
  <c r="AM87" i="1"/>
  <c r="L87" i="1"/>
  <c r="L85" i="1"/>
  <c r="L84" i="1"/>
  <c r="J137" i="2"/>
  <c r="BK128" i="2"/>
  <c r="J127" i="2"/>
  <c r="J229" i="3"/>
  <c r="J222" i="3"/>
  <c r="BK219" i="3"/>
  <c r="BK214" i="3"/>
  <c r="BK209" i="3"/>
  <c r="J205" i="3"/>
  <c r="J201" i="3"/>
  <c r="BK193" i="3"/>
  <c r="J179" i="3"/>
  <c r="J168" i="3"/>
  <c r="J160" i="3"/>
  <c r="J157" i="3"/>
  <c r="BK152" i="3"/>
  <c r="J141" i="3"/>
  <c r="J138" i="3"/>
  <c r="BK233" i="3"/>
  <c r="J233" i="3"/>
  <c r="BK229" i="3"/>
  <c r="J219" i="3"/>
  <c r="J212" i="3"/>
  <c r="BK207" i="3"/>
  <c r="BK195" i="3"/>
  <c r="J193" i="3"/>
  <c r="J190" i="3"/>
  <c r="J182" i="3"/>
  <c r="J166" i="3"/>
  <c r="BK160" i="3"/>
  <c r="BK138" i="3"/>
  <c r="J132" i="3"/>
  <c r="BK227" i="3"/>
  <c r="J220" i="3"/>
  <c r="J215" i="3"/>
  <c r="BK205" i="3"/>
  <c r="BK201" i="3"/>
  <c r="J198" i="3"/>
  <c r="J191" i="3"/>
  <c r="J184" i="3"/>
  <c r="J176" i="3"/>
  <c r="J162" i="3"/>
  <c r="BK157" i="3"/>
  <c r="BK154" i="3"/>
  <c r="BK145" i="3"/>
  <c r="J134" i="3"/>
  <c r="BK232" i="3"/>
  <c r="BK211" i="3"/>
  <c r="J207" i="3"/>
  <c r="BK184" i="3"/>
  <c r="BK161" i="3"/>
  <c r="J152" i="3"/>
  <c r="BK151" i="3"/>
  <c r="BK140" i="3"/>
  <c r="J135" i="3"/>
  <c r="J130" i="3"/>
  <c r="BK137" i="2"/>
  <c r="J128" i="2"/>
  <c r="BK127" i="2"/>
  <c r="BK125" i="2"/>
  <c r="BK123" i="2"/>
  <c r="J132" i="2"/>
  <c r="J125" i="2"/>
  <c r="AS94" i="1"/>
  <c r="BK135" i="2"/>
  <c r="BK132" i="2"/>
  <c r="BK129" i="2"/>
  <c r="J135" i="2"/>
  <c r="J129" i="2"/>
  <c r="J123" i="2"/>
  <c r="J232" i="3"/>
  <c r="BK226" i="3"/>
  <c r="BK220" i="3"/>
  <c r="J217" i="3"/>
  <c r="BK215" i="3"/>
  <c r="BK212" i="3"/>
  <c r="J206" i="3"/>
  <c r="BK203" i="3"/>
  <c r="BK198" i="3"/>
  <c r="BK182" i="3"/>
  <c r="BK176" i="3"/>
  <c r="J163" i="3"/>
  <c r="BK162" i="3"/>
  <c r="J154" i="3"/>
  <c r="J148" i="3"/>
  <c r="J140" i="3"/>
  <c r="BK133" i="3"/>
  <c r="BK130" i="3"/>
  <c r="BK231" i="3"/>
  <c r="J227" i="3"/>
  <c r="J214" i="3"/>
  <c r="J211" i="3"/>
  <c r="J200" i="3"/>
  <c r="BK191" i="3"/>
  <c r="J189" i="3"/>
  <c r="BK168" i="3"/>
  <c r="J145" i="3"/>
  <c r="J137" i="3"/>
  <c r="BK135" i="3"/>
  <c r="J231" i="3"/>
  <c r="BK222" i="3"/>
  <c r="BK217" i="3"/>
  <c r="BK206" i="3"/>
  <c r="J203" i="3"/>
  <c r="BK200" i="3"/>
  <c r="J195" i="3"/>
  <c r="BK190" i="3"/>
  <c r="BK179" i="3"/>
  <c r="BK163" i="3"/>
  <c r="J161" i="3"/>
  <c r="BK155" i="3"/>
  <c r="J151" i="3"/>
  <c r="BK141" i="3"/>
  <c r="J133" i="3"/>
  <c r="J226" i="3"/>
  <c r="J209" i="3"/>
  <c r="BK189" i="3"/>
  <c r="BK166" i="3"/>
  <c r="J155" i="3"/>
  <c r="BK148" i="3"/>
  <c r="BK137" i="3"/>
  <c r="BK134" i="3"/>
  <c r="BK132" i="3"/>
  <c r="BK122" i="2" l="1"/>
  <c r="J122" i="2" s="1"/>
  <c r="J98" i="2" s="1"/>
  <c r="R122" i="2"/>
  <c r="P134" i="2"/>
  <c r="R134" i="2"/>
  <c r="BK129" i="3"/>
  <c r="J129" i="3"/>
  <c r="J98" i="3" s="1"/>
  <c r="R129" i="3"/>
  <c r="BK144" i="3"/>
  <c r="J144" i="3"/>
  <c r="J99" i="3" s="1"/>
  <c r="R144" i="3"/>
  <c r="BK159" i="3"/>
  <c r="J159" i="3"/>
  <c r="J100" i="3" s="1"/>
  <c r="R159" i="3"/>
  <c r="BK165" i="3"/>
  <c r="J165" i="3"/>
  <c r="J101" i="3" s="1"/>
  <c r="T165" i="3"/>
  <c r="P188" i="3"/>
  <c r="R188" i="3"/>
  <c r="P197" i="3"/>
  <c r="T197" i="3"/>
  <c r="P225" i="3"/>
  <c r="P122" i="2"/>
  <c r="P121" i="2" s="1"/>
  <c r="P120" i="2" s="1"/>
  <c r="AU95" i="1" s="1"/>
  <c r="T122" i="2"/>
  <c r="BK134" i="2"/>
  <c r="J134" i="2"/>
  <c r="J100" i="2"/>
  <c r="T134" i="2"/>
  <c r="P129" i="3"/>
  <c r="T129" i="3"/>
  <c r="P144" i="3"/>
  <c r="T144" i="3"/>
  <c r="P159" i="3"/>
  <c r="T159" i="3"/>
  <c r="P165" i="3"/>
  <c r="R165" i="3"/>
  <c r="BK188" i="3"/>
  <c r="J188" i="3"/>
  <c r="J102" i="3"/>
  <c r="T188" i="3"/>
  <c r="BK197" i="3"/>
  <c r="J197" i="3"/>
  <c r="J105" i="3"/>
  <c r="R197" i="3"/>
  <c r="BK225" i="3"/>
  <c r="J225" i="3"/>
  <c r="J107" i="3"/>
  <c r="R225" i="3"/>
  <c r="T225" i="3"/>
  <c r="BK131" i="2"/>
  <c r="J131" i="2"/>
  <c r="J99" i="2"/>
  <c r="BK194" i="3"/>
  <c r="J194" i="3"/>
  <c r="J103" i="3"/>
  <c r="BK221" i="3"/>
  <c r="J221" i="3" s="1"/>
  <c r="J106" i="3" s="1"/>
  <c r="E117" i="3"/>
  <c r="F124" i="3"/>
  <c r="BE141" i="3"/>
  <c r="BE152" i="3"/>
  <c r="BE155" i="3"/>
  <c r="BE157" i="3"/>
  <c r="BE161" i="3"/>
  <c r="BE162" i="3"/>
  <c r="BE166" i="3"/>
  <c r="BE168" i="3"/>
  <c r="BE176" i="3"/>
  <c r="BE179" i="3"/>
  <c r="BE190" i="3"/>
  <c r="BE191" i="3"/>
  <c r="BE193" i="3"/>
  <c r="BE198" i="3"/>
  <c r="BE201" i="3"/>
  <c r="BE203" i="3"/>
  <c r="BE215" i="3"/>
  <c r="BE217" i="3"/>
  <c r="BE220" i="3"/>
  <c r="BE226" i="3"/>
  <c r="BE227" i="3"/>
  <c r="BE229" i="3"/>
  <c r="BE130" i="3"/>
  <c r="BE134" i="3"/>
  <c r="BE137" i="3"/>
  <c r="BE148" i="3"/>
  <c r="BE151" i="3"/>
  <c r="BE160" i="3"/>
  <c r="BE207" i="3"/>
  <c r="BE209" i="3"/>
  <c r="BE211" i="3"/>
  <c r="BE219" i="3"/>
  <c r="BE232" i="3"/>
  <c r="J89" i="3"/>
  <c r="BE132" i="3"/>
  <c r="BE133" i="3"/>
  <c r="BE140" i="3"/>
  <c r="BE182" i="3"/>
  <c r="BE200" i="3"/>
  <c r="BE212" i="3"/>
  <c r="BE214" i="3"/>
  <c r="BE222" i="3"/>
  <c r="BE233" i="3"/>
  <c r="BE135" i="3"/>
  <c r="BE138" i="3"/>
  <c r="BE145" i="3"/>
  <c r="BE154" i="3"/>
  <c r="BE163" i="3"/>
  <c r="BE184" i="3"/>
  <c r="BE189" i="3"/>
  <c r="BE195" i="3"/>
  <c r="BE205" i="3"/>
  <c r="BE206" i="3"/>
  <c r="BE231" i="3"/>
  <c r="F92" i="2"/>
  <c r="E110" i="2"/>
  <c r="J114" i="2"/>
  <c r="BE123" i="2"/>
  <c r="BE125" i="2"/>
  <c r="BE127" i="2"/>
  <c r="BE128" i="2"/>
  <c r="BE132" i="2"/>
  <c r="BE135" i="2"/>
  <c r="BE137" i="2"/>
  <c r="BE129" i="2"/>
  <c r="F35" i="2"/>
  <c r="BB95" i="1" s="1"/>
  <c r="F36" i="2"/>
  <c r="BC95" i="1" s="1"/>
  <c r="F35" i="3"/>
  <c r="BB96" i="1" s="1"/>
  <c r="F37" i="3"/>
  <c r="BD96" i="1" s="1"/>
  <c r="J34" i="2"/>
  <c r="AW95" i="1" s="1"/>
  <c r="F37" i="2"/>
  <c r="BD95" i="1" s="1"/>
  <c r="F34" i="2"/>
  <c r="BA95" i="1" s="1"/>
  <c r="J34" i="3"/>
  <c r="AW96" i="1" s="1"/>
  <c r="F36" i="3"/>
  <c r="BC96" i="1" s="1"/>
  <c r="F34" i="3"/>
  <c r="BA96" i="1" s="1"/>
  <c r="R196" i="3" l="1"/>
  <c r="P128" i="3"/>
  <c r="T121" i="2"/>
  <c r="T120" i="2" s="1"/>
  <c r="T128" i="3"/>
  <c r="T127" i="3"/>
  <c r="T196" i="3"/>
  <c r="P196" i="3"/>
  <c r="R128" i="3"/>
  <c r="R127" i="3"/>
  <c r="R121" i="2"/>
  <c r="R120" i="2" s="1"/>
  <c r="BK121" i="2"/>
  <c r="J121" i="2"/>
  <c r="J97" i="2" s="1"/>
  <c r="BK128" i="3"/>
  <c r="J128" i="3" s="1"/>
  <c r="J97" i="3" s="1"/>
  <c r="BK196" i="3"/>
  <c r="J196" i="3" s="1"/>
  <c r="J104" i="3" s="1"/>
  <c r="J33" i="2"/>
  <c r="AV95" i="1" s="1"/>
  <c r="AT95" i="1" s="1"/>
  <c r="BB94" i="1"/>
  <c r="W31" i="1"/>
  <c r="BD94" i="1"/>
  <c r="W33" i="1"/>
  <c r="BA94" i="1"/>
  <c r="W30" i="1"/>
  <c r="BC94" i="1"/>
  <c r="AY94" i="1"/>
  <c r="F33" i="3"/>
  <c r="AZ96" i="1"/>
  <c r="F33" i="2"/>
  <c r="AZ95" i="1"/>
  <c r="J33" i="3"/>
  <c r="AV96" i="1"/>
  <c r="AT96" i="1" s="1"/>
  <c r="P127" i="3" l="1"/>
  <c r="AU96" i="1"/>
  <c r="BK127" i="3"/>
  <c r="J127" i="3"/>
  <c r="BK120" i="2"/>
  <c r="J120" i="2"/>
  <c r="J96" i="2"/>
  <c r="AU94" i="1"/>
  <c r="AZ94" i="1"/>
  <c r="W29" i="1" s="1"/>
  <c r="W32" i="1"/>
  <c r="J30" i="3"/>
  <c r="AG96" i="1" s="1"/>
  <c r="AW94" i="1"/>
  <c r="AK30" i="1" s="1"/>
  <c r="AX94" i="1"/>
  <c r="J39" i="3" l="1"/>
  <c r="J96" i="3"/>
  <c r="AN96" i="1"/>
  <c r="J30" i="2"/>
  <c r="AG95" i="1" s="1"/>
  <c r="AG94" i="1" s="1"/>
  <c r="AK26" i="1" s="1"/>
  <c r="AK35" i="1" s="1"/>
  <c r="AV94" i="1"/>
  <c r="AK29" i="1" s="1"/>
  <c r="J39" i="2" l="1"/>
  <c r="AN95" i="1"/>
  <c r="AT94" i="1"/>
  <c r="AN94" i="1" l="1"/>
</calcChain>
</file>

<file path=xl/sharedStrings.xml><?xml version="1.0" encoding="utf-8"?>
<sst xmlns="http://schemas.openxmlformats.org/spreadsheetml/2006/main" count="1745" uniqueCount="439">
  <si>
    <t>Export Komplet</t>
  </si>
  <si>
    <t/>
  </si>
  <si>
    <t>2.0</t>
  </si>
  <si>
    <t>False</t>
  </si>
  <si>
    <t>{e4351676-6dce-40eb-96f2-7c41dd34dc2e}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</si>
  <si>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</si>
  <si>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</si>
  <si>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</si>
  <si>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</si>
  <si>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</si>
  <si>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</si>
  <si>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</si>
  <si>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</si>
  <si>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</si>
  <si>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23-068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</si>
  <si>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</si>
  <si>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</si>
  <si>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Dobříš, Kostel Povýšení svatého Kříže</t>
  </si>
  <si>
    <t>KSO:</t>
  </si>
  <si>
    <t>CC-CZ:</t>
  </si>
  <si>
    <t>Místo:</t>
  </si>
  <si>
    <t>Dobříš</t>
  </si>
  <si>
    <t>Datum:</t>
  </si>
  <si>
    <t>23. 11. 2023</t>
  </si>
  <si>
    <t>Zadavatel:</t>
  </si>
  <si>
    <t>IČ:</t>
  </si>
  <si>
    <t>Město Dobříš</t>
  </si>
  <si>
    <t>DIČ:</t>
  </si>
  <si>
    <t>Uchazeč:</t>
  </si>
  <si>
    <t>Vyplň údaj</t>
  </si>
  <si>
    <t>Projektant:</t>
  </si>
  <si>
    <t>Ing. Filip Chmel, Praha 6</t>
  </si>
  <si>
    <t>True</t>
  </si>
  <si>
    <t>Zpracovatel:</t>
  </si>
  <si>
    <t>A. Vojtěch</t>
  </si>
  <si>
    <t>Poznámka:</t>
  </si>
  <si>
    <t>Veškeré rozměry budou upřesněny po odkrytí a prozkoumání jednotlivých prvků. Výpis materiálu neslouží dodavateli pro jeho objednávku. Při zpracování cenové nabídky je nutné vycházet ze všech částí projektové dokumentace.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</si>
  <si>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</si>
  <si>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</si>
  <si>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</si>
  <si>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</si>
  <si>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</si>
  <si>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</si>
  <si>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</si>
  <si>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</si>
  <si>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</si>
  <si>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</si>
  <si>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</si>
  <si>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</si>
  <si>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</si>
  <si>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</si>
  <si>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</si>
  <si>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</si>
  <si>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</si>
  <si>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</si>
  <si>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</si>
  <si>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</si>
  <si>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</si>
  <si>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</si>
  <si>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</si>
  <si>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</si>
  <si>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</si>
  <si>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</si>
  <si>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</si>
  <si>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</si>
  <si>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</si>
  <si>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</si>
  <si>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</si>
  <si>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</si>
  <si>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</si>
  <si>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</si>
  <si>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</si>
  <si>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</si>
  <si>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</si>
  <si>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</si>
  <si>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</si>
  <si>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</si>
  <si>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</si>
  <si>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</si>
  <si>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</si>
  <si>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</si>
  <si>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</si>
  <si>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</si>
  <si>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Vedlejší a ostatní náklady</t>
  </si>
  <si>
    <t>STA</t>
  </si>
  <si>
    <t>1</t>
  </si>
  <si>
    <t>{7e2e3d66-3b13-41e5-b9cd-dfb600185b47}</t>
  </si>
  <si>
    <t>2</t>
  </si>
  <si>
    <t>01</t>
  </si>
  <si>
    <t>Oprava podlahy</t>
  </si>
  <si>
    <t>{975c89ac-d044-42f8-bc1a-47cfd91debaa}</t>
  </si>
  <si>
    <t>KRYCÍ LIST SOUPISU PRACÍ</t>
  </si>
  <si>
    <t>Objekt:</t>
  </si>
  <si>
    <t>00 - Vedlejší a ostatní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</si>
  <si>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</si>
  <si>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</si>
  <si>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</si>
  <si>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</si>
  <si>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</si>
  <si>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</si>
  <si>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</si>
  <si>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</si>
  <si>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</si>
  <si>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</si>
  <si>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</si>
  <si>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</si>
  <si>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</si>
  <si>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</si>
  <si>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</si>
  <si>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</si>
  <si>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</si>
  <si>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</si>
  <si>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</si>
  <si>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</si>
  <si>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</si>
  <si>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</si>
  <si>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</si>
  <si>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</si>
  <si>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</si>
  <si>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</si>
  <si>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VRN3</t>
  </si>
  <si>
    <t>Zařízení staveniště</t>
  </si>
  <si>
    <t>K</t>
  </si>
  <si>
    <t>031002000</t>
  </si>
  <si>
    <t>Související práce pro zařízení staveniště</t>
  </si>
  <si>
    <t>celek</t>
  </si>
  <si>
    <t>CS ÚRS 2023 02</t>
  </si>
  <si>
    <t>1024</t>
  </si>
  <si>
    <t>-1474452581</t>
  </si>
  <si>
    <t>P</t>
  </si>
  <si>
    <t>Poznámka k položce:_x000D_
Jedná se o přípravné práce před vybudováním zařízení staveniště.</t>
  </si>
  <si>
    <t>032002000</t>
  </si>
  <si>
    <t>Vybavení staveniště</t>
  </si>
  <si>
    <t>-1409707710</t>
  </si>
  <si>
    <t xml:space="preserve">Poznámka k položce:_x000D_
Veškeré náklady na vybudování a zajištění zařízení staveniště a jeho provoz včetně skládky a meziskládky materiálu. </t>
  </si>
  <si>
    <t>3</t>
  </si>
  <si>
    <t>033002000</t>
  </si>
  <si>
    <t>Připojení staveniště na inženýrské sítě</t>
  </si>
  <si>
    <t>2132177749</t>
  </si>
  <si>
    <t>4</t>
  </si>
  <si>
    <t>034002000</t>
  </si>
  <si>
    <t>Zabezpečení staveniště</t>
  </si>
  <si>
    <t>1323992180</t>
  </si>
  <si>
    <t>039002000</t>
  </si>
  <si>
    <t>Zrušení zařízení staveniště</t>
  </si>
  <si>
    <t>1747343035</t>
  </si>
  <si>
    <t>Poznámka k položce:_x000D_
Odstranění zařízení staveniště a uvedení místa do původního stavu před zřízením ZS.</t>
  </si>
  <si>
    <t>VRN4</t>
  </si>
  <si>
    <t>Inženýrská činnost</t>
  </si>
  <si>
    <t>6</t>
  </si>
  <si>
    <t>045002000</t>
  </si>
  <si>
    <t>Kompletační a koordinační činnost</t>
  </si>
  <si>
    <t>-1003844913</t>
  </si>
  <si>
    <t>Poznámka k položce:_x000D_
Koordinace veškerých prací a dodávek.</t>
  </si>
  <si>
    <t>VRN9</t>
  </si>
  <si>
    <t>Ostatní náklady</t>
  </si>
  <si>
    <t>7</t>
  </si>
  <si>
    <t>091404000</t>
  </si>
  <si>
    <t>Práce na památkovém objektu</t>
  </si>
  <si>
    <t>-2953534</t>
  </si>
  <si>
    <t>Poznámka k položce:_x000D_
Jedná se o historické technologie, které se obvykle v současném stavebnictví neprovádí. Ve většině případů je nutné použít při jejich provádění specifické materiály a výrobky, někdy vyžadují určité časové lhůty nebo technologické přestávky z důvodů kvalitního provedení konstrukcí apod.</t>
  </si>
  <si>
    <t>8</t>
  </si>
  <si>
    <t>091504000</t>
  </si>
  <si>
    <t>Náklady související s publikační činností</t>
  </si>
  <si>
    <t>226672847</t>
  </si>
  <si>
    <t>Poznámka k položce:_x000D_
Informační tabule zdroje financování stavby.</t>
  </si>
  <si>
    <t>01 - Oprava podlahy</t>
  </si>
  <si>
    <t>HSV - Práce a dodávky HSV</t>
  </si>
  <si>
    <t xml:space="preserve">    1 - Zemní práce</t>
  </si>
  <si>
    <t xml:space="preserve">    6 - Úpravy povrchů, podlahy a osazování výplní</t>
  </si>
  <si>
    <t xml:space="preserve">    9 - Ostatní konstrukce a práce, bourání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</si>
  <si>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</si>
  <si>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</si>
  <si>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</si>
  <si>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</si>
  <si>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772 - Podlahy z kamene</t>
  </si>
  <si>
    <t xml:space="preserve">    783 - Dokončovací práce - nátěry</t>
  </si>
  <si>
    <t xml:space="preserve">    784 - Dokončovací práce - malby a tapety</t>
  </si>
  <si>
    <t>HSV</t>
  </si>
  <si>
    <t>Práce a dodávky HSV</t>
  </si>
  <si>
    <t>Zemní práce</t>
  </si>
  <si>
    <t>139711111</t>
  </si>
  <si>
    <t>Vykopávky v uzavřených prostorech v hornině třídy těžitelnosti I skupiny 1 až 3 ručně</t>
  </si>
  <si>
    <t>m3</t>
  </si>
  <si>
    <t>-220619085</t>
  </si>
  <si>
    <t>VV</t>
  </si>
  <si>
    <t>"P2" 17,2*0,3</t>
  </si>
  <si>
    <t>1397119.1</t>
  </si>
  <si>
    <t>Vykopávky v uzavřených prostorách - archeologický dohled</t>
  </si>
  <si>
    <t>1940743182</t>
  </si>
  <si>
    <t>167111101</t>
  </si>
  <si>
    <t>Nakládání výkopku z hornin třídy těžitelnosti I skupiny 1 až 3 ručně</t>
  </si>
  <si>
    <t>-1067929333</t>
  </si>
  <si>
    <t>162211311</t>
  </si>
  <si>
    <t>Vodorovné přemístění výkopku z horniny třídy těžitelnosti I skupiny 1 až 3 stavebním kolečkem do 10 m</t>
  </si>
  <si>
    <t>570720956</t>
  </si>
  <si>
    <t>162211319</t>
  </si>
  <si>
    <t>Příplatek k vodorovnému přemístění výkopku z horniny třídy těžitelnosti I skupiny 1 až 3 stavebním kolečkem za každých dalších 10 m</t>
  </si>
  <si>
    <t>2057204282</t>
  </si>
  <si>
    <t>5,16*4</t>
  </si>
  <si>
    <t>162751117</t>
  </si>
  <si>
    <t>Vodorovné přemístění přes 9 000 do 10000 m výkopku/sypaniny z horniny třídy těžitelnosti I skupiny 1 až 3</t>
  </si>
  <si>
    <t>-645583890</t>
  </si>
  <si>
    <t>162751119</t>
  </si>
  <si>
    <t>Příplatek k vodorovnému přemístění výkopku/sypaniny z horniny třídy těžitelnosti I skupiny 1 až 3 ZKD 1000 m přes 10000 m</t>
  </si>
  <si>
    <t>1508578177</t>
  </si>
  <si>
    <t>5,16*10</t>
  </si>
  <si>
    <t>171251201</t>
  </si>
  <si>
    <t>Uložení sypaniny na skládky nebo meziskládky</t>
  </si>
  <si>
    <t>-1617902340</t>
  </si>
  <si>
    <t>9</t>
  </si>
  <si>
    <t>171201221</t>
  </si>
  <si>
    <t>Poplatek za uložení na skládce (skládkovné) zeminy a kamení kód odpadu 17 05 04</t>
  </si>
  <si>
    <t>t</t>
  </si>
  <si>
    <t>1168607237</t>
  </si>
  <si>
    <t>Poznámka k položce:_x000D_
Zemina se struskou.</t>
  </si>
  <si>
    <t>5,16*1,8</t>
  </si>
  <si>
    <t>Úpravy povrchů, podlahy a osazování výplní</t>
  </si>
  <si>
    <t>10</t>
  </si>
  <si>
    <t>612135101</t>
  </si>
  <si>
    <t>Hrubá výplň rýh ve stěnách maltou jakékoli šířky rýhy</t>
  </si>
  <si>
    <t>m2</t>
  </si>
  <si>
    <t>-1681160545</t>
  </si>
  <si>
    <t>Poznámka k položce:_x000D_
MP1</t>
  </si>
  <si>
    <t>"OM" 6,5*0,1</t>
  </si>
  <si>
    <t>11</t>
  </si>
  <si>
    <t>612315121</t>
  </si>
  <si>
    <t>Vápenná štuková omítka rýh ve stěnách š do 150 mm</t>
  </si>
  <si>
    <t>-188643911</t>
  </si>
  <si>
    <t>Poznámka k položce:_x000D_
MP1, MS1</t>
  </si>
  <si>
    <t>12</t>
  </si>
  <si>
    <t>6123152.1</t>
  </si>
  <si>
    <t xml:space="preserve">Příplatek k cenám omítek rýh za plochu do 5 m2 jednotlivě </t>
  </si>
  <si>
    <t>-922418488</t>
  </si>
  <si>
    <t>13</t>
  </si>
  <si>
    <t>619996137</t>
  </si>
  <si>
    <t>Ochrana samostatných konstrukcí a prvků obedněním z OSB desek</t>
  </si>
  <si>
    <t>-1769322625</t>
  </si>
  <si>
    <t>Poznámka k položce:_x000D_
Obednění před poškozením z desek OSB do výšky min 1,5m. Jedná se jmenovitě o oltář, jehlancový pomník, originály 2 soch světců, nádoba na svěcenou vodu, práh dveří a vstupní dveře samotné.</t>
  </si>
  <si>
    <t>14</t>
  </si>
  <si>
    <t>619996145</t>
  </si>
  <si>
    <t>Ochrana konstrukcí nebo samostatných prvků obalením geotextilií</t>
  </si>
  <si>
    <t>-1138662628</t>
  </si>
  <si>
    <t>635111232</t>
  </si>
  <si>
    <t>Násyp pod podlahy z drobného kameniva 4-8 se zhutněním</t>
  </si>
  <si>
    <t>242476177</t>
  </si>
  <si>
    <t>"P2" 17,2*0,1</t>
  </si>
  <si>
    <t>16</t>
  </si>
  <si>
    <t>635111241</t>
  </si>
  <si>
    <t>Násyp pod podlahy z hrubého kameniva 8-16 se zhutněním</t>
  </si>
  <si>
    <t>-1187805720</t>
  </si>
  <si>
    <t>"P2" 17,2*0,15</t>
  </si>
  <si>
    <t>Ostatní konstrukce a práce, bourání</t>
  </si>
  <si>
    <t>17</t>
  </si>
  <si>
    <t>952901111</t>
  </si>
  <si>
    <t>Vyčištění budov bytové a občanské výstavby při výšce podlaží do 4 m</t>
  </si>
  <si>
    <t>-2076259326</t>
  </si>
  <si>
    <t>18</t>
  </si>
  <si>
    <t>9854101.1</t>
  </si>
  <si>
    <t>DM1 – Demontáž dřevěných lavic, podlahy a harmonia (3 řady lavic a pultů dl. 3,6 m, 3 plošiny 3,6x1,1 m), uložení na vyhrazeném místě a zpětná montáž</t>
  </si>
  <si>
    <t>-787945261</t>
  </si>
  <si>
    <t>19</t>
  </si>
  <si>
    <t>9854101.2</t>
  </si>
  <si>
    <t>DM2 – Demontáž dřevěné skříňky (1,8x0,5x1,1 m), uložení na vyhrazeném místě a zpětná montáž</t>
  </si>
  <si>
    <t>5399420</t>
  </si>
  <si>
    <t>20</t>
  </si>
  <si>
    <t>9856111.1</t>
  </si>
  <si>
    <t>K2 - Skoba s funkcí zápustky vstupních dveří – demontáž, očištění, nátěr, montáž – zapuštění do kamenné podlahy, na olovo do předvrtaných otvorů</t>
  </si>
  <si>
    <t>kus</t>
  </si>
  <si>
    <t>-894513583</t>
  </si>
  <si>
    <t>Poznámka k položce:_x000D_
Nátěr J1.</t>
  </si>
  <si>
    <t>96</t>
  </si>
  <si>
    <t>Bourání konstrukcí</t>
  </si>
  <si>
    <t>974029233</t>
  </si>
  <si>
    <t>Vysekání rýh ve zdivu a omítce u stropu /podlahy/ hl do 50 mm š do 100 mm</t>
  </si>
  <si>
    <t>m</t>
  </si>
  <si>
    <t>-1978620231</t>
  </si>
  <si>
    <t>"OM" 6,5</t>
  </si>
  <si>
    <t>22</t>
  </si>
  <si>
    <t>985142111</t>
  </si>
  <si>
    <t>Vysekání spojovací hmoty ze spár zdiva /podlah/ hl do 40 mm dl do 6 m/m2</t>
  </si>
  <si>
    <t>-444381055</t>
  </si>
  <si>
    <t>Poznámka k položce:_x000D_
Opatrné vyškrábnutí degradované části spárovací hmoty do hl. cca 10-20 mm, lokálně odstranění cementových plomb z prohlubní kamene.</t>
  </si>
  <si>
    <t>"P1" 8,0</t>
  </si>
  <si>
    <t>"P3" 32,2</t>
  </si>
  <si>
    <t>"P4" 3,0</t>
  </si>
  <si>
    <t>"P5" 20,5</t>
  </si>
  <si>
    <t>"P6" 1,2</t>
  </si>
  <si>
    <t>Součet</t>
  </si>
  <si>
    <t>23</t>
  </si>
  <si>
    <t>9851421.2</t>
  </si>
  <si>
    <t>Vysekání spojovací hmoty ze spár hl do 40 mm - příplatek za tvrdou spárovací hmotu</t>
  </si>
  <si>
    <t>-231790493</t>
  </si>
  <si>
    <t>24</t>
  </si>
  <si>
    <t>985142211</t>
  </si>
  <si>
    <t>Vysekání spojovací hmoty ze spár zdiva /podlah/ hl přes 40 mm dl do 6 m/m2</t>
  </si>
  <si>
    <t>54411761</t>
  </si>
  <si>
    <t>Poznámka k položce:_x000D_
Opatrné vysekání spárovací hmoty do hl. cca 100 mm, lokálně odstranění cementových plomb z prohlubní kamene.</t>
  </si>
  <si>
    <t>"P2" 17,2</t>
  </si>
  <si>
    <t>25</t>
  </si>
  <si>
    <t>9851422.2</t>
  </si>
  <si>
    <t>Vysekání spojovací hmoty ze spár hl přes 40 mm - příplatek za tvrdou spárovací hmotu</t>
  </si>
  <si>
    <t>-1882103716</t>
  </si>
  <si>
    <t>26</t>
  </si>
  <si>
    <t>985142912</t>
  </si>
  <si>
    <t>Příplatek k cenám vysekání spojovací hmoty ze spár za plochu do 10 m2 jednotlivě</t>
  </si>
  <si>
    <t>-2057682229</t>
  </si>
  <si>
    <t>997</t>
  </si>
  <si>
    <t>Přesun sutě</t>
  </si>
  <si>
    <t>27</t>
  </si>
  <si>
    <t>997013211</t>
  </si>
  <si>
    <t>Vnitrostaveništní doprava suti a vybouraných hmot pro budovy v do 6 m ručně</t>
  </si>
  <si>
    <t>1179045954</t>
  </si>
  <si>
    <t>28</t>
  </si>
  <si>
    <t>997013501</t>
  </si>
  <si>
    <t>Odvoz suti a vybouraných hmot na skládku nebo meziskládku do 1 km se složením</t>
  </si>
  <si>
    <t>36060231</t>
  </si>
  <si>
    <t>29</t>
  </si>
  <si>
    <t>997013509</t>
  </si>
  <si>
    <t>Příplatek k odvozu suti a vybouraných hmot na skládku ZKD 1 km přes 1 km</t>
  </si>
  <si>
    <t>-1016542883</t>
  </si>
  <si>
    <t>3,861*19</t>
  </si>
  <si>
    <t>30</t>
  </si>
  <si>
    <t>997013609</t>
  </si>
  <si>
    <t>Poplatek za uložení na skládce (skládkovné) stavebního odpadu ze směsí nebo oddělených frakcí betonu, cihel a keramických výrobků kód odpadu 17 01 07</t>
  </si>
  <si>
    <t>1386296337</t>
  </si>
  <si>
    <t>998</t>
  </si>
  <si>
    <t>Přesun hmot</t>
  </si>
  <si>
    <t>31</t>
  </si>
  <si>
    <t>998018001</t>
  </si>
  <si>
    <t>Přesun hmot ruční pro budovy v do 6 m</t>
  </si>
  <si>
    <t>503208499</t>
  </si>
  <si>
    <t>PSV</t>
  </si>
  <si>
    <t>Práce a dodávky PSV</t>
  </si>
  <si>
    <t>772</t>
  </si>
  <si>
    <t>Podlahy z kamene</t>
  </si>
  <si>
    <t>32</t>
  </si>
  <si>
    <t>772524811</t>
  </si>
  <si>
    <t>Demontáž dlažby z kamene k dalšímu použití z tvrdých kamenů kladených do malty</t>
  </si>
  <si>
    <t>350118559</t>
  </si>
  <si>
    <t>33</t>
  </si>
  <si>
    <t>772991441</t>
  </si>
  <si>
    <t>Očištění vybouraných kamenných dlažeb k dalšímu použití od malty</t>
  </si>
  <si>
    <t>-414767617</t>
  </si>
  <si>
    <t>34</t>
  </si>
  <si>
    <t>772521180</t>
  </si>
  <si>
    <t>Kladení dlažby z kamene z pravoúhlých desek a dlaždic do malty tl přes 90 do 120 mm</t>
  </si>
  <si>
    <t>-570837826</t>
  </si>
  <si>
    <t>35</t>
  </si>
  <si>
    <t>M</t>
  </si>
  <si>
    <t>583811541</t>
  </si>
  <si>
    <t>kamenná deska - dlažba žula 400x400mm tl 100mm /dle stávající/</t>
  </si>
  <si>
    <t>-1831645341</t>
  </si>
  <si>
    <t>Poznámka k položce:_x000D_
Náhrada zničených desek.</t>
  </si>
  <si>
    <t>36</t>
  </si>
  <si>
    <t>772521922</t>
  </si>
  <si>
    <t>Výměna pravoúhlé desky v dlažbě z měkkých kamenů přes 10 ks/m2 do malty tl přes 30 do 50 mm</t>
  </si>
  <si>
    <t>-461844515</t>
  </si>
  <si>
    <t>37</t>
  </si>
  <si>
    <t>583819131</t>
  </si>
  <si>
    <t>kamenná deska - dlažba pískovec 300x300mm tl.40 mm /dle stávající/</t>
  </si>
  <si>
    <t>383924118</t>
  </si>
  <si>
    <t>38</t>
  </si>
  <si>
    <t>772524913</t>
  </si>
  <si>
    <t>Oprava kamenné dlažby opravným tmelem vyspravovaná plocha přes 5 do 10 cm2</t>
  </si>
  <si>
    <t>-1384862812</t>
  </si>
  <si>
    <t xml:space="preserve">Poznámka k položce:_x000D_
Umělý kámen </t>
  </si>
  <si>
    <t>39</t>
  </si>
  <si>
    <t>772524914</t>
  </si>
  <si>
    <t>Oprava kamenné dlažby opravným tmelem vyspravovaná plocha přes 10 do 15 cm2</t>
  </si>
  <si>
    <t>-622090962</t>
  </si>
  <si>
    <t>Poznámka k položce:_x000D_
Umělý kámen</t>
  </si>
  <si>
    <t>40</t>
  </si>
  <si>
    <t>772591912</t>
  </si>
  <si>
    <t>Dlažby z kamene oprava - očištění dlažby z kamene vysátím</t>
  </si>
  <si>
    <t>-1732216009</t>
  </si>
  <si>
    <t>41</t>
  </si>
  <si>
    <t>772591913</t>
  </si>
  <si>
    <t>Dlažby z kamene oprava - očištění dlažby z kamene  vodou</t>
  </si>
  <si>
    <t>1882017097</t>
  </si>
  <si>
    <t>"SP" 79,1</t>
  </si>
  <si>
    <t>42</t>
  </si>
  <si>
    <t>772591916</t>
  </si>
  <si>
    <t>Dlažby z kamene oprava - očištění dlažby z kamene silikonovými kartáči</t>
  </si>
  <si>
    <t>1546041501</t>
  </si>
  <si>
    <t>43</t>
  </si>
  <si>
    <t>772591922</t>
  </si>
  <si>
    <t>Dlažby z kamene oprava - nátěr impregnační a zpevňující</t>
  </si>
  <si>
    <t>522130917</t>
  </si>
  <si>
    <t>Poznámka k položce:_x000D_
Nátěr J3.</t>
  </si>
  <si>
    <t>44</t>
  </si>
  <si>
    <t>7725249.1</t>
  </si>
  <si>
    <t>Vyplnění spár kamenné dlažby maltou a spárovací hmotou</t>
  </si>
  <si>
    <t>-273160798</t>
  </si>
  <si>
    <t>Poznámka k položce:_x000D_
M1+M2</t>
  </si>
  <si>
    <t>45</t>
  </si>
  <si>
    <t>998772101</t>
  </si>
  <si>
    <t>Přesun hmot tonážní pro podlahy z kamene v objektech v do 6 m</t>
  </si>
  <si>
    <t>1173851836</t>
  </si>
  <si>
    <t>46</t>
  </si>
  <si>
    <t>998772181</t>
  </si>
  <si>
    <t>Příplatek k přesunu hmot tonážní 772 prováděný bez použití mechanizace</t>
  </si>
  <si>
    <t>1662342883</t>
  </si>
  <si>
    <t>783</t>
  </si>
  <si>
    <t>Dokončovací práce - nátěry</t>
  </si>
  <si>
    <t>47</t>
  </si>
  <si>
    <t>7837672.1</t>
  </si>
  <si>
    <t xml:space="preserve">Zápustka zábradlí – očištění na místě, nátěr </t>
  </si>
  <si>
    <t>128311780</t>
  </si>
  <si>
    <t>"K1" 1</t>
  </si>
  <si>
    <t>784</t>
  </si>
  <si>
    <t>Dokončovací práce - malby a tapety</t>
  </si>
  <si>
    <t>48</t>
  </si>
  <si>
    <t>784111031</t>
  </si>
  <si>
    <t>Omytí podkladu v místnostech v do 3,80 m</t>
  </si>
  <si>
    <t>2066180719</t>
  </si>
  <si>
    <t>49</t>
  </si>
  <si>
    <t>784121001</t>
  </si>
  <si>
    <t>Oškrabání malby v místnostech v do 3,80 m</t>
  </si>
  <si>
    <t>-1916310242</t>
  </si>
  <si>
    <t>"OM" 18,8</t>
  </si>
  <si>
    <t>50</t>
  </si>
  <si>
    <t>784181001</t>
  </si>
  <si>
    <t>Jednonásobné pačokování v místnostech v do 3,80 m</t>
  </si>
  <si>
    <t>663298538</t>
  </si>
  <si>
    <t>"penetrace" 18,8</t>
  </si>
  <si>
    <t>51</t>
  </si>
  <si>
    <t>784312021</t>
  </si>
  <si>
    <t>Dvojnásobné bílé vápenné malby v místnostech v do 3,80 m</t>
  </si>
  <si>
    <t>-1104435878</t>
  </si>
  <si>
    <t>52</t>
  </si>
  <si>
    <t>784312053</t>
  </si>
  <si>
    <t>Příplatek k cenám vápenných maleb za provádění styku 2 barev</t>
  </si>
  <si>
    <t>-110917386</t>
  </si>
  <si>
    <t>53</t>
  </si>
  <si>
    <t>784312061</t>
  </si>
  <si>
    <t>Příplatek k cenám vápenných maleb za provádění barevné malby tónované tónovacími přípravky</t>
  </si>
  <si>
    <t>1007061137</t>
  </si>
  <si>
    <t>"sjednocující barevný nátěr - barevný odstín dle původního" 18,8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</si>
</sst>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3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s="1" customFormat="1" ht="36.950000000000003" customHeight="1">
      <c r="AR2" s="232" t="s">
        <v>5</v>
      </c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s="1" customFormat="1" ht="12" customHeight="1">
      <c r="B5" s="19"/>
      <c r="D5" s="23" t="s">
        <v>13</v>
      </c>
      <c r="K5" s="197" t="s">
        <v>14</v>
      </c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R5" s="19"/>
      <c r="BE5" s="194" t="s">
        <v>15</v>
      </c>
      <c r="BS5" s="16" t="s">
        <v>6</v>
      </c>
    </row>
    <row r="6" spans="1:74" s="1" customFormat="1" ht="36.950000000000003" customHeight="1">
      <c r="B6" s="19"/>
      <c r="D6" s="25" t="s">
        <v>16</v>
      </c>
      <c r="K6" s="199" t="s">
        <v>17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R6" s="19"/>
      <c r="BE6" s="195"/>
      <c r="BS6" s="16" t="s">
        <v>6</v>
      </c>
    </row>
    <row r="7" spans="1:74" s="1" customFormat="1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195"/>
      <c r="BS7" s="16" t="s">
        <v>6</v>
      </c>
    </row>
    <row r="8" spans="1:74" s="1" customFormat="1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195"/>
      <c r="BS8" s="16" t="s">
        <v>6</v>
      </c>
    </row>
    <row r="9" spans="1:74" s="1" customFormat="1" ht="14.45" customHeight="1">
      <c r="B9" s="19"/>
      <c r="AR9" s="19"/>
      <c r="BE9" s="195"/>
      <c r="BS9" s="16" t="s">
        <v>6</v>
      </c>
    </row>
    <row r="10" spans="1:74" s="1" customFormat="1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195"/>
      <c r="BS10" s="16" t="s">
        <v>6</v>
      </c>
    </row>
    <row r="11" spans="1:74" s="1" customFormat="1" ht="18.399999999999999" customHeight="1">
      <c r="B11" s="19"/>
      <c r="E11" s="24" t="s">
        <v>26</v>
      </c>
      <c r="AK11" s="26" t="s">
        <v>27</v>
      </c>
      <c r="AN11" s="24" t="s">
        <v>1</v>
      </c>
      <c r="AR11" s="19"/>
      <c r="BE11" s="195"/>
      <c r="BS11" s="16" t="s">
        <v>6</v>
      </c>
    </row>
    <row r="12" spans="1:74" s="1" customFormat="1" ht="6.95" customHeight="1">
      <c r="B12" s="19"/>
      <c r="AR12" s="19"/>
      <c r="BE12" s="195"/>
      <c r="BS12" s="16" t="s">
        <v>6</v>
      </c>
    </row>
    <row r="13" spans="1:74" s="1" customFormat="1" ht="12" customHeight="1">
      <c r="B13" s="19"/>
      <c r="D13" s="26" t="s">
        <v>28</v>
      </c>
      <c r="AK13" s="26" t="s">
        <v>25</v>
      </c>
      <c r="AN13" s="28" t="s">
        <v>29</v>
      </c>
      <c r="AR13" s="19"/>
      <c r="BE13" s="195"/>
      <c r="BS13" s="16" t="s">
        <v>6</v>
      </c>
    </row>
    <row r="14" spans="1:74" ht="12.75">
      <c r="B14" s="19"/>
      <c r="E14" s="200" t="s">
        <v>29</v>
      </c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6" t="s">
        <v>27</v>
      </c>
      <c r="AN14" s="28" t="s">
        <v>29</v>
      </c>
      <c r="AR14" s="19"/>
      <c r="BE14" s="195"/>
      <c r="BS14" s="16" t="s">
        <v>6</v>
      </c>
    </row>
    <row r="15" spans="1:74" s="1" customFormat="1" ht="6.95" customHeight="1">
      <c r="B15" s="19"/>
      <c r="AR15" s="19"/>
      <c r="BE15" s="195"/>
      <c r="BS15" s="16" t="s">
        <v>3</v>
      </c>
    </row>
    <row r="16" spans="1:74" s="1" customFormat="1" ht="12" customHeight="1">
      <c r="B16" s="19"/>
      <c r="D16" s="26" t="s">
        <v>30</v>
      </c>
      <c r="AK16" s="26" t="s">
        <v>25</v>
      </c>
      <c r="AN16" s="24" t="s">
        <v>1</v>
      </c>
      <c r="AR16" s="19"/>
      <c r="BE16" s="195"/>
      <c r="BS16" s="16" t="s">
        <v>3</v>
      </c>
    </row>
    <row r="17" spans="1:71" s="1" customFormat="1" ht="18.399999999999999" customHeight="1">
      <c r="B17" s="19"/>
      <c r="E17" s="24" t="s">
        <v>31</v>
      </c>
      <c r="AK17" s="26" t="s">
        <v>27</v>
      </c>
      <c r="AN17" s="24" t="s">
        <v>1</v>
      </c>
      <c r="AR17" s="19"/>
      <c r="BE17" s="195"/>
      <c r="BS17" s="16" t="s">
        <v>32</v>
      </c>
    </row>
    <row r="18" spans="1:71" s="1" customFormat="1" ht="6.95" customHeight="1">
      <c r="B18" s="19"/>
      <c r="AR18" s="19"/>
      <c r="BE18" s="195"/>
      <c r="BS18" s="16" t="s">
        <v>6</v>
      </c>
    </row>
    <row r="19" spans="1:71" s="1" customFormat="1" ht="12" customHeight="1">
      <c r="B19" s="19"/>
      <c r="D19" s="26" t="s">
        <v>33</v>
      </c>
      <c r="AK19" s="26" t="s">
        <v>25</v>
      </c>
      <c r="AN19" s="24" t="s">
        <v>1</v>
      </c>
      <c r="AR19" s="19"/>
      <c r="BE19" s="195"/>
      <c r="BS19" s="16" t="s">
        <v>6</v>
      </c>
    </row>
    <row r="20" spans="1:71" s="1" customFormat="1" ht="18.399999999999999" customHeight="1">
      <c r="B20" s="19"/>
      <c r="E20" s="24" t="s">
        <v>34</v>
      </c>
      <c r="AK20" s="26" t="s">
        <v>27</v>
      </c>
      <c r="AN20" s="24" t="s">
        <v>1</v>
      </c>
      <c r="AR20" s="19"/>
      <c r="BE20" s="195"/>
      <c r="BS20" s="16" t="s">
        <v>32</v>
      </c>
    </row>
    <row r="21" spans="1:71" s="1" customFormat="1" ht="6.95" customHeight="1">
      <c r="B21" s="19"/>
      <c r="AR21" s="19"/>
      <c r="BE21" s="195"/>
    </row>
    <row r="22" spans="1:71" s="1" customFormat="1" ht="12" customHeight="1">
      <c r="B22" s="19"/>
      <c r="D22" s="26" t="s">
        <v>35</v>
      </c>
      <c r="AR22" s="19"/>
      <c r="BE22" s="195"/>
    </row>
    <row r="23" spans="1:71" s="1" customFormat="1" ht="23.25" customHeight="1">
      <c r="B23" s="19"/>
      <c r="E23" s="202" t="s">
        <v>36</v>
      </c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R23" s="19"/>
      <c r="BE23" s="195"/>
    </row>
    <row r="24" spans="1:71" s="1" customFormat="1" ht="6.95" customHeight="1">
      <c r="B24" s="19"/>
      <c r="AR24" s="19"/>
      <c r="BE24" s="195"/>
    </row>
    <row r="25" spans="1:71" s="1" customFormat="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195"/>
    </row>
    <row r="26" spans="1:71" s="2" customFormat="1" ht="25.9" customHeight="1">
      <c r="A26" s="31"/>
      <c r="B26" s="32"/>
      <c r="C26" s="31"/>
      <c r="D26" s="33" t="s">
        <v>37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03">
        <f>ROUND(AG94,2)</f>
        <v>0</v>
      </c>
      <c r="AL26" s="204"/>
      <c r="AM26" s="204"/>
      <c r="AN26" s="204"/>
      <c r="AO26" s="204"/>
      <c r="AP26" s="31"/>
      <c r="AQ26" s="31"/>
      <c r="AR26" s="32"/>
      <c r="BE26" s="195"/>
    </row>
    <row r="27" spans="1:7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2"/>
      <c r="BE27" s="195"/>
    </row>
    <row r="28" spans="1:71" s="2" customFormat="1" ht="12.75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205" t="s">
        <v>38</v>
      </c>
      <c r="M28" s="205"/>
      <c r="N28" s="205"/>
      <c r="O28" s="205"/>
      <c r="P28" s="205"/>
      <c r="Q28" s="31"/>
      <c r="R28" s="31"/>
      <c r="S28" s="31"/>
      <c r="T28" s="31"/>
      <c r="U28" s="31"/>
      <c r="V28" s="31"/>
      <c r="W28" s="205" t="s">
        <v>39</v>
      </c>
      <c r="X28" s="205"/>
      <c r="Y28" s="205"/>
      <c r="Z28" s="205"/>
      <c r="AA28" s="205"/>
      <c r="AB28" s="205"/>
      <c r="AC28" s="205"/>
      <c r="AD28" s="205"/>
      <c r="AE28" s="205"/>
      <c r="AF28" s="31"/>
      <c r="AG28" s="31"/>
      <c r="AH28" s="31"/>
      <c r="AI28" s="31"/>
      <c r="AJ28" s="31"/>
      <c r="AK28" s="205" t="s">
        <v>40</v>
      </c>
      <c r="AL28" s="205"/>
      <c r="AM28" s="205"/>
      <c r="AN28" s="205"/>
      <c r="AO28" s="205"/>
      <c r="AP28" s="31"/>
      <c r="AQ28" s="31"/>
      <c r="AR28" s="32"/>
      <c r="BE28" s="195"/>
    </row>
    <row r="29" spans="1:71" s="3" customFormat="1" ht="14.45" customHeight="1">
      <c r="B29" s="36"/>
      <c r="D29" s="26" t="s">
        <v>41</v>
      </c>
      <c r="F29" s="26" t="s">
        <v>42</v>
      </c>
      <c r="L29" s="208">
        <v>0.21</v>
      </c>
      <c r="M29" s="207"/>
      <c r="N29" s="207"/>
      <c r="O29" s="207"/>
      <c r="P29" s="207"/>
      <c r="W29" s="206">
        <f>ROUND(AZ94, 2)</f>
        <v>0</v>
      </c>
      <c r="X29" s="207"/>
      <c r="Y29" s="207"/>
      <c r="Z29" s="207"/>
      <c r="AA29" s="207"/>
      <c r="AB29" s="207"/>
      <c r="AC29" s="207"/>
      <c r="AD29" s="207"/>
      <c r="AE29" s="207"/>
      <c r="AK29" s="206">
        <f>ROUND(AV94, 2)</f>
        <v>0</v>
      </c>
      <c r="AL29" s="207"/>
      <c r="AM29" s="207"/>
      <c r="AN29" s="207"/>
      <c r="AO29" s="207"/>
      <c r="AR29" s="36"/>
      <c r="BE29" s="196"/>
    </row>
    <row r="30" spans="1:71" s="3" customFormat="1" ht="14.45" customHeight="1">
      <c r="B30" s="36"/>
      <c r="F30" s="26" t="s">
        <v>43</v>
      </c>
      <c r="L30" s="208">
        <v>0.15</v>
      </c>
      <c r="M30" s="207"/>
      <c r="N30" s="207"/>
      <c r="O30" s="207"/>
      <c r="P30" s="207"/>
      <c r="W30" s="206">
        <f>ROUND(BA94, 2)</f>
        <v>0</v>
      </c>
      <c r="X30" s="207"/>
      <c r="Y30" s="207"/>
      <c r="Z30" s="207"/>
      <c r="AA30" s="207"/>
      <c r="AB30" s="207"/>
      <c r="AC30" s="207"/>
      <c r="AD30" s="207"/>
      <c r="AE30" s="207"/>
      <c r="AK30" s="206">
        <f>ROUND(AW94, 2)</f>
        <v>0</v>
      </c>
      <c r="AL30" s="207"/>
      <c r="AM30" s="207"/>
      <c r="AN30" s="207"/>
      <c r="AO30" s="207"/>
      <c r="AR30" s="36"/>
      <c r="BE30" s="196"/>
    </row>
    <row r="31" spans="1:71" s="3" customFormat="1" ht="14.45" hidden="1" customHeight="1">
      <c r="B31" s="36"/>
      <c r="F31" s="26" t="s">
        <v>44</v>
      </c>
      <c r="L31" s="208">
        <v>0.21</v>
      </c>
      <c r="M31" s="207"/>
      <c r="N31" s="207"/>
      <c r="O31" s="207"/>
      <c r="P31" s="207"/>
      <c r="W31" s="206">
        <f>ROUND(BB94, 2)</f>
        <v>0</v>
      </c>
      <c r="X31" s="207"/>
      <c r="Y31" s="207"/>
      <c r="Z31" s="207"/>
      <c r="AA31" s="207"/>
      <c r="AB31" s="207"/>
      <c r="AC31" s="207"/>
      <c r="AD31" s="207"/>
      <c r="AE31" s="207"/>
      <c r="AK31" s="206">
        <v>0</v>
      </c>
      <c r="AL31" s="207"/>
      <c r="AM31" s="207"/>
      <c r="AN31" s="207"/>
      <c r="AO31" s="207"/>
      <c r="AR31" s="36"/>
      <c r="BE31" s="196"/>
    </row>
    <row r="32" spans="1:71" s="3" customFormat="1" ht="14.45" hidden="1" customHeight="1">
      <c r="B32" s="36"/>
      <c r="F32" s="26" t="s">
        <v>45</v>
      </c>
      <c r="L32" s="208">
        <v>0.15</v>
      </c>
      <c r="M32" s="207"/>
      <c r="N32" s="207"/>
      <c r="O32" s="207"/>
      <c r="P32" s="207"/>
      <c r="W32" s="206">
        <f>ROUND(BC94, 2)</f>
        <v>0</v>
      </c>
      <c r="X32" s="207"/>
      <c r="Y32" s="207"/>
      <c r="Z32" s="207"/>
      <c r="AA32" s="207"/>
      <c r="AB32" s="207"/>
      <c r="AC32" s="207"/>
      <c r="AD32" s="207"/>
      <c r="AE32" s="207"/>
      <c r="AK32" s="206">
        <v>0</v>
      </c>
      <c r="AL32" s="207"/>
      <c r="AM32" s="207"/>
      <c r="AN32" s="207"/>
      <c r="AO32" s="207"/>
      <c r="AR32" s="36"/>
      <c r="BE32" s="196"/>
    </row>
    <row r="33" spans="1:57" s="3" customFormat="1" ht="14.45" hidden="1" customHeight="1">
      <c r="B33" s="36"/>
      <c r="F33" s="26" t="s">
        <v>46</v>
      </c>
      <c r="L33" s="208">
        <v>0</v>
      </c>
      <c r="M33" s="207"/>
      <c r="N33" s="207"/>
      <c r="O33" s="207"/>
      <c r="P33" s="207"/>
      <c r="W33" s="206">
        <f>ROUND(BD94, 2)</f>
        <v>0</v>
      </c>
      <c r="X33" s="207"/>
      <c r="Y33" s="207"/>
      <c r="Z33" s="207"/>
      <c r="AA33" s="207"/>
      <c r="AB33" s="207"/>
      <c r="AC33" s="207"/>
      <c r="AD33" s="207"/>
      <c r="AE33" s="207"/>
      <c r="AK33" s="206">
        <v>0</v>
      </c>
      <c r="AL33" s="207"/>
      <c r="AM33" s="207"/>
      <c r="AN33" s="207"/>
      <c r="AO33" s="207"/>
      <c r="AR33" s="36"/>
      <c r="BE33" s="196"/>
    </row>
    <row r="34" spans="1:57" s="2" customFormat="1" ht="6.95" customHeight="1">
      <c r="A34" s="31"/>
      <c r="B34" s="32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2"/>
      <c r="BE34" s="195"/>
    </row>
    <row r="35" spans="1:57" s="2" customFormat="1" ht="25.9" customHeight="1">
      <c r="A35" s="31"/>
      <c r="B35" s="32"/>
      <c r="C35" s="37"/>
      <c r="D35" s="38" t="s">
        <v>47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48</v>
      </c>
      <c r="U35" s="39"/>
      <c r="V35" s="39"/>
      <c r="W35" s="39"/>
      <c r="X35" s="209" t="s">
        <v>49</v>
      </c>
      <c r="Y35" s="210"/>
      <c r="Z35" s="210"/>
      <c r="AA35" s="210"/>
      <c r="AB35" s="210"/>
      <c r="AC35" s="39"/>
      <c r="AD35" s="39"/>
      <c r="AE35" s="39"/>
      <c r="AF35" s="39"/>
      <c r="AG35" s="39"/>
      <c r="AH35" s="39"/>
      <c r="AI35" s="39"/>
      <c r="AJ35" s="39"/>
      <c r="AK35" s="211">
        <f>SUM(AK26:AK33)</f>
        <v>0</v>
      </c>
      <c r="AL35" s="210"/>
      <c r="AM35" s="210"/>
      <c r="AN35" s="210"/>
      <c r="AO35" s="212"/>
      <c r="AP35" s="37"/>
      <c r="AQ35" s="37"/>
      <c r="AR35" s="32"/>
      <c r="BE35" s="31"/>
    </row>
    <row r="36" spans="1:57" s="2" customFormat="1" ht="6.95" customHeight="1">
      <c r="A36" s="31"/>
      <c r="B36" s="32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2"/>
      <c r="BE36" s="31"/>
    </row>
    <row r="37" spans="1:57" s="2" customFormat="1" ht="14.45" customHeight="1">
      <c r="A37" s="31"/>
      <c r="B37" s="32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2"/>
      <c r="BE37" s="31"/>
    </row>
    <row r="38" spans="1:57" s="1" customFormat="1" ht="14.45" customHeight="1">
      <c r="B38" s="19"/>
      <c r="AR38" s="19"/>
    </row>
    <row r="39" spans="1:57" s="1" customFormat="1" ht="14.45" customHeight="1">
      <c r="B39" s="19"/>
      <c r="AR39" s="19"/>
    </row>
    <row r="40" spans="1:57" s="1" customFormat="1" ht="14.45" customHeight="1">
      <c r="B40" s="19"/>
      <c r="AR40" s="19"/>
    </row>
    <row r="41" spans="1:57" s="1" customFormat="1" ht="14.45" customHeight="1">
      <c r="B41" s="19"/>
      <c r="AR41" s="19"/>
    </row>
    <row r="42" spans="1:57" s="1" customFormat="1" ht="14.45" customHeight="1">
      <c r="B42" s="19"/>
      <c r="AR42" s="19"/>
    </row>
    <row r="43" spans="1:57" s="1" customFormat="1" ht="14.45" customHeight="1">
      <c r="B43" s="19"/>
      <c r="AR43" s="19"/>
    </row>
    <row r="44" spans="1:57" s="1" customFormat="1" ht="14.45" customHeight="1">
      <c r="B44" s="19"/>
      <c r="AR44" s="19"/>
    </row>
    <row r="45" spans="1:57" s="1" customFormat="1" ht="14.45" customHeight="1">
      <c r="B45" s="19"/>
      <c r="AR45" s="19"/>
    </row>
    <row r="46" spans="1:57" s="1" customFormat="1" ht="14.45" customHeight="1">
      <c r="B46" s="19"/>
      <c r="AR46" s="19"/>
    </row>
    <row r="47" spans="1:57" s="1" customFormat="1" ht="14.45" customHeight="1">
      <c r="B47" s="19"/>
      <c r="AR47" s="19"/>
    </row>
    <row r="48" spans="1:57" s="1" customFormat="1" ht="14.45" customHeight="1">
      <c r="B48" s="19"/>
      <c r="AR48" s="19"/>
    </row>
    <row r="49" spans="1:57" s="2" customFormat="1" ht="14.45" customHeight="1">
      <c r="B49" s="41"/>
      <c r="D49" s="42" t="s">
        <v>50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51</v>
      </c>
      <c r="AI49" s="43"/>
      <c r="AJ49" s="43"/>
      <c r="AK49" s="43"/>
      <c r="AL49" s="43"/>
      <c r="AM49" s="43"/>
      <c r="AN49" s="43"/>
      <c r="AO49" s="43"/>
      <c r="AR49" s="41"/>
    </row>
    <row r="50" spans="1:57" ht="11.25">
      <c r="B50" s="19"/>
      <c r="AR50" s="19"/>
    </row>
    <row r="51" spans="1:57" ht="11.25">
      <c r="B51" s="19"/>
      <c r="AR51" s="19"/>
    </row>
    <row r="52" spans="1:57" ht="11.25">
      <c r="B52" s="19"/>
      <c r="AR52" s="19"/>
    </row>
    <row r="53" spans="1:57" ht="11.25">
      <c r="B53" s="19"/>
      <c r="AR53" s="19"/>
    </row>
    <row r="54" spans="1:57" ht="11.25">
      <c r="B54" s="19"/>
      <c r="AR54" s="19"/>
    </row>
    <row r="55" spans="1:57" ht="11.25">
      <c r="B55" s="19"/>
      <c r="AR55" s="19"/>
    </row>
    <row r="56" spans="1:57" ht="11.25">
      <c r="B56" s="19"/>
      <c r="AR56" s="19"/>
    </row>
    <row r="57" spans="1:57" ht="11.25">
      <c r="B57" s="19"/>
      <c r="AR57" s="19"/>
    </row>
    <row r="58" spans="1:57" ht="11.25">
      <c r="B58" s="19"/>
      <c r="AR58" s="19"/>
    </row>
    <row r="59" spans="1:57" ht="11.25">
      <c r="B59" s="19"/>
      <c r="AR59" s="19"/>
    </row>
    <row r="60" spans="1:57" s="2" customFormat="1" ht="12.75">
      <c r="A60" s="31"/>
      <c r="B60" s="32"/>
      <c r="C60" s="31"/>
      <c r="D60" s="44" t="s">
        <v>52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4" t="s">
        <v>53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4" t="s">
        <v>52</v>
      </c>
      <c r="AI60" s="34"/>
      <c r="AJ60" s="34"/>
      <c r="AK60" s="34"/>
      <c r="AL60" s="34"/>
      <c r="AM60" s="44" t="s">
        <v>53</v>
      </c>
      <c r="AN60" s="34"/>
      <c r="AO60" s="34"/>
      <c r="AP60" s="31"/>
      <c r="AQ60" s="31"/>
      <c r="AR60" s="32"/>
      <c r="BE60" s="31"/>
    </row>
    <row r="61" spans="1:57" ht="11.25">
      <c r="B61" s="19"/>
      <c r="AR61" s="19"/>
    </row>
    <row r="62" spans="1:57" ht="11.25">
      <c r="B62" s="19"/>
      <c r="AR62" s="19"/>
    </row>
    <row r="63" spans="1:57" ht="11.25">
      <c r="B63" s="19"/>
      <c r="AR63" s="19"/>
    </row>
    <row r="64" spans="1:57" s="2" customFormat="1" ht="12.75">
      <c r="A64" s="31"/>
      <c r="B64" s="32"/>
      <c r="C64" s="31"/>
      <c r="D64" s="42" t="s">
        <v>54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2" t="s">
        <v>55</v>
      </c>
      <c r="AI64" s="45"/>
      <c r="AJ64" s="45"/>
      <c r="AK64" s="45"/>
      <c r="AL64" s="45"/>
      <c r="AM64" s="45"/>
      <c r="AN64" s="45"/>
      <c r="AO64" s="45"/>
      <c r="AP64" s="31"/>
      <c r="AQ64" s="31"/>
      <c r="AR64" s="32"/>
      <c r="BE64" s="31"/>
    </row>
    <row r="65" spans="1:57" ht="11.25">
      <c r="B65" s="19"/>
      <c r="AR65" s="19"/>
    </row>
    <row r="66" spans="1:57" ht="11.25">
      <c r="B66" s="19"/>
      <c r="AR66" s="19"/>
    </row>
    <row r="67" spans="1:57" ht="11.25">
      <c r="B67" s="19"/>
      <c r="AR67" s="19"/>
    </row>
    <row r="68" spans="1:57" ht="11.25">
      <c r="B68" s="19"/>
      <c r="AR68" s="19"/>
    </row>
    <row r="69" spans="1:57" ht="11.25">
      <c r="B69" s="19"/>
      <c r="AR69" s="19"/>
    </row>
    <row r="70" spans="1:57" ht="11.25">
      <c r="B70" s="19"/>
      <c r="AR70" s="19"/>
    </row>
    <row r="71" spans="1:57" ht="11.25">
      <c r="B71" s="19"/>
      <c r="AR71" s="19"/>
    </row>
    <row r="72" spans="1:57" ht="11.25">
      <c r="B72" s="19"/>
      <c r="AR72" s="19"/>
    </row>
    <row r="73" spans="1:57" ht="11.25">
      <c r="B73" s="19"/>
      <c r="AR73" s="19"/>
    </row>
    <row r="74" spans="1:57" ht="11.25">
      <c r="B74" s="19"/>
      <c r="AR74" s="19"/>
    </row>
    <row r="75" spans="1:57" s="2" customFormat="1" ht="12.75">
      <c r="A75" s="31"/>
      <c r="B75" s="32"/>
      <c r="C75" s="31"/>
      <c r="D75" s="44" t="s">
        <v>52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4" t="s">
        <v>53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4" t="s">
        <v>52</v>
      </c>
      <c r="AI75" s="34"/>
      <c r="AJ75" s="34"/>
      <c r="AK75" s="34"/>
      <c r="AL75" s="34"/>
      <c r="AM75" s="44" t="s">
        <v>53</v>
      </c>
      <c r="AN75" s="34"/>
      <c r="AO75" s="34"/>
      <c r="AP75" s="31"/>
      <c r="AQ75" s="31"/>
      <c r="AR75" s="32"/>
      <c r="BE75" s="31"/>
    </row>
    <row r="76" spans="1:57" s="2" customFormat="1" ht="11.25">
      <c r="A76" s="31"/>
      <c r="B76" s="32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2"/>
      <c r="BE76" s="31"/>
    </row>
    <row r="77" spans="1:57" s="2" customFormat="1" ht="6.9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32"/>
      <c r="BE77" s="31"/>
    </row>
    <row r="81" spans="1:91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32"/>
      <c r="BE81" s="31"/>
    </row>
    <row r="82" spans="1:91" s="2" customFormat="1" ht="24.95" customHeight="1">
      <c r="A82" s="31"/>
      <c r="B82" s="32"/>
      <c r="C82" s="20" t="s">
        <v>56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2"/>
      <c r="BE82" s="31"/>
    </row>
    <row r="83" spans="1:9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2"/>
      <c r="BE83" s="31"/>
    </row>
    <row r="84" spans="1:91" s="4" customFormat="1" ht="12" customHeight="1">
      <c r="B84" s="50"/>
      <c r="C84" s="26" t="s">
        <v>13</v>
      </c>
      <c r="L84" s="4" t="str">
        <f>K5</f>
        <v>23-068</v>
      </c>
      <c r="AR84" s="50"/>
    </row>
    <row r="85" spans="1:91" s="5" customFormat="1" ht="36.950000000000003" customHeight="1">
      <c r="B85" s="51"/>
      <c r="C85" s="52" t="s">
        <v>16</v>
      </c>
      <c r="L85" s="213" t="str">
        <f>K6</f>
        <v>Dobříš, Kostel Povýšení svatého Kříže</v>
      </c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R85" s="51"/>
    </row>
    <row r="86" spans="1:91" s="2" customFormat="1" ht="6.95" customHeight="1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2"/>
      <c r="BE86" s="31"/>
    </row>
    <row r="87" spans="1:91" s="2" customFormat="1" ht="12" customHeight="1">
      <c r="A87" s="31"/>
      <c r="B87" s="32"/>
      <c r="C87" s="26" t="s">
        <v>20</v>
      </c>
      <c r="D87" s="31"/>
      <c r="E87" s="31"/>
      <c r="F87" s="31"/>
      <c r="G87" s="31"/>
      <c r="H87" s="31"/>
      <c r="I87" s="31"/>
      <c r="J87" s="31"/>
      <c r="K87" s="31"/>
      <c r="L87" s="53" t="str">
        <f>IF(K8="","",K8)</f>
        <v>Dobříš</v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26" t="s">
        <v>22</v>
      </c>
      <c r="AJ87" s="31"/>
      <c r="AK87" s="31"/>
      <c r="AL87" s="31"/>
      <c r="AM87" s="215" t="str">
        <f>IF(AN8= "","",AN8)</f>
        <v>23. 11. 2023</v>
      </c>
      <c r="AN87" s="215"/>
      <c r="AO87" s="31"/>
      <c r="AP87" s="31"/>
      <c r="AQ87" s="31"/>
      <c r="AR87" s="32"/>
      <c r="BE87" s="31"/>
    </row>
    <row r="88" spans="1:91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2"/>
      <c r="BE88" s="31"/>
    </row>
    <row r="89" spans="1:91" s="2" customFormat="1" ht="15.2" customHeight="1">
      <c r="A89" s="31"/>
      <c r="B89" s="32"/>
      <c r="C89" s="26" t="s">
        <v>24</v>
      </c>
      <c r="D89" s="31"/>
      <c r="E89" s="31"/>
      <c r="F89" s="31"/>
      <c r="G89" s="31"/>
      <c r="H89" s="31"/>
      <c r="I89" s="31"/>
      <c r="J89" s="31"/>
      <c r="K89" s="31"/>
      <c r="L89" s="4" t="str">
        <f>IF(E11= "","",E11)</f>
        <v>Město Dobříš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26" t="s">
        <v>30</v>
      </c>
      <c r="AJ89" s="31"/>
      <c r="AK89" s="31"/>
      <c r="AL89" s="31"/>
      <c r="AM89" s="216" t="str">
        <f>IF(E17="","",E17)</f>
        <v>Ing. Filip Chmel, Praha 6</v>
      </c>
      <c r="AN89" s="217"/>
      <c r="AO89" s="217"/>
      <c r="AP89" s="217"/>
      <c r="AQ89" s="31"/>
      <c r="AR89" s="32"/>
      <c r="AS89" s="218" t="s">
        <v>57</v>
      </c>
      <c r="AT89" s="219"/>
      <c r="AU89" s="55"/>
      <c r="AV89" s="55"/>
      <c r="AW89" s="55"/>
      <c r="AX89" s="55"/>
      <c r="AY89" s="55"/>
      <c r="AZ89" s="55"/>
      <c r="BA89" s="55"/>
      <c r="BB89" s="55"/>
      <c r="BC89" s="55"/>
      <c r="BD89" s="56"/>
      <c r="BE89" s="31"/>
    </row>
    <row r="90" spans="1:91" s="2" customFormat="1" ht="15.2" customHeight="1">
      <c r="A90" s="31"/>
      <c r="B90" s="32"/>
      <c r="C90" s="26" t="s">
        <v>28</v>
      </c>
      <c r="D90" s="31"/>
      <c r="E90" s="31"/>
      <c r="F90" s="31"/>
      <c r="G90" s="31"/>
      <c r="H90" s="31"/>
      <c r="I90" s="31"/>
      <c r="J90" s="31"/>
      <c r="K90" s="31"/>
      <c r="L90" s="4" t="str">
        <f>IF(E14= "Vyplň údaj","",E14)</f>
        <v/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26" t="s">
        <v>33</v>
      </c>
      <c r="AJ90" s="31"/>
      <c r="AK90" s="31"/>
      <c r="AL90" s="31"/>
      <c r="AM90" s="216" t="str">
        <f>IF(E20="","",E20)</f>
        <v>A. Vojtěch</v>
      </c>
      <c r="AN90" s="217"/>
      <c r="AO90" s="217"/>
      <c r="AP90" s="217"/>
      <c r="AQ90" s="31"/>
      <c r="AR90" s="32"/>
      <c r="AS90" s="220"/>
      <c r="AT90" s="221"/>
      <c r="AU90" s="57"/>
      <c r="AV90" s="57"/>
      <c r="AW90" s="57"/>
      <c r="AX90" s="57"/>
      <c r="AY90" s="57"/>
      <c r="AZ90" s="57"/>
      <c r="BA90" s="57"/>
      <c r="BB90" s="57"/>
      <c r="BC90" s="57"/>
      <c r="BD90" s="58"/>
      <c r="BE90" s="31"/>
    </row>
    <row r="91" spans="1:91" s="2" customFormat="1" ht="10.9" customHeight="1">
      <c r="A91" s="31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2"/>
      <c r="AS91" s="220"/>
      <c r="AT91" s="221"/>
      <c r="AU91" s="57"/>
      <c r="AV91" s="57"/>
      <c r="AW91" s="57"/>
      <c r="AX91" s="57"/>
      <c r="AY91" s="57"/>
      <c r="AZ91" s="57"/>
      <c r="BA91" s="57"/>
      <c r="BB91" s="57"/>
      <c r="BC91" s="57"/>
      <c r="BD91" s="58"/>
      <c r="BE91" s="31"/>
    </row>
    <row r="92" spans="1:91" s="2" customFormat="1" ht="29.25" customHeight="1">
      <c r="A92" s="31"/>
      <c r="B92" s="32"/>
      <c r="C92" s="222" t="s">
        <v>58</v>
      </c>
      <c r="D92" s="223"/>
      <c r="E92" s="223"/>
      <c r="F92" s="223"/>
      <c r="G92" s="223"/>
      <c r="H92" s="59"/>
      <c r="I92" s="224" t="s">
        <v>59</v>
      </c>
      <c r="J92" s="223"/>
      <c r="K92" s="223"/>
      <c r="L92" s="223"/>
      <c r="M92" s="223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23"/>
      <c r="Z92" s="223"/>
      <c r="AA92" s="223"/>
      <c r="AB92" s="223"/>
      <c r="AC92" s="223"/>
      <c r="AD92" s="223"/>
      <c r="AE92" s="223"/>
      <c r="AF92" s="223"/>
      <c r="AG92" s="225" t="s">
        <v>60</v>
      </c>
      <c r="AH92" s="223"/>
      <c r="AI92" s="223"/>
      <c r="AJ92" s="223"/>
      <c r="AK92" s="223"/>
      <c r="AL92" s="223"/>
      <c r="AM92" s="223"/>
      <c r="AN92" s="224" t="s">
        <v>61</v>
      </c>
      <c r="AO92" s="223"/>
      <c r="AP92" s="226"/>
      <c r="AQ92" s="60" t="s">
        <v>62</v>
      </c>
      <c r="AR92" s="32"/>
      <c r="AS92" s="61" t="s">
        <v>63</v>
      </c>
      <c r="AT92" s="62" t="s">
        <v>64</v>
      </c>
      <c r="AU92" s="62" t="s">
        <v>65</v>
      </c>
      <c r="AV92" s="62" t="s">
        <v>66</v>
      </c>
      <c r="AW92" s="62" t="s">
        <v>67</v>
      </c>
      <c r="AX92" s="62" t="s">
        <v>68</v>
      </c>
      <c r="AY92" s="62" t="s">
        <v>69</v>
      </c>
      <c r="AZ92" s="62" t="s">
        <v>70</v>
      </c>
      <c r="BA92" s="62" t="s">
        <v>71</v>
      </c>
      <c r="BB92" s="62" t="s">
        <v>72</v>
      </c>
      <c r="BC92" s="62" t="s">
        <v>73</v>
      </c>
      <c r="BD92" s="63" t="s">
        <v>74</v>
      </c>
      <c r="BE92" s="31"/>
    </row>
    <row r="93" spans="1:91" s="2" customFormat="1" ht="10.9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2"/>
      <c r="AS93" s="64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6"/>
      <c r="BE93" s="31"/>
    </row>
    <row r="94" spans="1:91" s="6" customFormat="1" ht="32.450000000000003" customHeight="1">
      <c r="B94" s="67"/>
      <c r="C94" s="68" t="s">
        <v>75</v>
      </c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230">
        <f>ROUND(SUM(AG95:AG96),2)</f>
        <v>0</v>
      </c>
      <c r="AH94" s="230"/>
      <c r="AI94" s="230"/>
      <c r="AJ94" s="230"/>
      <c r="AK94" s="230"/>
      <c r="AL94" s="230"/>
      <c r="AM94" s="230"/>
      <c r="AN94" s="231">
        <f>SUM(AG94,AT94)</f>
        <v>0</v>
      </c>
      <c r="AO94" s="231"/>
      <c r="AP94" s="231"/>
      <c r="AQ94" s="71" t="s">
        <v>1</v>
      </c>
      <c r="AR94" s="67"/>
      <c r="AS94" s="72">
        <f>ROUND(SUM(AS95:AS96),2)</f>
        <v>0</v>
      </c>
      <c r="AT94" s="73">
        <f>ROUND(SUM(AV94:AW94),2)</f>
        <v>0</v>
      </c>
      <c r="AU94" s="74">
        <f>ROUND(SUM(AU95:AU96),5)</f>
        <v>0</v>
      </c>
      <c r="AV94" s="73">
        <f>ROUND(AZ94*L29,2)</f>
        <v>0</v>
      </c>
      <c r="AW94" s="73">
        <f>ROUND(BA94*L30,2)</f>
        <v>0</v>
      </c>
      <c r="AX94" s="73">
        <f>ROUND(BB94*L29,2)</f>
        <v>0</v>
      </c>
      <c r="AY94" s="73">
        <f>ROUND(BC94*L30,2)</f>
        <v>0</v>
      </c>
      <c r="AZ94" s="73">
        <f>ROUND(SUM(AZ95:AZ96),2)</f>
        <v>0</v>
      </c>
      <c r="BA94" s="73">
        <f>ROUND(SUM(BA95:BA96),2)</f>
        <v>0</v>
      </c>
      <c r="BB94" s="73">
        <f>ROUND(SUM(BB95:BB96),2)</f>
        <v>0</v>
      </c>
      <c r="BC94" s="73">
        <f>ROUND(SUM(BC95:BC96),2)</f>
        <v>0</v>
      </c>
      <c r="BD94" s="75">
        <f>ROUND(SUM(BD95:BD96),2)</f>
        <v>0</v>
      </c>
      <c r="BS94" s="76" t="s">
        <v>76</v>
      </c>
      <c r="BT94" s="76" t="s">
        <v>77</v>
      </c>
      <c r="BU94" s="77" t="s">
        <v>78</v>
      </c>
      <c r="BV94" s="76" t="s">
        <v>79</v>
      </c>
      <c r="BW94" s="76" t="s">
        <v>4</v>
      </c>
      <c r="BX94" s="76" t="s">
        <v>80</v>
      </c>
      <c r="CL94" s="76" t="s">
        <v>1</v>
      </c>
    </row>
    <row r="95" spans="1:91" s="7" customFormat="1" ht="16.5" customHeight="1">
      <c r="A95" s="78" t="s">
        <v>81</v>
      </c>
      <c r="B95" s="79"/>
      <c r="C95" s="80"/>
      <c r="D95" s="229" t="s">
        <v>82</v>
      </c>
      <c r="E95" s="229"/>
      <c r="F95" s="229"/>
      <c r="G95" s="229"/>
      <c r="H95" s="229"/>
      <c r="I95" s="81"/>
      <c r="J95" s="229" t="s">
        <v>83</v>
      </c>
      <c r="K95" s="229"/>
      <c r="L95" s="229"/>
      <c r="M95" s="229"/>
      <c r="N95" s="229"/>
      <c r="O95" s="229"/>
      <c r="P95" s="229"/>
      <c r="Q95" s="229"/>
      <c r="R95" s="229"/>
      <c r="S95" s="229"/>
      <c r="T95" s="229"/>
      <c r="U95" s="229"/>
      <c r="V95" s="229"/>
      <c r="W95" s="229"/>
      <c r="X95" s="229"/>
      <c r="Y95" s="229"/>
      <c r="Z95" s="229"/>
      <c r="AA95" s="229"/>
      <c r="AB95" s="229"/>
      <c r="AC95" s="229"/>
      <c r="AD95" s="229"/>
      <c r="AE95" s="229"/>
      <c r="AF95" s="229"/>
      <c r="AG95" s="227">
        <f>'00 - Vedlejší a ostatní n...'!J30</f>
        <v>0</v>
      </c>
      <c r="AH95" s="228"/>
      <c r="AI95" s="228"/>
      <c r="AJ95" s="228"/>
      <c r="AK95" s="228"/>
      <c r="AL95" s="228"/>
      <c r="AM95" s="228"/>
      <c r="AN95" s="227">
        <f>SUM(AG95,AT95)</f>
        <v>0</v>
      </c>
      <c r="AO95" s="228"/>
      <c r="AP95" s="228"/>
      <c r="AQ95" s="82" t="s">
        <v>84</v>
      </c>
      <c r="AR95" s="79"/>
      <c r="AS95" s="83">
        <v>0</v>
      </c>
      <c r="AT95" s="84">
        <f>ROUND(SUM(AV95:AW95),2)</f>
        <v>0</v>
      </c>
      <c r="AU95" s="85">
        <f>'00 - Vedlejší a ostatní n...'!P120</f>
        <v>0</v>
      </c>
      <c r="AV95" s="84">
        <f>'00 - Vedlejší a ostatní n...'!J33</f>
        <v>0</v>
      </c>
      <c r="AW95" s="84">
        <f>'00 - Vedlejší a ostatní n...'!J34</f>
        <v>0</v>
      </c>
      <c r="AX95" s="84">
        <f>'00 - Vedlejší a ostatní n...'!J35</f>
        <v>0</v>
      </c>
      <c r="AY95" s="84">
        <f>'00 - Vedlejší a ostatní n...'!J36</f>
        <v>0</v>
      </c>
      <c r="AZ95" s="84">
        <f>'00 - Vedlejší a ostatní n...'!F33</f>
        <v>0</v>
      </c>
      <c r="BA95" s="84">
        <f>'00 - Vedlejší a ostatní n...'!F34</f>
        <v>0</v>
      </c>
      <c r="BB95" s="84">
        <f>'00 - Vedlejší a ostatní n...'!F35</f>
        <v>0</v>
      </c>
      <c r="BC95" s="84">
        <f>'00 - Vedlejší a ostatní n...'!F36</f>
        <v>0</v>
      </c>
      <c r="BD95" s="86">
        <f>'00 - Vedlejší a ostatní n...'!F37</f>
        <v>0</v>
      </c>
      <c r="BT95" s="87" t="s">
        <v>85</v>
      </c>
      <c r="BV95" s="87" t="s">
        <v>79</v>
      </c>
      <c r="BW95" s="87" t="s">
        <v>86</v>
      </c>
      <c r="BX95" s="87" t="s">
        <v>4</v>
      </c>
      <c r="CL95" s="87" t="s">
        <v>1</v>
      </c>
      <c r="CM95" s="87" t="s">
        <v>87</v>
      </c>
    </row>
    <row r="96" spans="1:91" s="7" customFormat="1" ht="16.5" customHeight="1">
      <c r="A96" s="78" t="s">
        <v>81</v>
      </c>
      <c r="B96" s="79"/>
      <c r="C96" s="80"/>
      <c r="D96" s="229" t="s">
        <v>88</v>
      </c>
      <c r="E96" s="229"/>
      <c r="F96" s="229"/>
      <c r="G96" s="229"/>
      <c r="H96" s="229"/>
      <c r="I96" s="81"/>
      <c r="J96" s="229" t="s">
        <v>89</v>
      </c>
      <c r="K96" s="229"/>
      <c r="L96" s="229"/>
      <c r="M96" s="229"/>
      <c r="N96" s="229"/>
      <c r="O96" s="229"/>
      <c r="P96" s="229"/>
      <c r="Q96" s="229"/>
      <c r="R96" s="229"/>
      <c r="S96" s="229"/>
      <c r="T96" s="229"/>
      <c r="U96" s="229"/>
      <c r="V96" s="229"/>
      <c r="W96" s="229"/>
      <c r="X96" s="229"/>
      <c r="Y96" s="229"/>
      <c r="Z96" s="229"/>
      <c r="AA96" s="229"/>
      <c r="AB96" s="229"/>
      <c r="AC96" s="229"/>
      <c r="AD96" s="229"/>
      <c r="AE96" s="229"/>
      <c r="AF96" s="229"/>
      <c r="AG96" s="227">
        <f>'01 - Oprava podlahy'!J30</f>
        <v>0</v>
      </c>
      <c r="AH96" s="228"/>
      <c r="AI96" s="228"/>
      <c r="AJ96" s="228"/>
      <c r="AK96" s="228"/>
      <c r="AL96" s="228"/>
      <c r="AM96" s="228"/>
      <c r="AN96" s="227">
        <f>SUM(AG96,AT96)</f>
        <v>0</v>
      </c>
      <c r="AO96" s="228"/>
      <c r="AP96" s="228"/>
      <c r="AQ96" s="82" t="s">
        <v>84</v>
      </c>
      <c r="AR96" s="79"/>
      <c r="AS96" s="88">
        <v>0</v>
      </c>
      <c r="AT96" s="89">
        <f>ROUND(SUM(AV96:AW96),2)</f>
        <v>0</v>
      </c>
      <c r="AU96" s="90">
        <f>'01 - Oprava podlahy'!P127</f>
        <v>0</v>
      </c>
      <c r="AV96" s="89">
        <f>'01 - Oprava podlahy'!J33</f>
        <v>0</v>
      </c>
      <c r="AW96" s="89">
        <f>'01 - Oprava podlahy'!J34</f>
        <v>0</v>
      </c>
      <c r="AX96" s="89">
        <f>'01 - Oprava podlahy'!J35</f>
        <v>0</v>
      </c>
      <c r="AY96" s="89">
        <f>'01 - Oprava podlahy'!J36</f>
        <v>0</v>
      </c>
      <c r="AZ96" s="89">
        <f>'01 - Oprava podlahy'!F33</f>
        <v>0</v>
      </c>
      <c r="BA96" s="89">
        <f>'01 - Oprava podlahy'!F34</f>
        <v>0</v>
      </c>
      <c r="BB96" s="89">
        <f>'01 - Oprava podlahy'!F35</f>
        <v>0</v>
      </c>
      <c r="BC96" s="89">
        <f>'01 - Oprava podlahy'!F36</f>
        <v>0</v>
      </c>
      <c r="BD96" s="91">
        <f>'01 - Oprava podlahy'!F37</f>
        <v>0</v>
      </c>
      <c r="BT96" s="87" t="s">
        <v>85</v>
      </c>
      <c r="BV96" s="87" t="s">
        <v>79</v>
      </c>
      <c r="BW96" s="87" t="s">
        <v>90</v>
      </c>
      <c r="BX96" s="87" t="s">
        <v>4</v>
      </c>
      <c r="CL96" s="87" t="s">
        <v>1</v>
      </c>
      <c r="CM96" s="87" t="s">
        <v>87</v>
      </c>
    </row>
    <row r="97" spans="1:57" s="2" customFormat="1" ht="30" customHeight="1">
      <c r="A97" s="31"/>
      <c r="B97" s="32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2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  <row r="98" spans="1:57" s="2" customFormat="1" ht="6.95" customHeight="1">
      <c r="A98" s="31"/>
      <c r="B98" s="46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32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</row>
  </sheetData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0 - Vedlejší a ostatní n...'!C2" display="/"/>
    <hyperlink ref="A96" location="'01 - Oprava podlahy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9"/>
  <sheetViews>
    <sheetView showGridLines="0" topLeftCell="A119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2" t="s">
        <v>5</v>
      </c>
      <c r="M2" s="198"/>
      <c r="N2" s="198"/>
      <c r="O2" s="198"/>
      <c r="P2" s="198"/>
      <c r="Q2" s="198"/>
      <c r="R2" s="198"/>
      <c r="S2" s="198"/>
      <c r="T2" s="198"/>
      <c r="U2" s="198"/>
      <c r="V2" s="198"/>
      <c r="AT2" s="16" t="s">
        <v>86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87</v>
      </c>
    </row>
    <row r="4" spans="1:46" s="1" customFormat="1" ht="24.95" customHeight="1">
      <c r="B4" s="19"/>
      <c r="D4" s="20" t="s">
        <v>91</v>
      </c>
      <c r="L4" s="19"/>
      <c r="M4" s="92" t="s">
        <v>10</v>
      </c>
      <c r="AT4" s="16" t="s">
        <v>3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6" t="s">
        <v>16</v>
      </c>
      <c r="L6" s="19"/>
    </row>
    <row r="7" spans="1:46" s="1" customFormat="1" ht="16.5" customHeight="1">
      <c r="B7" s="19"/>
      <c r="E7" s="233" t="str">
        <f>'Rekapitulace stavby'!K6</f>
        <v>Dobříš, Kostel Povýšení svatého Kříže</v>
      </c>
      <c r="F7" s="234"/>
      <c r="G7" s="234"/>
      <c r="H7" s="234"/>
      <c r="L7" s="19"/>
    </row>
    <row r="8" spans="1:46" s="2" customFormat="1" ht="12" customHeight="1">
      <c r="A8" s="31"/>
      <c r="B8" s="32"/>
      <c r="C8" s="31"/>
      <c r="D8" s="26" t="s">
        <v>92</v>
      </c>
      <c r="E8" s="31"/>
      <c r="F8" s="31"/>
      <c r="G8" s="31"/>
      <c r="H8" s="31"/>
      <c r="I8" s="31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13" t="s">
        <v>93</v>
      </c>
      <c r="F9" s="235"/>
      <c r="G9" s="235"/>
      <c r="H9" s="235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18</v>
      </c>
      <c r="E11" s="31"/>
      <c r="F11" s="24" t="s">
        <v>1</v>
      </c>
      <c r="G11" s="31"/>
      <c r="H11" s="31"/>
      <c r="I11" s="26" t="s">
        <v>19</v>
      </c>
      <c r="J11" s="24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20</v>
      </c>
      <c r="E12" s="31"/>
      <c r="F12" s="24" t="s">
        <v>21</v>
      </c>
      <c r="G12" s="31"/>
      <c r="H12" s="31"/>
      <c r="I12" s="26" t="s">
        <v>22</v>
      </c>
      <c r="J12" s="54" t="str">
        <f>'Rekapitulace stavby'!AN8</f>
        <v>23. 11. 2023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24</v>
      </c>
      <c r="E14" s="31"/>
      <c r="F14" s="31"/>
      <c r="G14" s="31"/>
      <c r="H14" s="31"/>
      <c r="I14" s="26" t="s">
        <v>25</v>
      </c>
      <c r="J14" s="24" t="s">
        <v>1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26</v>
      </c>
      <c r="F15" s="31"/>
      <c r="G15" s="31"/>
      <c r="H15" s="31"/>
      <c r="I15" s="26" t="s">
        <v>27</v>
      </c>
      <c r="J15" s="24" t="s">
        <v>1</v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28</v>
      </c>
      <c r="E17" s="31"/>
      <c r="F17" s="31"/>
      <c r="G17" s="31"/>
      <c r="H17" s="31"/>
      <c r="I17" s="26" t="s">
        <v>25</v>
      </c>
      <c r="J17" s="27" t="str">
        <f>'Rekapitulace stavby'!AN13</f>
        <v>Vyplň údaj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36" t="str">
        <f>'Rekapitulace stavby'!E14</f>
        <v>Vyplň údaj</v>
      </c>
      <c r="F18" s="197"/>
      <c r="G18" s="197"/>
      <c r="H18" s="197"/>
      <c r="I18" s="26" t="s">
        <v>27</v>
      </c>
      <c r="J18" s="27" t="str">
        <f>'Rekapitulace stavby'!AN14</f>
        <v>Vyplň údaj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30</v>
      </c>
      <c r="E20" s="31"/>
      <c r="F20" s="31"/>
      <c r="G20" s="31"/>
      <c r="H20" s="31"/>
      <c r="I20" s="26" t="s">
        <v>25</v>
      </c>
      <c r="J20" s="24" t="s">
        <v>1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">
        <v>31</v>
      </c>
      <c r="F21" s="31"/>
      <c r="G21" s="31"/>
      <c r="H21" s="31"/>
      <c r="I21" s="26" t="s">
        <v>27</v>
      </c>
      <c r="J21" s="24" t="s">
        <v>1</v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33</v>
      </c>
      <c r="E23" s="31"/>
      <c r="F23" s="31"/>
      <c r="G23" s="31"/>
      <c r="H23" s="31"/>
      <c r="I23" s="26" t="s">
        <v>25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">
        <v>34</v>
      </c>
      <c r="F24" s="31"/>
      <c r="G24" s="31"/>
      <c r="H24" s="31"/>
      <c r="I24" s="26" t="s">
        <v>27</v>
      </c>
      <c r="J24" s="24" t="s">
        <v>1</v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35</v>
      </c>
      <c r="E26" s="31"/>
      <c r="F26" s="31"/>
      <c r="G26" s="31"/>
      <c r="H26" s="31"/>
      <c r="I26" s="31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3"/>
      <c r="B27" s="94"/>
      <c r="C27" s="93"/>
      <c r="D27" s="93"/>
      <c r="E27" s="202" t="s">
        <v>1</v>
      </c>
      <c r="F27" s="202"/>
      <c r="G27" s="202"/>
      <c r="H27" s="202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5"/>
      <c r="E29" s="65"/>
      <c r="F29" s="65"/>
      <c r="G29" s="65"/>
      <c r="H29" s="65"/>
      <c r="I29" s="65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96" t="s">
        <v>37</v>
      </c>
      <c r="E30" s="31"/>
      <c r="F30" s="31"/>
      <c r="G30" s="31"/>
      <c r="H30" s="31"/>
      <c r="I30" s="31"/>
      <c r="J30" s="70">
        <f>ROUND(J120, 2)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2"/>
      <c r="C32" s="31"/>
      <c r="D32" s="31"/>
      <c r="E32" s="31"/>
      <c r="F32" s="35" t="s">
        <v>39</v>
      </c>
      <c r="G32" s="31"/>
      <c r="H32" s="31"/>
      <c r="I32" s="35" t="s">
        <v>38</v>
      </c>
      <c r="J32" s="35" t="s">
        <v>40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2"/>
      <c r="C33" s="31"/>
      <c r="D33" s="97" t="s">
        <v>41</v>
      </c>
      <c r="E33" s="26" t="s">
        <v>42</v>
      </c>
      <c r="F33" s="98">
        <f>ROUND((SUM(BE120:BE138)),  2)</f>
        <v>0</v>
      </c>
      <c r="G33" s="31"/>
      <c r="H33" s="31"/>
      <c r="I33" s="99">
        <v>0.21</v>
      </c>
      <c r="J33" s="98">
        <f>ROUND(((SUM(BE120:BE138))*I33),  2)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26" t="s">
        <v>43</v>
      </c>
      <c r="F34" s="98">
        <f>ROUND((SUM(BF120:BF138)),  2)</f>
        <v>0</v>
      </c>
      <c r="G34" s="31"/>
      <c r="H34" s="31"/>
      <c r="I34" s="99">
        <v>0.15</v>
      </c>
      <c r="J34" s="98">
        <f>ROUND(((SUM(BF120:BF138))*I34),  2)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6" t="s">
        <v>44</v>
      </c>
      <c r="F35" s="98">
        <f>ROUND((SUM(BG120:BG138)),  2)</f>
        <v>0</v>
      </c>
      <c r="G35" s="31"/>
      <c r="H35" s="31"/>
      <c r="I35" s="99">
        <v>0.21</v>
      </c>
      <c r="J35" s="98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2"/>
      <c r="C36" s="31"/>
      <c r="D36" s="31"/>
      <c r="E36" s="26" t="s">
        <v>45</v>
      </c>
      <c r="F36" s="98">
        <f>ROUND((SUM(BH120:BH138)),  2)</f>
        <v>0</v>
      </c>
      <c r="G36" s="31"/>
      <c r="H36" s="31"/>
      <c r="I36" s="99">
        <v>0.15</v>
      </c>
      <c r="J36" s="98">
        <f>0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46</v>
      </c>
      <c r="F37" s="98">
        <f>ROUND((SUM(BI120:BI138)),  2)</f>
        <v>0</v>
      </c>
      <c r="G37" s="31"/>
      <c r="H37" s="31"/>
      <c r="I37" s="99">
        <v>0</v>
      </c>
      <c r="J37" s="98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0"/>
      <c r="D39" s="101" t="s">
        <v>47</v>
      </c>
      <c r="E39" s="59"/>
      <c r="F39" s="59"/>
      <c r="G39" s="102" t="s">
        <v>48</v>
      </c>
      <c r="H39" s="103" t="s">
        <v>49</v>
      </c>
      <c r="I39" s="59"/>
      <c r="J39" s="104">
        <f>SUM(J30:J37)</f>
        <v>0</v>
      </c>
      <c r="K39" s="105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1"/>
      <c r="D50" s="42" t="s">
        <v>50</v>
      </c>
      <c r="E50" s="43"/>
      <c r="F50" s="43"/>
      <c r="G50" s="42" t="s">
        <v>51</v>
      </c>
      <c r="H50" s="43"/>
      <c r="I50" s="43"/>
      <c r="J50" s="43"/>
      <c r="K50" s="43"/>
      <c r="L50" s="41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1"/>
      <c r="B61" s="32"/>
      <c r="C61" s="31"/>
      <c r="D61" s="44" t="s">
        <v>52</v>
      </c>
      <c r="E61" s="34"/>
      <c r="F61" s="106" t="s">
        <v>53</v>
      </c>
      <c r="G61" s="44" t="s">
        <v>52</v>
      </c>
      <c r="H61" s="34"/>
      <c r="I61" s="34"/>
      <c r="J61" s="107" t="s">
        <v>53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1"/>
      <c r="B65" s="32"/>
      <c r="C65" s="31"/>
      <c r="D65" s="42" t="s">
        <v>54</v>
      </c>
      <c r="E65" s="45"/>
      <c r="F65" s="45"/>
      <c r="G65" s="42" t="s">
        <v>55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1"/>
      <c r="B76" s="32"/>
      <c r="C76" s="31"/>
      <c r="D76" s="44" t="s">
        <v>52</v>
      </c>
      <c r="E76" s="34"/>
      <c r="F76" s="106" t="s">
        <v>53</v>
      </c>
      <c r="G76" s="44" t="s">
        <v>52</v>
      </c>
      <c r="H76" s="34"/>
      <c r="I76" s="34"/>
      <c r="J76" s="107" t="s">
        <v>53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94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33" t="str">
        <f>E7</f>
        <v>Dobříš, Kostel Povýšení svatého Kříže</v>
      </c>
      <c r="F85" s="234"/>
      <c r="G85" s="234"/>
      <c r="H85" s="234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92</v>
      </c>
      <c r="D86" s="31"/>
      <c r="E86" s="31"/>
      <c r="F86" s="31"/>
      <c r="G86" s="31"/>
      <c r="H86" s="31"/>
      <c r="I86" s="31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13" t="str">
        <f>E9</f>
        <v>00 - Vedlejší a ostatní náklady</v>
      </c>
      <c r="F87" s="235"/>
      <c r="G87" s="235"/>
      <c r="H87" s="235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1"/>
      <c r="E89" s="31"/>
      <c r="F89" s="24" t="str">
        <f>F12</f>
        <v>Dobříš</v>
      </c>
      <c r="G89" s="31"/>
      <c r="H89" s="31"/>
      <c r="I89" s="26" t="s">
        <v>22</v>
      </c>
      <c r="J89" s="54" t="str">
        <f>IF(J12="","",J12)</f>
        <v>23. 11. 2023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25.7" customHeight="1">
      <c r="A91" s="31"/>
      <c r="B91" s="32"/>
      <c r="C91" s="26" t="s">
        <v>24</v>
      </c>
      <c r="D91" s="31"/>
      <c r="E91" s="31"/>
      <c r="F91" s="24" t="str">
        <f>E15</f>
        <v>Město Dobříš</v>
      </c>
      <c r="G91" s="31"/>
      <c r="H91" s="31"/>
      <c r="I91" s="26" t="s">
        <v>30</v>
      </c>
      <c r="J91" s="29" t="str">
        <f>E21</f>
        <v>Ing. Filip Chmel, Praha 6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28</v>
      </c>
      <c r="D92" s="31"/>
      <c r="E92" s="31"/>
      <c r="F92" s="24" t="str">
        <f>IF(E18="","",E18)</f>
        <v>Vyplň údaj</v>
      </c>
      <c r="G92" s="31"/>
      <c r="H92" s="31"/>
      <c r="I92" s="26" t="s">
        <v>33</v>
      </c>
      <c r="J92" s="29" t="str">
        <f>E24</f>
        <v>A. Vojtěch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08" t="s">
        <v>95</v>
      </c>
      <c r="D94" s="100"/>
      <c r="E94" s="100"/>
      <c r="F94" s="100"/>
      <c r="G94" s="100"/>
      <c r="H94" s="100"/>
      <c r="I94" s="100"/>
      <c r="J94" s="109" t="s">
        <v>96</v>
      </c>
      <c r="K94" s="100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10" t="s">
        <v>97</v>
      </c>
      <c r="D96" s="31"/>
      <c r="E96" s="31"/>
      <c r="F96" s="31"/>
      <c r="G96" s="31"/>
      <c r="H96" s="31"/>
      <c r="I96" s="31"/>
      <c r="J96" s="70">
        <f>J120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98</v>
      </c>
    </row>
    <row r="97" spans="1:31" s="9" customFormat="1" ht="24.95" customHeight="1">
      <c r="B97" s="111"/>
      <c r="D97" s="112" t="s">
        <v>99</v>
      </c>
      <c r="E97" s="113"/>
      <c r="F97" s="113"/>
      <c r="G97" s="113"/>
      <c r="H97" s="113"/>
      <c r="I97" s="113"/>
      <c r="J97" s="114">
        <f>J121</f>
        <v>0</v>
      </c>
      <c r="L97" s="111"/>
    </row>
    <row r="98" spans="1:31" s="10" customFormat="1" ht="19.899999999999999" customHeight="1">
      <c r="B98" s="115"/>
      <c r="D98" s="116" t="s">
        <v>100</v>
      </c>
      <c r="E98" s="117"/>
      <c r="F98" s="117"/>
      <c r="G98" s="117"/>
      <c r="H98" s="117"/>
      <c r="I98" s="117"/>
      <c r="J98" s="118">
        <f>J122</f>
        <v>0</v>
      </c>
      <c r="L98" s="115"/>
    </row>
    <row r="99" spans="1:31" s="10" customFormat="1" ht="19.899999999999999" customHeight="1">
      <c r="B99" s="115"/>
      <c r="D99" s="116" t="s">
        <v>101</v>
      </c>
      <c r="E99" s="117"/>
      <c r="F99" s="117"/>
      <c r="G99" s="117"/>
      <c r="H99" s="117"/>
      <c r="I99" s="117"/>
      <c r="J99" s="118">
        <f>J131</f>
        <v>0</v>
      </c>
      <c r="L99" s="115"/>
    </row>
    <row r="100" spans="1:31" s="10" customFormat="1" ht="19.899999999999999" customHeight="1">
      <c r="B100" s="115"/>
      <c r="D100" s="116" t="s">
        <v>102</v>
      </c>
      <c r="E100" s="117"/>
      <c r="F100" s="117"/>
      <c r="G100" s="117"/>
      <c r="H100" s="117"/>
      <c r="I100" s="117"/>
      <c r="J100" s="118">
        <f>J134</f>
        <v>0</v>
      </c>
      <c r="L100" s="115"/>
    </row>
    <row r="101" spans="1:31" s="2" customFormat="1" ht="21.75" customHeight="1">
      <c r="A101" s="31"/>
      <c r="B101" s="32"/>
      <c r="C101" s="31"/>
      <c r="D101" s="31"/>
      <c r="E101" s="31"/>
      <c r="F101" s="31"/>
      <c r="G101" s="31"/>
      <c r="H101" s="31"/>
      <c r="I101" s="31"/>
      <c r="J101" s="31"/>
      <c r="K101" s="31"/>
      <c r="L101" s="4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2" spans="1:31" s="2" customFormat="1" ht="6.95" customHeight="1">
      <c r="A102" s="31"/>
      <c r="B102" s="46"/>
      <c r="C102" s="47"/>
      <c r="D102" s="47"/>
      <c r="E102" s="47"/>
      <c r="F102" s="47"/>
      <c r="G102" s="47"/>
      <c r="H102" s="47"/>
      <c r="I102" s="47"/>
      <c r="J102" s="47"/>
      <c r="K102" s="47"/>
      <c r="L102" s="4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6" spans="1:31" s="2" customFormat="1" ht="6.95" customHeight="1">
      <c r="A106" s="31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24.95" customHeight="1">
      <c r="A107" s="31"/>
      <c r="B107" s="32"/>
      <c r="C107" s="20" t="s">
        <v>103</v>
      </c>
      <c r="D107" s="31"/>
      <c r="E107" s="31"/>
      <c r="F107" s="31"/>
      <c r="G107" s="31"/>
      <c r="H107" s="31"/>
      <c r="I107" s="31"/>
      <c r="J107" s="31"/>
      <c r="K107" s="31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6.95" customHeight="1">
      <c r="A108" s="31"/>
      <c r="B108" s="32"/>
      <c r="C108" s="31"/>
      <c r="D108" s="31"/>
      <c r="E108" s="31"/>
      <c r="F108" s="31"/>
      <c r="G108" s="31"/>
      <c r="H108" s="31"/>
      <c r="I108" s="31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2" customHeight="1">
      <c r="A109" s="31"/>
      <c r="B109" s="32"/>
      <c r="C109" s="26" t="s">
        <v>16</v>
      </c>
      <c r="D109" s="31"/>
      <c r="E109" s="31"/>
      <c r="F109" s="31"/>
      <c r="G109" s="31"/>
      <c r="H109" s="31"/>
      <c r="I109" s="31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6.5" customHeight="1">
      <c r="A110" s="31"/>
      <c r="B110" s="32"/>
      <c r="C110" s="31"/>
      <c r="D110" s="31"/>
      <c r="E110" s="233" t="str">
        <f>E7</f>
        <v>Dobříš, Kostel Povýšení svatého Kříže</v>
      </c>
      <c r="F110" s="234"/>
      <c r="G110" s="234"/>
      <c r="H110" s="234"/>
      <c r="I110" s="31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2" customHeight="1">
      <c r="A111" s="31"/>
      <c r="B111" s="32"/>
      <c r="C111" s="26" t="s">
        <v>92</v>
      </c>
      <c r="D111" s="31"/>
      <c r="E111" s="31"/>
      <c r="F111" s="31"/>
      <c r="G111" s="31"/>
      <c r="H111" s="31"/>
      <c r="I111" s="31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6.5" customHeight="1">
      <c r="A112" s="31"/>
      <c r="B112" s="32"/>
      <c r="C112" s="31"/>
      <c r="D112" s="31"/>
      <c r="E112" s="213" t="str">
        <f>E9</f>
        <v>00 - Vedlejší a ostatní náklady</v>
      </c>
      <c r="F112" s="235"/>
      <c r="G112" s="235"/>
      <c r="H112" s="235"/>
      <c r="I112" s="31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5" customHeight="1">
      <c r="A113" s="31"/>
      <c r="B113" s="32"/>
      <c r="C113" s="31"/>
      <c r="D113" s="31"/>
      <c r="E113" s="31"/>
      <c r="F113" s="31"/>
      <c r="G113" s="31"/>
      <c r="H113" s="31"/>
      <c r="I113" s="31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20</v>
      </c>
      <c r="D114" s="31"/>
      <c r="E114" s="31"/>
      <c r="F114" s="24" t="str">
        <f>F12</f>
        <v>Dobříš</v>
      </c>
      <c r="G114" s="31"/>
      <c r="H114" s="31"/>
      <c r="I114" s="26" t="s">
        <v>22</v>
      </c>
      <c r="J114" s="54" t="str">
        <f>IF(J12="","",J12)</f>
        <v>23. 11. 2023</v>
      </c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6.95" customHeight="1">
      <c r="A115" s="31"/>
      <c r="B115" s="32"/>
      <c r="C115" s="31"/>
      <c r="D115" s="31"/>
      <c r="E115" s="31"/>
      <c r="F115" s="31"/>
      <c r="G115" s="31"/>
      <c r="H115" s="31"/>
      <c r="I115" s="31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25.7" customHeight="1">
      <c r="A116" s="31"/>
      <c r="B116" s="32"/>
      <c r="C116" s="26" t="s">
        <v>24</v>
      </c>
      <c r="D116" s="31"/>
      <c r="E116" s="31"/>
      <c r="F116" s="24" t="str">
        <f>E15</f>
        <v>Město Dobříš</v>
      </c>
      <c r="G116" s="31"/>
      <c r="H116" s="31"/>
      <c r="I116" s="26" t="s">
        <v>30</v>
      </c>
      <c r="J116" s="29" t="str">
        <f>E21</f>
        <v>Ing. Filip Chmel, Praha 6</v>
      </c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5.2" customHeight="1">
      <c r="A117" s="31"/>
      <c r="B117" s="32"/>
      <c r="C117" s="26" t="s">
        <v>28</v>
      </c>
      <c r="D117" s="31"/>
      <c r="E117" s="31"/>
      <c r="F117" s="24" t="str">
        <f>IF(E18="","",E18)</f>
        <v>Vyplň údaj</v>
      </c>
      <c r="G117" s="31"/>
      <c r="H117" s="31"/>
      <c r="I117" s="26" t="s">
        <v>33</v>
      </c>
      <c r="J117" s="29" t="str">
        <f>E24</f>
        <v>A. Vojtěch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0.35" customHeight="1">
      <c r="A118" s="31"/>
      <c r="B118" s="32"/>
      <c r="C118" s="31"/>
      <c r="D118" s="31"/>
      <c r="E118" s="31"/>
      <c r="F118" s="31"/>
      <c r="G118" s="31"/>
      <c r="H118" s="31"/>
      <c r="I118" s="31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11" customFormat="1" ht="29.25" customHeight="1">
      <c r="A119" s="119"/>
      <c r="B119" s="120"/>
      <c r="C119" s="121" t="s">
        <v>104</v>
      </c>
      <c r="D119" s="122" t="s">
        <v>62</v>
      </c>
      <c r="E119" s="122" t="s">
        <v>58</v>
      </c>
      <c r="F119" s="122" t="s">
        <v>59</v>
      </c>
      <c r="G119" s="122" t="s">
        <v>105</v>
      </c>
      <c r="H119" s="122" t="s">
        <v>106</v>
      </c>
      <c r="I119" s="122" t="s">
        <v>107</v>
      </c>
      <c r="J119" s="122" t="s">
        <v>96</v>
      </c>
      <c r="K119" s="123" t="s">
        <v>108</v>
      </c>
      <c r="L119" s="124"/>
      <c r="M119" s="61" t="s">
        <v>1</v>
      </c>
      <c r="N119" s="62" t="s">
        <v>41</v>
      </c>
      <c r="O119" s="62" t="s">
        <v>109</v>
      </c>
      <c r="P119" s="62" t="s">
        <v>110</v>
      </c>
      <c r="Q119" s="62" t="s">
        <v>111</v>
      </c>
      <c r="R119" s="62" t="s">
        <v>112</v>
      </c>
      <c r="S119" s="62" t="s">
        <v>113</v>
      </c>
      <c r="T119" s="63" t="s">
        <v>114</v>
      </c>
      <c r="U119" s="119"/>
      <c r="V119" s="119"/>
      <c r="W119" s="119"/>
      <c r="X119" s="119"/>
      <c r="Y119" s="119"/>
      <c r="Z119" s="119"/>
      <c r="AA119" s="119"/>
      <c r="AB119" s="119"/>
      <c r="AC119" s="119"/>
      <c r="AD119" s="119"/>
      <c r="AE119" s="119"/>
    </row>
    <row r="120" spans="1:65" s="2" customFormat="1" ht="22.9" customHeight="1">
      <c r="A120" s="31"/>
      <c r="B120" s="32"/>
      <c r="C120" s="68" t="s">
        <v>115</v>
      </c>
      <c r="D120" s="31"/>
      <c r="E120" s="31"/>
      <c r="F120" s="31"/>
      <c r="G120" s="31"/>
      <c r="H120" s="31"/>
      <c r="I120" s="31"/>
      <c r="J120" s="125">
        <f>BK120</f>
        <v>0</v>
      </c>
      <c r="K120" s="31"/>
      <c r="L120" s="32"/>
      <c r="M120" s="64"/>
      <c r="N120" s="55"/>
      <c r="O120" s="65"/>
      <c r="P120" s="126">
        <f>P121</f>
        <v>0</v>
      </c>
      <c r="Q120" s="65"/>
      <c r="R120" s="126">
        <f>R121</f>
        <v>0</v>
      </c>
      <c r="S120" s="65"/>
      <c r="T120" s="127">
        <f>T121</f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6" t="s">
        <v>76</v>
      </c>
      <c r="AU120" s="16" t="s">
        <v>98</v>
      </c>
      <c r="BK120" s="128">
        <f>BK121</f>
        <v>0</v>
      </c>
    </row>
    <row r="121" spans="1:65" s="12" customFormat="1" ht="25.9" customHeight="1">
      <c r="B121" s="129"/>
      <c r="D121" s="130" t="s">
        <v>76</v>
      </c>
      <c r="E121" s="131" t="s">
        <v>116</v>
      </c>
      <c r="F121" s="131" t="s">
        <v>117</v>
      </c>
      <c r="I121" s="132"/>
      <c r="J121" s="133">
        <f>BK121</f>
        <v>0</v>
      </c>
      <c r="L121" s="129"/>
      <c r="M121" s="134"/>
      <c r="N121" s="135"/>
      <c r="O121" s="135"/>
      <c r="P121" s="136">
        <f>P122+P131+P134</f>
        <v>0</v>
      </c>
      <c r="Q121" s="135"/>
      <c r="R121" s="136">
        <f>R122+R131+R134</f>
        <v>0</v>
      </c>
      <c r="S121" s="135"/>
      <c r="T121" s="137">
        <f>T122+T131+T134</f>
        <v>0</v>
      </c>
      <c r="AR121" s="130" t="s">
        <v>118</v>
      </c>
      <c r="AT121" s="138" t="s">
        <v>76</v>
      </c>
      <c r="AU121" s="138" t="s">
        <v>77</v>
      </c>
      <c r="AY121" s="130" t="s">
        <v>119</v>
      </c>
      <c r="BK121" s="139">
        <f>BK122+BK131+BK134</f>
        <v>0</v>
      </c>
    </row>
    <row r="122" spans="1:65" s="12" customFormat="1" ht="22.9" customHeight="1">
      <c r="B122" s="129"/>
      <c r="D122" s="130" t="s">
        <v>76</v>
      </c>
      <c r="E122" s="140" t="s">
        <v>120</v>
      </c>
      <c r="F122" s="140" t="s">
        <v>121</v>
      </c>
      <c r="I122" s="132"/>
      <c r="J122" s="141">
        <f>BK122</f>
        <v>0</v>
      </c>
      <c r="L122" s="129"/>
      <c r="M122" s="134"/>
      <c r="N122" s="135"/>
      <c r="O122" s="135"/>
      <c r="P122" s="136">
        <f>SUM(P123:P130)</f>
        <v>0</v>
      </c>
      <c r="Q122" s="135"/>
      <c r="R122" s="136">
        <f>SUM(R123:R130)</f>
        <v>0</v>
      </c>
      <c r="S122" s="135"/>
      <c r="T122" s="137">
        <f>SUM(T123:T130)</f>
        <v>0</v>
      </c>
      <c r="AR122" s="130" t="s">
        <v>118</v>
      </c>
      <c r="AT122" s="138" t="s">
        <v>76</v>
      </c>
      <c r="AU122" s="138" t="s">
        <v>85</v>
      </c>
      <c r="AY122" s="130" t="s">
        <v>119</v>
      </c>
      <c r="BK122" s="139">
        <f>SUM(BK123:BK130)</f>
        <v>0</v>
      </c>
    </row>
    <row r="123" spans="1:65" s="2" customFormat="1" ht="16.5" customHeight="1">
      <c r="A123" s="31"/>
      <c r="B123" s="142"/>
      <c r="C123" s="143" t="s">
        <v>85</v>
      </c>
      <c r="D123" s="143" t="s">
        <v>122</v>
      </c>
      <c r="E123" s="144" t="s">
        <v>123</v>
      </c>
      <c r="F123" s="145" t="s">
        <v>124</v>
      </c>
      <c r="G123" s="146" t="s">
        <v>125</v>
      </c>
      <c r="H123" s="147">
        <v>1</v>
      </c>
      <c r="I123" s="148"/>
      <c r="J123" s="149">
        <f>ROUND(I123*H123,2)</f>
        <v>0</v>
      </c>
      <c r="K123" s="145" t="s">
        <v>126</v>
      </c>
      <c r="L123" s="32"/>
      <c r="M123" s="150" t="s">
        <v>1</v>
      </c>
      <c r="N123" s="151" t="s">
        <v>42</v>
      </c>
      <c r="O123" s="57"/>
      <c r="P123" s="152">
        <f>O123*H123</f>
        <v>0</v>
      </c>
      <c r="Q123" s="152">
        <v>0</v>
      </c>
      <c r="R123" s="152">
        <f>Q123*H123</f>
        <v>0</v>
      </c>
      <c r="S123" s="152">
        <v>0</v>
      </c>
      <c r="T123" s="153">
        <f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54" t="s">
        <v>127</v>
      </c>
      <c r="AT123" s="154" t="s">
        <v>122</v>
      </c>
      <c r="AU123" s="154" t="s">
        <v>87</v>
      </c>
      <c r="AY123" s="16" t="s">
        <v>119</v>
      </c>
      <c r="BE123" s="155">
        <f>IF(N123="základní",J123,0)</f>
        <v>0</v>
      </c>
      <c r="BF123" s="155">
        <f>IF(N123="snížená",J123,0)</f>
        <v>0</v>
      </c>
      <c r="BG123" s="155">
        <f>IF(N123="zákl. přenesená",J123,0)</f>
        <v>0</v>
      </c>
      <c r="BH123" s="155">
        <f>IF(N123="sníž. přenesená",J123,0)</f>
        <v>0</v>
      </c>
      <c r="BI123" s="155">
        <f>IF(N123="nulová",J123,0)</f>
        <v>0</v>
      </c>
      <c r="BJ123" s="16" t="s">
        <v>85</v>
      </c>
      <c r="BK123" s="155">
        <f>ROUND(I123*H123,2)</f>
        <v>0</v>
      </c>
      <c r="BL123" s="16" t="s">
        <v>127</v>
      </c>
      <c r="BM123" s="154" t="s">
        <v>128</v>
      </c>
    </row>
    <row r="124" spans="1:65" s="2" customFormat="1" ht="19.5">
      <c r="A124" s="31"/>
      <c r="B124" s="32"/>
      <c r="C124" s="31"/>
      <c r="D124" s="156" t="s">
        <v>129</v>
      </c>
      <c r="E124" s="31"/>
      <c r="F124" s="157" t="s">
        <v>130</v>
      </c>
      <c r="G124" s="31"/>
      <c r="H124" s="31"/>
      <c r="I124" s="158"/>
      <c r="J124" s="31"/>
      <c r="K124" s="31"/>
      <c r="L124" s="32"/>
      <c r="M124" s="159"/>
      <c r="N124" s="160"/>
      <c r="O124" s="57"/>
      <c r="P124" s="57"/>
      <c r="Q124" s="57"/>
      <c r="R124" s="57"/>
      <c r="S124" s="57"/>
      <c r="T124" s="58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T124" s="16" t="s">
        <v>129</v>
      </c>
      <c r="AU124" s="16" t="s">
        <v>87</v>
      </c>
    </row>
    <row r="125" spans="1:65" s="2" customFormat="1" ht="16.5" customHeight="1">
      <c r="A125" s="31"/>
      <c r="B125" s="142"/>
      <c r="C125" s="143" t="s">
        <v>87</v>
      </c>
      <c r="D125" s="143" t="s">
        <v>122</v>
      </c>
      <c r="E125" s="144" t="s">
        <v>131</v>
      </c>
      <c r="F125" s="145" t="s">
        <v>132</v>
      </c>
      <c r="G125" s="146" t="s">
        <v>125</v>
      </c>
      <c r="H125" s="147">
        <v>1</v>
      </c>
      <c r="I125" s="148"/>
      <c r="J125" s="149">
        <f>ROUND(I125*H125,2)</f>
        <v>0</v>
      </c>
      <c r="K125" s="145" t="s">
        <v>126</v>
      </c>
      <c r="L125" s="32"/>
      <c r="M125" s="150" t="s">
        <v>1</v>
      </c>
      <c r="N125" s="151" t="s">
        <v>42</v>
      </c>
      <c r="O125" s="57"/>
      <c r="P125" s="152">
        <f>O125*H125</f>
        <v>0</v>
      </c>
      <c r="Q125" s="152">
        <v>0</v>
      </c>
      <c r="R125" s="152">
        <f>Q125*H125</f>
        <v>0</v>
      </c>
      <c r="S125" s="152">
        <v>0</v>
      </c>
      <c r="T125" s="153">
        <f>S125*H125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54" t="s">
        <v>127</v>
      </c>
      <c r="AT125" s="154" t="s">
        <v>122</v>
      </c>
      <c r="AU125" s="154" t="s">
        <v>87</v>
      </c>
      <c r="AY125" s="16" t="s">
        <v>119</v>
      </c>
      <c r="BE125" s="155">
        <f>IF(N125="základní",J125,0)</f>
        <v>0</v>
      </c>
      <c r="BF125" s="155">
        <f>IF(N125="snížená",J125,0)</f>
        <v>0</v>
      </c>
      <c r="BG125" s="155">
        <f>IF(N125="zákl. přenesená",J125,0)</f>
        <v>0</v>
      </c>
      <c r="BH125" s="155">
        <f>IF(N125="sníž. přenesená",J125,0)</f>
        <v>0</v>
      </c>
      <c r="BI125" s="155">
        <f>IF(N125="nulová",J125,0)</f>
        <v>0</v>
      </c>
      <c r="BJ125" s="16" t="s">
        <v>85</v>
      </c>
      <c r="BK125" s="155">
        <f>ROUND(I125*H125,2)</f>
        <v>0</v>
      </c>
      <c r="BL125" s="16" t="s">
        <v>127</v>
      </c>
      <c r="BM125" s="154" t="s">
        <v>133</v>
      </c>
    </row>
    <row r="126" spans="1:65" s="2" customFormat="1" ht="29.25">
      <c r="A126" s="31"/>
      <c r="B126" s="32"/>
      <c r="C126" s="31"/>
      <c r="D126" s="156" t="s">
        <v>129</v>
      </c>
      <c r="E126" s="31"/>
      <c r="F126" s="157" t="s">
        <v>134</v>
      </c>
      <c r="G126" s="31"/>
      <c r="H126" s="31"/>
      <c r="I126" s="158"/>
      <c r="J126" s="31"/>
      <c r="K126" s="31"/>
      <c r="L126" s="32"/>
      <c r="M126" s="159"/>
      <c r="N126" s="160"/>
      <c r="O126" s="57"/>
      <c r="P126" s="57"/>
      <c r="Q126" s="57"/>
      <c r="R126" s="57"/>
      <c r="S126" s="57"/>
      <c r="T126" s="58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T126" s="16" t="s">
        <v>129</v>
      </c>
      <c r="AU126" s="16" t="s">
        <v>87</v>
      </c>
    </row>
    <row r="127" spans="1:65" s="2" customFormat="1" ht="16.5" customHeight="1">
      <c r="A127" s="31"/>
      <c r="B127" s="142"/>
      <c r="C127" s="143" t="s">
        <v>135</v>
      </c>
      <c r="D127" s="143" t="s">
        <v>122</v>
      </c>
      <c r="E127" s="144" t="s">
        <v>136</v>
      </c>
      <c r="F127" s="145" t="s">
        <v>137</v>
      </c>
      <c r="G127" s="146" t="s">
        <v>125</v>
      </c>
      <c r="H127" s="147">
        <v>1</v>
      </c>
      <c r="I127" s="148"/>
      <c r="J127" s="149">
        <f>ROUND(I127*H127,2)</f>
        <v>0</v>
      </c>
      <c r="K127" s="145" t="s">
        <v>126</v>
      </c>
      <c r="L127" s="32"/>
      <c r="M127" s="150" t="s">
        <v>1</v>
      </c>
      <c r="N127" s="151" t="s">
        <v>42</v>
      </c>
      <c r="O127" s="57"/>
      <c r="P127" s="152">
        <f>O127*H127</f>
        <v>0</v>
      </c>
      <c r="Q127" s="152">
        <v>0</v>
      </c>
      <c r="R127" s="152">
        <f>Q127*H127</f>
        <v>0</v>
      </c>
      <c r="S127" s="152">
        <v>0</v>
      </c>
      <c r="T127" s="153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54" t="s">
        <v>127</v>
      </c>
      <c r="AT127" s="154" t="s">
        <v>122</v>
      </c>
      <c r="AU127" s="154" t="s">
        <v>87</v>
      </c>
      <c r="AY127" s="16" t="s">
        <v>119</v>
      </c>
      <c r="BE127" s="155">
        <f>IF(N127="základní",J127,0)</f>
        <v>0</v>
      </c>
      <c r="BF127" s="155">
        <f>IF(N127="snížená",J127,0)</f>
        <v>0</v>
      </c>
      <c r="BG127" s="155">
        <f>IF(N127="zákl. přenesená",J127,0)</f>
        <v>0</v>
      </c>
      <c r="BH127" s="155">
        <f>IF(N127="sníž. přenesená",J127,0)</f>
        <v>0</v>
      </c>
      <c r="BI127" s="155">
        <f>IF(N127="nulová",J127,0)</f>
        <v>0</v>
      </c>
      <c r="BJ127" s="16" t="s">
        <v>85</v>
      </c>
      <c r="BK127" s="155">
        <f>ROUND(I127*H127,2)</f>
        <v>0</v>
      </c>
      <c r="BL127" s="16" t="s">
        <v>127</v>
      </c>
      <c r="BM127" s="154" t="s">
        <v>138</v>
      </c>
    </row>
    <row r="128" spans="1:65" s="2" customFormat="1" ht="16.5" customHeight="1">
      <c r="A128" s="31"/>
      <c r="B128" s="142"/>
      <c r="C128" s="143" t="s">
        <v>139</v>
      </c>
      <c r="D128" s="143" t="s">
        <v>122</v>
      </c>
      <c r="E128" s="144" t="s">
        <v>140</v>
      </c>
      <c r="F128" s="145" t="s">
        <v>141</v>
      </c>
      <c r="G128" s="146" t="s">
        <v>125</v>
      </c>
      <c r="H128" s="147">
        <v>1</v>
      </c>
      <c r="I128" s="148"/>
      <c r="J128" s="149">
        <f>ROUND(I128*H128,2)</f>
        <v>0</v>
      </c>
      <c r="K128" s="145" t="s">
        <v>126</v>
      </c>
      <c r="L128" s="32"/>
      <c r="M128" s="150" t="s">
        <v>1</v>
      </c>
      <c r="N128" s="151" t="s">
        <v>42</v>
      </c>
      <c r="O128" s="57"/>
      <c r="P128" s="152">
        <f>O128*H128</f>
        <v>0</v>
      </c>
      <c r="Q128" s="152">
        <v>0</v>
      </c>
      <c r="R128" s="152">
        <f>Q128*H128</f>
        <v>0</v>
      </c>
      <c r="S128" s="152">
        <v>0</v>
      </c>
      <c r="T128" s="153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54" t="s">
        <v>127</v>
      </c>
      <c r="AT128" s="154" t="s">
        <v>122</v>
      </c>
      <c r="AU128" s="154" t="s">
        <v>87</v>
      </c>
      <c r="AY128" s="16" t="s">
        <v>119</v>
      </c>
      <c r="BE128" s="155">
        <f>IF(N128="základní",J128,0)</f>
        <v>0</v>
      </c>
      <c r="BF128" s="155">
        <f>IF(N128="snížená",J128,0)</f>
        <v>0</v>
      </c>
      <c r="BG128" s="155">
        <f>IF(N128="zákl. přenesená",J128,0)</f>
        <v>0</v>
      </c>
      <c r="BH128" s="155">
        <f>IF(N128="sníž. přenesená",J128,0)</f>
        <v>0</v>
      </c>
      <c r="BI128" s="155">
        <f>IF(N128="nulová",J128,0)</f>
        <v>0</v>
      </c>
      <c r="BJ128" s="16" t="s">
        <v>85</v>
      </c>
      <c r="BK128" s="155">
        <f>ROUND(I128*H128,2)</f>
        <v>0</v>
      </c>
      <c r="BL128" s="16" t="s">
        <v>127</v>
      </c>
      <c r="BM128" s="154" t="s">
        <v>142</v>
      </c>
    </row>
    <row r="129" spans="1:65" s="2" customFormat="1" ht="16.5" customHeight="1">
      <c r="A129" s="31"/>
      <c r="B129" s="142"/>
      <c r="C129" s="143" t="s">
        <v>118</v>
      </c>
      <c r="D129" s="143" t="s">
        <v>122</v>
      </c>
      <c r="E129" s="144" t="s">
        <v>143</v>
      </c>
      <c r="F129" s="145" t="s">
        <v>144</v>
      </c>
      <c r="G129" s="146" t="s">
        <v>125</v>
      </c>
      <c r="H129" s="147">
        <v>1</v>
      </c>
      <c r="I129" s="148"/>
      <c r="J129" s="149">
        <f>ROUND(I129*H129,2)</f>
        <v>0</v>
      </c>
      <c r="K129" s="145" t="s">
        <v>126</v>
      </c>
      <c r="L129" s="32"/>
      <c r="M129" s="150" t="s">
        <v>1</v>
      </c>
      <c r="N129" s="151" t="s">
        <v>42</v>
      </c>
      <c r="O129" s="57"/>
      <c r="P129" s="152">
        <f>O129*H129</f>
        <v>0</v>
      </c>
      <c r="Q129" s="152">
        <v>0</v>
      </c>
      <c r="R129" s="152">
        <f>Q129*H129</f>
        <v>0</v>
      </c>
      <c r="S129" s="152">
        <v>0</v>
      </c>
      <c r="T129" s="153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54" t="s">
        <v>127</v>
      </c>
      <c r="AT129" s="154" t="s">
        <v>122</v>
      </c>
      <c r="AU129" s="154" t="s">
        <v>87</v>
      </c>
      <c r="AY129" s="16" t="s">
        <v>119</v>
      </c>
      <c r="BE129" s="155">
        <f>IF(N129="základní",J129,0)</f>
        <v>0</v>
      </c>
      <c r="BF129" s="155">
        <f>IF(N129="snížená",J129,0)</f>
        <v>0</v>
      </c>
      <c r="BG129" s="155">
        <f>IF(N129="zákl. přenesená",J129,0)</f>
        <v>0</v>
      </c>
      <c r="BH129" s="155">
        <f>IF(N129="sníž. přenesená",J129,0)</f>
        <v>0</v>
      </c>
      <c r="BI129" s="155">
        <f>IF(N129="nulová",J129,0)</f>
        <v>0</v>
      </c>
      <c r="BJ129" s="16" t="s">
        <v>85</v>
      </c>
      <c r="BK129" s="155">
        <f>ROUND(I129*H129,2)</f>
        <v>0</v>
      </c>
      <c r="BL129" s="16" t="s">
        <v>127</v>
      </c>
      <c r="BM129" s="154" t="s">
        <v>145</v>
      </c>
    </row>
    <row r="130" spans="1:65" s="2" customFormat="1" ht="29.25">
      <c r="A130" s="31"/>
      <c r="B130" s="32"/>
      <c r="C130" s="31"/>
      <c r="D130" s="156" t="s">
        <v>129</v>
      </c>
      <c r="E130" s="31"/>
      <c r="F130" s="157" t="s">
        <v>146</v>
      </c>
      <c r="G130" s="31"/>
      <c r="H130" s="31"/>
      <c r="I130" s="158"/>
      <c r="J130" s="31"/>
      <c r="K130" s="31"/>
      <c r="L130" s="32"/>
      <c r="M130" s="159"/>
      <c r="N130" s="160"/>
      <c r="O130" s="57"/>
      <c r="P130" s="57"/>
      <c r="Q130" s="57"/>
      <c r="R130" s="57"/>
      <c r="S130" s="57"/>
      <c r="T130" s="58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6" t="s">
        <v>129</v>
      </c>
      <c r="AU130" s="16" t="s">
        <v>87</v>
      </c>
    </row>
    <row r="131" spans="1:65" s="12" customFormat="1" ht="22.9" customHeight="1">
      <c r="B131" s="129"/>
      <c r="D131" s="130" t="s">
        <v>76</v>
      </c>
      <c r="E131" s="140" t="s">
        <v>147</v>
      </c>
      <c r="F131" s="140" t="s">
        <v>148</v>
      </c>
      <c r="I131" s="132"/>
      <c r="J131" s="141">
        <f>BK131</f>
        <v>0</v>
      </c>
      <c r="L131" s="129"/>
      <c r="M131" s="134"/>
      <c r="N131" s="135"/>
      <c r="O131" s="135"/>
      <c r="P131" s="136">
        <f>SUM(P132:P133)</f>
        <v>0</v>
      </c>
      <c r="Q131" s="135"/>
      <c r="R131" s="136">
        <f>SUM(R132:R133)</f>
        <v>0</v>
      </c>
      <c r="S131" s="135"/>
      <c r="T131" s="137">
        <f>SUM(T132:T133)</f>
        <v>0</v>
      </c>
      <c r="AR131" s="130" t="s">
        <v>118</v>
      </c>
      <c r="AT131" s="138" t="s">
        <v>76</v>
      </c>
      <c r="AU131" s="138" t="s">
        <v>85</v>
      </c>
      <c r="AY131" s="130" t="s">
        <v>119</v>
      </c>
      <c r="BK131" s="139">
        <f>SUM(BK132:BK133)</f>
        <v>0</v>
      </c>
    </row>
    <row r="132" spans="1:65" s="2" customFormat="1" ht="16.5" customHeight="1">
      <c r="A132" s="31"/>
      <c r="B132" s="142"/>
      <c r="C132" s="143" t="s">
        <v>149</v>
      </c>
      <c r="D132" s="143" t="s">
        <v>122</v>
      </c>
      <c r="E132" s="144" t="s">
        <v>150</v>
      </c>
      <c r="F132" s="145" t="s">
        <v>151</v>
      </c>
      <c r="G132" s="146" t="s">
        <v>125</v>
      </c>
      <c r="H132" s="147">
        <v>1</v>
      </c>
      <c r="I132" s="148"/>
      <c r="J132" s="149">
        <f>ROUND(I132*H132,2)</f>
        <v>0</v>
      </c>
      <c r="K132" s="145" t="s">
        <v>126</v>
      </c>
      <c r="L132" s="32"/>
      <c r="M132" s="150" t="s">
        <v>1</v>
      </c>
      <c r="N132" s="151" t="s">
        <v>42</v>
      </c>
      <c r="O132" s="57"/>
      <c r="P132" s="152">
        <f>O132*H132</f>
        <v>0</v>
      </c>
      <c r="Q132" s="152">
        <v>0</v>
      </c>
      <c r="R132" s="152">
        <f>Q132*H132</f>
        <v>0</v>
      </c>
      <c r="S132" s="152">
        <v>0</v>
      </c>
      <c r="T132" s="153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54" t="s">
        <v>127</v>
      </c>
      <c r="AT132" s="154" t="s">
        <v>122</v>
      </c>
      <c r="AU132" s="154" t="s">
        <v>87</v>
      </c>
      <c r="AY132" s="16" t="s">
        <v>119</v>
      </c>
      <c r="BE132" s="155">
        <f>IF(N132="základní",J132,0)</f>
        <v>0</v>
      </c>
      <c r="BF132" s="155">
        <f>IF(N132="snížená",J132,0)</f>
        <v>0</v>
      </c>
      <c r="BG132" s="155">
        <f>IF(N132="zákl. přenesená",J132,0)</f>
        <v>0</v>
      </c>
      <c r="BH132" s="155">
        <f>IF(N132="sníž. přenesená",J132,0)</f>
        <v>0</v>
      </c>
      <c r="BI132" s="155">
        <f>IF(N132="nulová",J132,0)</f>
        <v>0</v>
      </c>
      <c r="BJ132" s="16" t="s">
        <v>85</v>
      </c>
      <c r="BK132" s="155">
        <f>ROUND(I132*H132,2)</f>
        <v>0</v>
      </c>
      <c r="BL132" s="16" t="s">
        <v>127</v>
      </c>
      <c r="BM132" s="154" t="s">
        <v>152</v>
      </c>
    </row>
    <row r="133" spans="1:65" s="2" customFormat="1" ht="19.5">
      <c r="A133" s="31"/>
      <c r="B133" s="32"/>
      <c r="C133" s="31"/>
      <c r="D133" s="156" t="s">
        <v>129</v>
      </c>
      <c r="E133" s="31"/>
      <c r="F133" s="157" t="s">
        <v>153</v>
      </c>
      <c r="G133" s="31"/>
      <c r="H133" s="31"/>
      <c r="I133" s="158"/>
      <c r="J133" s="31"/>
      <c r="K133" s="31"/>
      <c r="L133" s="32"/>
      <c r="M133" s="159"/>
      <c r="N133" s="160"/>
      <c r="O133" s="57"/>
      <c r="P133" s="57"/>
      <c r="Q133" s="57"/>
      <c r="R133" s="57"/>
      <c r="S133" s="57"/>
      <c r="T133" s="58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T133" s="16" t="s">
        <v>129</v>
      </c>
      <c r="AU133" s="16" t="s">
        <v>87</v>
      </c>
    </row>
    <row r="134" spans="1:65" s="12" customFormat="1" ht="22.9" customHeight="1">
      <c r="B134" s="129"/>
      <c r="D134" s="130" t="s">
        <v>76</v>
      </c>
      <c r="E134" s="140" t="s">
        <v>154</v>
      </c>
      <c r="F134" s="140" t="s">
        <v>155</v>
      </c>
      <c r="I134" s="132"/>
      <c r="J134" s="141">
        <f>BK134</f>
        <v>0</v>
      </c>
      <c r="L134" s="129"/>
      <c r="M134" s="134"/>
      <c r="N134" s="135"/>
      <c r="O134" s="135"/>
      <c r="P134" s="136">
        <f>SUM(P135:P138)</f>
        <v>0</v>
      </c>
      <c r="Q134" s="135"/>
      <c r="R134" s="136">
        <f>SUM(R135:R138)</f>
        <v>0</v>
      </c>
      <c r="S134" s="135"/>
      <c r="T134" s="137">
        <f>SUM(T135:T138)</f>
        <v>0</v>
      </c>
      <c r="AR134" s="130" t="s">
        <v>118</v>
      </c>
      <c r="AT134" s="138" t="s">
        <v>76</v>
      </c>
      <c r="AU134" s="138" t="s">
        <v>85</v>
      </c>
      <c r="AY134" s="130" t="s">
        <v>119</v>
      </c>
      <c r="BK134" s="139">
        <f>SUM(BK135:BK138)</f>
        <v>0</v>
      </c>
    </row>
    <row r="135" spans="1:65" s="2" customFormat="1" ht="16.5" customHeight="1">
      <c r="A135" s="31"/>
      <c r="B135" s="142"/>
      <c r="C135" s="143" t="s">
        <v>156</v>
      </c>
      <c r="D135" s="143" t="s">
        <v>122</v>
      </c>
      <c r="E135" s="144" t="s">
        <v>157</v>
      </c>
      <c r="F135" s="145" t="s">
        <v>158</v>
      </c>
      <c r="G135" s="146" t="s">
        <v>125</v>
      </c>
      <c r="H135" s="147">
        <v>1</v>
      </c>
      <c r="I135" s="148"/>
      <c r="J135" s="149">
        <f>ROUND(I135*H135,2)</f>
        <v>0</v>
      </c>
      <c r="K135" s="145" t="s">
        <v>126</v>
      </c>
      <c r="L135" s="32"/>
      <c r="M135" s="150" t="s">
        <v>1</v>
      </c>
      <c r="N135" s="151" t="s">
        <v>42</v>
      </c>
      <c r="O135" s="57"/>
      <c r="P135" s="152">
        <f>O135*H135</f>
        <v>0</v>
      </c>
      <c r="Q135" s="152">
        <v>0</v>
      </c>
      <c r="R135" s="152">
        <f>Q135*H135</f>
        <v>0</v>
      </c>
      <c r="S135" s="152">
        <v>0</v>
      </c>
      <c r="T135" s="153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54" t="s">
        <v>127</v>
      </c>
      <c r="AT135" s="154" t="s">
        <v>122</v>
      </c>
      <c r="AU135" s="154" t="s">
        <v>87</v>
      </c>
      <c r="AY135" s="16" t="s">
        <v>119</v>
      </c>
      <c r="BE135" s="155">
        <f>IF(N135="základní",J135,0)</f>
        <v>0</v>
      </c>
      <c r="BF135" s="155">
        <f>IF(N135="snížená",J135,0)</f>
        <v>0</v>
      </c>
      <c r="BG135" s="155">
        <f>IF(N135="zákl. přenesená",J135,0)</f>
        <v>0</v>
      </c>
      <c r="BH135" s="155">
        <f>IF(N135="sníž. přenesená",J135,0)</f>
        <v>0</v>
      </c>
      <c r="BI135" s="155">
        <f>IF(N135="nulová",J135,0)</f>
        <v>0</v>
      </c>
      <c r="BJ135" s="16" t="s">
        <v>85</v>
      </c>
      <c r="BK135" s="155">
        <f>ROUND(I135*H135,2)</f>
        <v>0</v>
      </c>
      <c r="BL135" s="16" t="s">
        <v>127</v>
      </c>
      <c r="BM135" s="154" t="s">
        <v>159</v>
      </c>
    </row>
    <row r="136" spans="1:65" s="2" customFormat="1" ht="58.5">
      <c r="A136" s="31"/>
      <c r="B136" s="32"/>
      <c r="C136" s="31"/>
      <c r="D136" s="156" t="s">
        <v>129</v>
      </c>
      <c r="E136" s="31"/>
      <c r="F136" s="157" t="s">
        <v>160</v>
      </c>
      <c r="G136" s="31"/>
      <c r="H136" s="31"/>
      <c r="I136" s="158"/>
      <c r="J136" s="31"/>
      <c r="K136" s="31"/>
      <c r="L136" s="32"/>
      <c r="M136" s="159"/>
      <c r="N136" s="160"/>
      <c r="O136" s="57"/>
      <c r="P136" s="57"/>
      <c r="Q136" s="57"/>
      <c r="R136" s="57"/>
      <c r="S136" s="57"/>
      <c r="T136" s="58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T136" s="16" t="s">
        <v>129</v>
      </c>
      <c r="AU136" s="16" t="s">
        <v>87</v>
      </c>
    </row>
    <row r="137" spans="1:65" s="2" customFormat="1" ht="16.5" customHeight="1">
      <c r="A137" s="31"/>
      <c r="B137" s="142"/>
      <c r="C137" s="143" t="s">
        <v>161</v>
      </c>
      <c r="D137" s="143" t="s">
        <v>122</v>
      </c>
      <c r="E137" s="144" t="s">
        <v>162</v>
      </c>
      <c r="F137" s="145" t="s">
        <v>163</v>
      </c>
      <c r="G137" s="146" t="s">
        <v>125</v>
      </c>
      <c r="H137" s="147">
        <v>1</v>
      </c>
      <c r="I137" s="148"/>
      <c r="J137" s="149">
        <f>ROUND(I137*H137,2)</f>
        <v>0</v>
      </c>
      <c r="K137" s="145" t="s">
        <v>126</v>
      </c>
      <c r="L137" s="32"/>
      <c r="M137" s="150" t="s">
        <v>1</v>
      </c>
      <c r="N137" s="151" t="s">
        <v>42</v>
      </c>
      <c r="O137" s="57"/>
      <c r="P137" s="152">
        <f>O137*H137</f>
        <v>0</v>
      </c>
      <c r="Q137" s="152">
        <v>0</v>
      </c>
      <c r="R137" s="152">
        <f>Q137*H137</f>
        <v>0</v>
      </c>
      <c r="S137" s="152">
        <v>0</v>
      </c>
      <c r="T137" s="153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54" t="s">
        <v>127</v>
      </c>
      <c r="AT137" s="154" t="s">
        <v>122</v>
      </c>
      <c r="AU137" s="154" t="s">
        <v>87</v>
      </c>
      <c r="AY137" s="16" t="s">
        <v>119</v>
      </c>
      <c r="BE137" s="155">
        <f>IF(N137="základní",J137,0)</f>
        <v>0</v>
      </c>
      <c r="BF137" s="155">
        <f>IF(N137="snížená",J137,0)</f>
        <v>0</v>
      </c>
      <c r="BG137" s="155">
        <f>IF(N137="zákl. přenesená",J137,0)</f>
        <v>0</v>
      </c>
      <c r="BH137" s="155">
        <f>IF(N137="sníž. přenesená",J137,0)</f>
        <v>0</v>
      </c>
      <c r="BI137" s="155">
        <f>IF(N137="nulová",J137,0)</f>
        <v>0</v>
      </c>
      <c r="BJ137" s="16" t="s">
        <v>85</v>
      </c>
      <c r="BK137" s="155">
        <f>ROUND(I137*H137,2)</f>
        <v>0</v>
      </c>
      <c r="BL137" s="16" t="s">
        <v>127</v>
      </c>
      <c r="BM137" s="154" t="s">
        <v>164</v>
      </c>
    </row>
    <row r="138" spans="1:65" s="2" customFormat="1" ht="19.5">
      <c r="A138" s="31"/>
      <c r="B138" s="32"/>
      <c r="C138" s="31"/>
      <c r="D138" s="156" t="s">
        <v>129</v>
      </c>
      <c r="E138" s="31"/>
      <c r="F138" s="157" t="s">
        <v>165</v>
      </c>
      <c r="G138" s="31"/>
      <c r="H138" s="31"/>
      <c r="I138" s="158"/>
      <c r="J138" s="31"/>
      <c r="K138" s="31"/>
      <c r="L138" s="32"/>
      <c r="M138" s="161"/>
      <c r="N138" s="162"/>
      <c r="O138" s="163"/>
      <c r="P138" s="163"/>
      <c r="Q138" s="163"/>
      <c r="R138" s="163"/>
      <c r="S138" s="163"/>
      <c r="T138" s="164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T138" s="16" t="s">
        <v>129</v>
      </c>
      <c r="AU138" s="16" t="s">
        <v>87</v>
      </c>
    </row>
    <row r="139" spans="1:65" s="2" customFormat="1" ht="6.95" customHeight="1">
      <c r="A139" s="31"/>
      <c r="B139" s="46"/>
      <c r="C139" s="47"/>
      <c r="D139" s="47"/>
      <c r="E139" s="47"/>
      <c r="F139" s="47"/>
      <c r="G139" s="47"/>
      <c r="H139" s="47"/>
      <c r="I139" s="47"/>
      <c r="J139" s="47"/>
      <c r="K139" s="47"/>
      <c r="L139" s="32"/>
      <c r="M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</row>
  </sheetData>
  <autoFilter ref="C119:K138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5"/>
  <sheetViews>
    <sheetView showGridLines="0" topLeftCell="A221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2" t="s">
        <v>5</v>
      </c>
      <c r="M2" s="198"/>
      <c r="N2" s="198"/>
      <c r="O2" s="198"/>
      <c r="P2" s="198"/>
      <c r="Q2" s="198"/>
      <c r="R2" s="198"/>
      <c r="S2" s="198"/>
      <c r="T2" s="198"/>
      <c r="U2" s="198"/>
      <c r="V2" s="198"/>
      <c r="AT2" s="16" t="s">
        <v>90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87</v>
      </c>
    </row>
    <row r="4" spans="1:46" s="1" customFormat="1" ht="24.95" customHeight="1">
      <c r="B4" s="19"/>
      <c r="D4" s="20" t="s">
        <v>91</v>
      </c>
      <c r="L4" s="19"/>
      <c r="M4" s="92" t="s">
        <v>10</v>
      </c>
      <c r="AT4" s="16" t="s">
        <v>3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6" t="s">
        <v>16</v>
      </c>
      <c r="L6" s="19"/>
    </row>
    <row r="7" spans="1:46" s="1" customFormat="1" ht="16.5" customHeight="1">
      <c r="B7" s="19"/>
      <c r="E7" s="233" t="str">
        <f>'Rekapitulace stavby'!K6</f>
        <v>Dobříš, Kostel Povýšení svatého Kříže</v>
      </c>
      <c r="F7" s="234"/>
      <c r="G7" s="234"/>
      <c r="H7" s="234"/>
      <c r="L7" s="19"/>
    </row>
    <row r="8" spans="1:46" s="2" customFormat="1" ht="12" customHeight="1">
      <c r="A8" s="31"/>
      <c r="B8" s="32"/>
      <c r="C8" s="31"/>
      <c r="D8" s="26" t="s">
        <v>92</v>
      </c>
      <c r="E8" s="31"/>
      <c r="F8" s="31"/>
      <c r="G8" s="31"/>
      <c r="H8" s="31"/>
      <c r="I8" s="31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13" t="s">
        <v>166</v>
      </c>
      <c r="F9" s="235"/>
      <c r="G9" s="235"/>
      <c r="H9" s="235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18</v>
      </c>
      <c r="E11" s="31"/>
      <c r="F11" s="24" t="s">
        <v>1</v>
      </c>
      <c r="G11" s="31"/>
      <c r="H11" s="31"/>
      <c r="I11" s="26" t="s">
        <v>19</v>
      </c>
      <c r="J11" s="24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20</v>
      </c>
      <c r="E12" s="31"/>
      <c r="F12" s="24" t="s">
        <v>21</v>
      </c>
      <c r="G12" s="31"/>
      <c r="H12" s="31"/>
      <c r="I12" s="26" t="s">
        <v>22</v>
      </c>
      <c r="J12" s="54" t="str">
        <f>'Rekapitulace stavby'!AN8</f>
        <v>23. 11. 2023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24</v>
      </c>
      <c r="E14" s="31"/>
      <c r="F14" s="31"/>
      <c r="G14" s="31"/>
      <c r="H14" s="31"/>
      <c r="I14" s="26" t="s">
        <v>25</v>
      </c>
      <c r="J14" s="24" t="s">
        <v>1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26</v>
      </c>
      <c r="F15" s="31"/>
      <c r="G15" s="31"/>
      <c r="H15" s="31"/>
      <c r="I15" s="26" t="s">
        <v>27</v>
      </c>
      <c r="J15" s="24" t="s">
        <v>1</v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28</v>
      </c>
      <c r="E17" s="31"/>
      <c r="F17" s="31"/>
      <c r="G17" s="31"/>
      <c r="H17" s="31"/>
      <c r="I17" s="26" t="s">
        <v>25</v>
      </c>
      <c r="J17" s="27" t="str">
        <f>'Rekapitulace stavby'!AN13</f>
        <v>Vyplň údaj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36" t="str">
        <f>'Rekapitulace stavby'!E14</f>
        <v>Vyplň údaj</v>
      </c>
      <c r="F18" s="197"/>
      <c r="G18" s="197"/>
      <c r="H18" s="197"/>
      <c r="I18" s="26" t="s">
        <v>27</v>
      </c>
      <c r="J18" s="27" t="str">
        <f>'Rekapitulace stavby'!AN14</f>
        <v>Vyplň údaj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30</v>
      </c>
      <c r="E20" s="31"/>
      <c r="F20" s="31"/>
      <c r="G20" s="31"/>
      <c r="H20" s="31"/>
      <c r="I20" s="26" t="s">
        <v>25</v>
      </c>
      <c r="J20" s="24" t="s">
        <v>1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">
        <v>31</v>
      </c>
      <c r="F21" s="31"/>
      <c r="G21" s="31"/>
      <c r="H21" s="31"/>
      <c r="I21" s="26" t="s">
        <v>27</v>
      </c>
      <c r="J21" s="24" t="s">
        <v>1</v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33</v>
      </c>
      <c r="E23" s="31"/>
      <c r="F23" s="31"/>
      <c r="G23" s="31"/>
      <c r="H23" s="31"/>
      <c r="I23" s="26" t="s">
        <v>25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">
        <v>34</v>
      </c>
      <c r="F24" s="31"/>
      <c r="G24" s="31"/>
      <c r="H24" s="31"/>
      <c r="I24" s="26" t="s">
        <v>27</v>
      </c>
      <c r="J24" s="24" t="s">
        <v>1</v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35</v>
      </c>
      <c r="E26" s="31"/>
      <c r="F26" s="31"/>
      <c r="G26" s="31"/>
      <c r="H26" s="31"/>
      <c r="I26" s="31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3"/>
      <c r="B27" s="94"/>
      <c r="C27" s="93"/>
      <c r="D27" s="93"/>
      <c r="E27" s="202" t="s">
        <v>1</v>
      </c>
      <c r="F27" s="202"/>
      <c r="G27" s="202"/>
      <c r="H27" s="202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5"/>
      <c r="E29" s="65"/>
      <c r="F29" s="65"/>
      <c r="G29" s="65"/>
      <c r="H29" s="65"/>
      <c r="I29" s="65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96" t="s">
        <v>37</v>
      </c>
      <c r="E30" s="31"/>
      <c r="F30" s="31"/>
      <c r="G30" s="31"/>
      <c r="H30" s="31"/>
      <c r="I30" s="31"/>
      <c r="J30" s="70">
        <f>ROUND(J127, 2)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2"/>
      <c r="C32" s="31"/>
      <c r="D32" s="31"/>
      <c r="E32" s="31"/>
      <c r="F32" s="35" t="s">
        <v>39</v>
      </c>
      <c r="G32" s="31"/>
      <c r="H32" s="31"/>
      <c r="I32" s="35" t="s">
        <v>38</v>
      </c>
      <c r="J32" s="35" t="s">
        <v>40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2"/>
      <c r="C33" s="31"/>
      <c r="D33" s="97" t="s">
        <v>41</v>
      </c>
      <c r="E33" s="26" t="s">
        <v>42</v>
      </c>
      <c r="F33" s="98">
        <f>ROUND((SUM(BE127:BE234)),  2)</f>
        <v>0</v>
      </c>
      <c r="G33" s="31"/>
      <c r="H33" s="31"/>
      <c r="I33" s="99">
        <v>0.21</v>
      </c>
      <c r="J33" s="98">
        <f>ROUND(((SUM(BE127:BE234))*I33),  2)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26" t="s">
        <v>43</v>
      </c>
      <c r="F34" s="98">
        <f>ROUND((SUM(BF127:BF234)),  2)</f>
        <v>0</v>
      </c>
      <c r="G34" s="31"/>
      <c r="H34" s="31"/>
      <c r="I34" s="99">
        <v>0.15</v>
      </c>
      <c r="J34" s="98">
        <f>ROUND(((SUM(BF127:BF234))*I34),  2)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6" t="s">
        <v>44</v>
      </c>
      <c r="F35" s="98">
        <f>ROUND((SUM(BG127:BG234)),  2)</f>
        <v>0</v>
      </c>
      <c r="G35" s="31"/>
      <c r="H35" s="31"/>
      <c r="I35" s="99">
        <v>0.21</v>
      </c>
      <c r="J35" s="98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2"/>
      <c r="C36" s="31"/>
      <c r="D36" s="31"/>
      <c r="E36" s="26" t="s">
        <v>45</v>
      </c>
      <c r="F36" s="98">
        <f>ROUND((SUM(BH127:BH234)),  2)</f>
        <v>0</v>
      </c>
      <c r="G36" s="31"/>
      <c r="H36" s="31"/>
      <c r="I36" s="99">
        <v>0.15</v>
      </c>
      <c r="J36" s="98">
        <f>0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46</v>
      </c>
      <c r="F37" s="98">
        <f>ROUND((SUM(BI127:BI234)),  2)</f>
        <v>0</v>
      </c>
      <c r="G37" s="31"/>
      <c r="H37" s="31"/>
      <c r="I37" s="99">
        <v>0</v>
      </c>
      <c r="J37" s="98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0"/>
      <c r="D39" s="101" t="s">
        <v>47</v>
      </c>
      <c r="E39" s="59"/>
      <c r="F39" s="59"/>
      <c r="G39" s="102" t="s">
        <v>48</v>
      </c>
      <c r="H39" s="103" t="s">
        <v>49</v>
      </c>
      <c r="I39" s="59"/>
      <c r="J39" s="104">
        <f>SUM(J30:J37)</f>
        <v>0</v>
      </c>
      <c r="K39" s="105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1"/>
      <c r="D50" s="42" t="s">
        <v>50</v>
      </c>
      <c r="E50" s="43"/>
      <c r="F50" s="43"/>
      <c r="G50" s="42" t="s">
        <v>51</v>
      </c>
      <c r="H50" s="43"/>
      <c r="I50" s="43"/>
      <c r="J50" s="43"/>
      <c r="K50" s="43"/>
      <c r="L50" s="41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1"/>
      <c r="B61" s="32"/>
      <c r="C61" s="31"/>
      <c r="D61" s="44" t="s">
        <v>52</v>
      </c>
      <c r="E61" s="34"/>
      <c r="F61" s="106" t="s">
        <v>53</v>
      </c>
      <c r="G61" s="44" t="s">
        <v>52</v>
      </c>
      <c r="H61" s="34"/>
      <c r="I61" s="34"/>
      <c r="J61" s="107" t="s">
        <v>53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1"/>
      <c r="B65" s="32"/>
      <c r="C65" s="31"/>
      <c r="D65" s="42" t="s">
        <v>54</v>
      </c>
      <c r="E65" s="45"/>
      <c r="F65" s="45"/>
      <c r="G65" s="42" t="s">
        <v>55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1"/>
      <c r="B76" s="32"/>
      <c r="C76" s="31"/>
      <c r="D76" s="44" t="s">
        <v>52</v>
      </c>
      <c r="E76" s="34"/>
      <c r="F76" s="106" t="s">
        <v>53</v>
      </c>
      <c r="G76" s="44" t="s">
        <v>52</v>
      </c>
      <c r="H76" s="34"/>
      <c r="I76" s="34"/>
      <c r="J76" s="107" t="s">
        <v>53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94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33" t="str">
        <f>E7</f>
        <v>Dobříš, Kostel Povýšení svatého Kříže</v>
      </c>
      <c r="F85" s="234"/>
      <c r="G85" s="234"/>
      <c r="H85" s="234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92</v>
      </c>
      <c r="D86" s="31"/>
      <c r="E86" s="31"/>
      <c r="F86" s="31"/>
      <c r="G86" s="31"/>
      <c r="H86" s="31"/>
      <c r="I86" s="31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13" t="str">
        <f>E9</f>
        <v>01 - Oprava podlahy</v>
      </c>
      <c r="F87" s="235"/>
      <c r="G87" s="235"/>
      <c r="H87" s="235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1"/>
      <c r="E89" s="31"/>
      <c r="F89" s="24" t="str">
        <f>F12</f>
        <v>Dobříš</v>
      </c>
      <c r="G89" s="31"/>
      <c r="H89" s="31"/>
      <c r="I89" s="26" t="s">
        <v>22</v>
      </c>
      <c r="J89" s="54" t="str">
        <f>IF(J12="","",J12)</f>
        <v>23. 11. 2023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25.7" customHeight="1">
      <c r="A91" s="31"/>
      <c r="B91" s="32"/>
      <c r="C91" s="26" t="s">
        <v>24</v>
      </c>
      <c r="D91" s="31"/>
      <c r="E91" s="31"/>
      <c r="F91" s="24" t="str">
        <f>E15</f>
        <v>Město Dobříš</v>
      </c>
      <c r="G91" s="31"/>
      <c r="H91" s="31"/>
      <c r="I91" s="26" t="s">
        <v>30</v>
      </c>
      <c r="J91" s="29" t="str">
        <f>E21</f>
        <v>Ing. Filip Chmel, Praha 6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28</v>
      </c>
      <c r="D92" s="31"/>
      <c r="E92" s="31"/>
      <c r="F92" s="24" t="str">
        <f>IF(E18="","",E18)</f>
        <v>Vyplň údaj</v>
      </c>
      <c r="G92" s="31"/>
      <c r="H92" s="31"/>
      <c r="I92" s="26" t="s">
        <v>33</v>
      </c>
      <c r="J92" s="29" t="str">
        <f>E24</f>
        <v>A. Vojtěch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08" t="s">
        <v>95</v>
      </c>
      <c r="D94" s="100"/>
      <c r="E94" s="100"/>
      <c r="F94" s="100"/>
      <c r="G94" s="100"/>
      <c r="H94" s="100"/>
      <c r="I94" s="100"/>
      <c r="J94" s="109" t="s">
        <v>96</v>
      </c>
      <c r="K94" s="100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10" t="s">
        <v>97</v>
      </c>
      <c r="D96" s="31"/>
      <c r="E96" s="31"/>
      <c r="F96" s="31"/>
      <c r="G96" s="31"/>
      <c r="H96" s="31"/>
      <c r="I96" s="31"/>
      <c r="J96" s="70">
        <f>J127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98</v>
      </c>
    </row>
    <row r="97" spans="1:31" s="9" customFormat="1" ht="24.95" customHeight="1">
      <c r="B97" s="111"/>
      <c r="D97" s="112" t="s">
        <v>167</v>
      </c>
      <c r="E97" s="113"/>
      <c r="F97" s="113"/>
      <c r="G97" s="113"/>
      <c r="H97" s="113"/>
      <c r="I97" s="113"/>
      <c r="J97" s="114">
        <f>J128</f>
        <v>0</v>
      </c>
      <c r="L97" s="111"/>
    </row>
    <row r="98" spans="1:31" s="10" customFormat="1" ht="19.899999999999999" customHeight="1">
      <c r="B98" s="115"/>
      <c r="D98" s="116" t="s">
        <v>168</v>
      </c>
      <c r="E98" s="117"/>
      <c r="F98" s="117"/>
      <c r="G98" s="117"/>
      <c r="H98" s="117"/>
      <c r="I98" s="117"/>
      <c r="J98" s="118">
        <f>J129</f>
        <v>0</v>
      </c>
      <c r="L98" s="115"/>
    </row>
    <row r="99" spans="1:31" s="10" customFormat="1" ht="19.899999999999999" customHeight="1">
      <c r="B99" s="115"/>
      <c r="D99" s="116" t="s">
        <v>169</v>
      </c>
      <c r="E99" s="117"/>
      <c r="F99" s="117"/>
      <c r="G99" s="117"/>
      <c r="H99" s="117"/>
      <c r="I99" s="117"/>
      <c r="J99" s="118">
        <f>J144</f>
        <v>0</v>
      </c>
      <c r="L99" s="115"/>
    </row>
    <row r="100" spans="1:31" s="10" customFormat="1" ht="19.899999999999999" customHeight="1">
      <c r="B100" s="115"/>
      <c r="D100" s="116" t="s">
        <v>170</v>
      </c>
      <c r="E100" s="117"/>
      <c r="F100" s="117"/>
      <c r="G100" s="117"/>
      <c r="H100" s="117"/>
      <c r="I100" s="117"/>
      <c r="J100" s="118">
        <f>J159</f>
        <v>0</v>
      </c>
      <c r="L100" s="115"/>
    </row>
    <row r="101" spans="1:31" s="10" customFormat="1" ht="19.899999999999999" customHeight="1">
      <c r="B101" s="115"/>
      <c r="D101" s="116" t="s">
        <v>171</v>
      </c>
      <c r="E101" s="117"/>
      <c r="F101" s="117"/>
      <c r="G101" s="117"/>
      <c r="H101" s="117"/>
      <c r="I101" s="117"/>
      <c r="J101" s="118">
        <f>J165</f>
        <v>0</v>
      </c>
      <c r="L101" s="115"/>
    </row>
    <row r="102" spans="1:31" s="10" customFormat="1" ht="19.899999999999999" customHeight="1">
      <c r="B102" s="115"/>
      <c r="D102" s="116" t="s">
        <v>172</v>
      </c>
      <c r="E102" s="117"/>
      <c r="F102" s="117"/>
      <c r="G102" s="117"/>
      <c r="H102" s="117"/>
      <c r="I102" s="117"/>
      <c r="J102" s="118">
        <f>J188</f>
        <v>0</v>
      </c>
      <c r="L102" s="115"/>
    </row>
    <row r="103" spans="1:31" s="10" customFormat="1" ht="19.899999999999999" customHeight="1">
      <c r="B103" s="115"/>
      <c r="D103" s="116" t="s">
        <v>173</v>
      </c>
      <c r="E103" s="117"/>
      <c r="F103" s="117"/>
      <c r="G103" s="117"/>
      <c r="H103" s="117"/>
      <c r="I103" s="117"/>
      <c r="J103" s="118">
        <f>J194</f>
        <v>0</v>
      </c>
      <c r="L103" s="115"/>
    </row>
    <row r="104" spans="1:31" s="9" customFormat="1" ht="24.95" customHeight="1">
      <c r="B104" s="111"/>
      <c r="D104" s="112" t="s">
        <v>174</v>
      </c>
      <c r="E104" s="113"/>
      <c r="F104" s="113"/>
      <c r="G104" s="113"/>
      <c r="H104" s="113"/>
      <c r="I104" s="113"/>
      <c r="J104" s="114">
        <f>J196</f>
        <v>0</v>
      </c>
      <c r="L104" s="111"/>
    </row>
    <row r="105" spans="1:31" s="10" customFormat="1" ht="19.899999999999999" customHeight="1">
      <c r="B105" s="115"/>
      <c r="D105" s="116" t="s">
        <v>175</v>
      </c>
      <c r="E105" s="117"/>
      <c r="F105" s="117"/>
      <c r="G105" s="117"/>
      <c r="H105" s="117"/>
      <c r="I105" s="117"/>
      <c r="J105" s="118">
        <f>J197</f>
        <v>0</v>
      </c>
      <c r="L105" s="115"/>
    </row>
    <row r="106" spans="1:31" s="10" customFormat="1" ht="19.899999999999999" customHeight="1">
      <c r="B106" s="115"/>
      <c r="D106" s="116" t="s">
        <v>176</v>
      </c>
      <c r="E106" s="117"/>
      <c r="F106" s="117"/>
      <c r="G106" s="117"/>
      <c r="H106" s="117"/>
      <c r="I106" s="117"/>
      <c r="J106" s="118">
        <f>J221</f>
        <v>0</v>
      </c>
      <c r="L106" s="115"/>
    </row>
    <row r="107" spans="1:31" s="10" customFormat="1" ht="19.899999999999999" customHeight="1">
      <c r="B107" s="115"/>
      <c r="D107" s="116" t="s">
        <v>177</v>
      </c>
      <c r="E107" s="117"/>
      <c r="F107" s="117"/>
      <c r="G107" s="117"/>
      <c r="H107" s="117"/>
      <c r="I107" s="117"/>
      <c r="J107" s="118">
        <f>J225</f>
        <v>0</v>
      </c>
      <c r="L107" s="115"/>
    </row>
    <row r="108" spans="1:31" s="2" customFormat="1" ht="21.75" customHeight="1">
      <c r="A108" s="31"/>
      <c r="B108" s="32"/>
      <c r="C108" s="31"/>
      <c r="D108" s="31"/>
      <c r="E108" s="31"/>
      <c r="F108" s="31"/>
      <c r="G108" s="31"/>
      <c r="H108" s="31"/>
      <c r="I108" s="31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6.95" customHeight="1">
      <c r="A109" s="31"/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3" spans="1:63" s="2" customFormat="1" ht="6.95" customHeight="1">
      <c r="A113" s="31"/>
      <c r="B113" s="48"/>
      <c r="C113" s="49"/>
      <c r="D113" s="49"/>
      <c r="E113" s="49"/>
      <c r="F113" s="49"/>
      <c r="G113" s="49"/>
      <c r="H113" s="49"/>
      <c r="I113" s="49"/>
      <c r="J113" s="49"/>
      <c r="K113" s="49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3" s="2" customFormat="1" ht="24.95" customHeight="1">
      <c r="A114" s="31"/>
      <c r="B114" s="32"/>
      <c r="C114" s="20" t="s">
        <v>103</v>
      </c>
      <c r="D114" s="31"/>
      <c r="E114" s="31"/>
      <c r="F114" s="31"/>
      <c r="G114" s="31"/>
      <c r="H114" s="31"/>
      <c r="I114" s="31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3" s="2" customFormat="1" ht="6.95" customHeight="1">
      <c r="A115" s="31"/>
      <c r="B115" s="32"/>
      <c r="C115" s="31"/>
      <c r="D115" s="31"/>
      <c r="E115" s="31"/>
      <c r="F115" s="31"/>
      <c r="G115" s="31"/>
      <c r="H115" s="31"/>
      <c r="I115" s="31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3" s="2" customFormat="1" ht="12" customHeight="1">
      <c r="A116" s="31"/>
      <c r="B116" s="32"/>
      <c r="C116" s="26" t="s">
        <v>16</v>
      </c>
      <c r="D116" s="31"/>
      <c r="E116" s="31"/>
      <c r="F116" s="31"/>
      <c r="G116" s="31"/>
      <c r="H116" s="31"/>
      <c r="I116" s="31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3" s="2" customFormat="1" ht="16.5" customHeight="1">
      <c r="A117" s="31"/>
      <c r="B117" s="32"/>
      <c r="C117" s="31"/>
      <c r="D117" s="31"/>
      <c r="E117" s="233" t="str">
        <f>E7</f>
        <v>Dobříš, Kostel Povýšení svatého Kříže</v>
      </c>
      <c r="F117" s="234"/>
      <c r="G117" s="234"/>
      <c r="H117" s="234"/>
      <c r="I117" s="31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3" s="2" customFormat="1" ht="12" customHeight="1">
      <c r="A118" s="31"/>
      <c r="B118" s="32"/>
      <c r="C118" s="26" t="s">
        <v>92</v>
      </c>
      <c r="D118" s="31"/>
      <c r="E118" s="31"/>
      <c r="F118" s="31"/>
      <c r="G118" s="31"/>
      <c r="H118" s="31"/>
      <c r="I118" s="31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3" s="2" customFormat="1" ht="16.5" customHeight="1">
      <c r="A119" s="31"/>
      <c r="B119" s="32"/>
      <c r="C119" s="31"/>
      <c r="D119" s="31"/>
      <c r="E119" s="213" t="str">
        <f>E9</f>
        <v>01 - Oprava podlahy</v>
      </c>
      <c r="F119" s="235"/>
      <c r="G119" s="235"/>
      <c r="H119" s="235"/>
      <c r="I119" s="31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3" s="2" customFormat="1" ht="6.95" customHeight="1">
      <c r="A120" s="31"/>
      <c r="B120" s="32"/>
      <c r="C120" s="31"/>
      <c r="D120" s="31"/>
      <c r="E120" s="31"/>
      <c r="F120" s="31"/>
      <c r="G120" s="31"/>
      <c r="H120" s="31"/>
      <c r="I120" s="31"/>
      <c r="J120" s="31"/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3" s="2" customFormat="1" ht="12" customHeight="1">
      <c r="A121" s="31"/>
      <c r="B121" s="32"/>
      <c r="C121" s="26" t="s">
        <v>20</v>
      </c>
      <c r="D121" s="31"/>
      <c r="E121" s="31"/>
      <c r="F121" s="24" t="str">
        <f>F12</f>
        <v>Dobříš</v>
      </c>
      <c r="G121" s="31"/>
      <c r="H121" s="31"/>
      <c r="I121" s="26" t="s">
        <v>22</v>
      </c>
      <c r="J121" s="54" t="str">
        <f>IF(J12="","",J12)</f>
        <v>23. 11. 2023</v>
      </c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3" s="2" customFormat="1" ht="6.95" customHeight="1">
      <c r="A122" s="31"/>
      <c r="B122" s="32"/>
      <c r="C122" s="31"/>
      <c r="D122" s="31"/>
      <c r="E122" s="31"/>
      <c r="F122" s="31"/>
      <c r="G122" s="31"/>
      <c r="H122" s="31"/>
      <c r="I122" s="31"/>
      <c r="J122" s="31"/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3" s="2" customFormat="1" ht="25.7" customHeight="1">
      <c r="A123" s="31"/>
      <c r="B123" s="32"/>
      <c r="C123" s="26" t="s">
        <v>24</v>
      </c>
      <c r="D123" s="31"/>
      <c r="E123" s="31"/>
      <c r="F123" s="24" t="str">
        <f>E15</f>
        <v>Město Dobříš</v>
      </c>
      <c r="G123" s="31"/>
      <c r="H123" s="31"/>
      <c r="I123" s="26" t="s">
        <v>30</v>
      </c>
      <c r="J123" s="29" t="str">
        <f>E21</f>
        <v>Ing. Filip Chmel, Praha 6</v>
      </c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3" s="2" customFormat="1" ht="15.2" customHeight="1">
      <c r="A124" s="31"/>
      <c r="B124" s="32"/>
      <c r="C124" s="26" t="s">
        <v>28</v>
      </c>
      <c r="D124" s="31"/>
      <c r="E124" s="31"/>
      <c r="F124" s="24" t="str">
        <f>IF(E18="","",E18)</f>
        <v>Vyplň údaj</v>
      </c>
      <c r="G124" s="31"/>
      <c r="H124" s="31"/>
      <c r="I124" s="26" t="s">
        <v>33</v>
      </c>
      <c r="J124" s="29" t="str">
        <f>E24</f>
        <v>A. Vojtěch</v>
      </c>
      <c r="K124" s="31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3" s="2" customFormat="1" ht="10.35" customHeight="1">
      <c r="A125" s="31"/>
      <c r="B125" s="32"/>
      <c r="C125" s="31"/>
      <c r="D125" s="31"/>
      <c r="E125" s="31"/>
      <c r="F125" s="31"/>
      <c r="G125" s="31"/>
      <c r="H125" s="31"/>
      <c r="I125" s="31"/>
      <c r="J125" s="31"/>
      <c r="K125" s="31"/>
      <c r="L125" s="4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63" s="11" customFormat="1" ht="29.25" customHeight="1">
      <c r="A126" s="119"/>
      <c r="B126" s="120"/>
      <c r="C126" s="121" t="s">
        <v>104</v>
      </c>
      <c r="D126" s="122" t="s">
        <v>62</v>
      </c>
      <c r="E126" s="122" t="s">
        <v>58</v>
      </c>
      <c r="F126" s="122" t="s">
        <v>59</v>
      </c>
      <c r="G126" s="122" t="s">
        <v>105</v>
      </c>
      <c r="H126" s="122" t="s">
        <v>106</v>
      </c>
      <c r="I126" s="122" t="s">
        <v>107</v>
      </c>
      <c r="J126" s="122" t="s">
        <v>96</v>
      </c>
      <c r="K126" s="123" t="s">
        <v>108</v>
      </c>
      <c r="L126" s="124"/>
      <c r="M126" s="61" t="s">
        <v>1</v>
      </c>
      <c r="N126" s="62" t="s">
        <v>41</v>
      </c>
      <c r="O126" s="62" t="s">
        <v>109</v>
      </c>
      <c r="P126" s="62" t="s">
        <v>110</v>
      </c>
      <c r="Q126" s="62" t="s">
        <v>111</v>
      </c>
      <c r="R126" s="62" t="s">
        <v>112</v>
      </c>
      <c r="S126" s="62" t="s">
        <v>113</v>
      </c>
      <c r="T126" s="63" t="s">
        <v>114</v>
      </c>
      <c r="U126" s="119"/>
      <c r="V126" s="119"/>
      <c r="W126" s="119"/>
      <c r="X126" s="119"/>
      <c r="Y126" s="119"/>
      <c r="Z126" s="119"/>
      <c r="AA126" s="119"/>
      <c r="AB126" s="119"/>
      <c r="AC126" s="119"/>
      <c r="AD126" s="119"/>
      <c r="AE126" s="119"/>
    </row>
    <row r="127" spans="1:63" s="2" customFormat="1" ht="22.9" customHeight="1">
      <c r="A127" s="31"/>
      <c r="B127" s="32"/>
      <c r="C127" s="68" t="s">
        <v>115</v>
      </c>
      <c r="D127" s="31"/>
      <c r="E127" s="31"/>
      <c r="F127" s="31"/>
      <c r="G127" s="31"/>
      <c r="H127" s="31"/>
      <c r="I127" s="31"/>
      <c r="J127" s="125">
        <f>BK127</f>
        <v>0</v>
      </c>
      <c r="K127" s="31"/>
      <c r="L127" s="32"/>
      <c r="M127" s="64"/>
      <c r="N127" s="55"/>
      <c r="O127" s="65"/>
      <c r="P127" s="126">
        <f>P128+P196</f>
        <v>0</v>
      </c>
      <c r="Q127" s="65"/>
      <c r="R127" s="126">
        <f>R128+R196</f>
        <v>16.519944500000001</v>
      </c>
      <c r="S127" s="65"/>
      <c r="T127" s="127">
        <f>T128+T196</f>
        <v>3.860608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T127" s="16" t="s">
        <v>76</v>
      </c>
      <c r="AU127" s="16" t="s">
        <v>98</v>
      </c>
      <c r="BK127" s="128">
        <f>BK128+BK196</f>
        <v>0</v>
      </c>
    </row>
    <row r="128" spans="1:63" s="12" customFormat="1" ht="25.9" customHeight="1">
      <c r="B128" s="129"/>
      <c r="D128" s="130" t="s">
        <v>76</v>
      </c>
      <c r="E128" s="131" t="s">
        <v>178</v>
      </c>
      <c r="F128" s="131" t="s">
        <v>179</v>
      </c>
      <c r="I128" s="132"/>
      <c r="J128" s="133">
        <f>BK128</f>
        <v>0</v>
      </c>
      <c r="L128" s="129"/>
      <c r="M128" s="134"/>
      <c r="N128" s="135"/>
      <c r="O128" s="135"/>
      <c r="P128" s="136">
        <f>P129+P144+P159+P165+P188+P194</f>
        <v>0</v>
      </c>
      <c r="Q128" s="135"/>
      <c r="R128" s="136">
        <f>R129+R144+R159+R165+R188+R194</f>
        <v>9.8947735000000012</v>
      </c>
      <c r="S128" s="135"/>
      <c r="T128" s="137">
        <f>T129+T144+T159+T165+T188+T194</f>
        <v>2.3653400000000002</v>
      </c>
      <c r="AR128" s="130" t="s">
        <v>85</v>
      </c>
      <c r="AT128" s="138" t="s">
        <v>76</v>
      </c>
      <c r="AU128" s="138" t="s">
        <v>77</v>
      </c>
      <c r="AY128" s="130" t="s">
        <v>119</v>
      </c>
      <c r="BK128" s="139">
        <f>BK129+BK144+BK159+BK165+BK188+BK194</f>
        <v>0</v>
      </c>
    </row>
    <row r="129" spans="1:65" s="12" customFormat="1" ht="22.9" customHeight="1">
      <c r="B129" s="129"/>
      <c r="D129" s="130" t="s">
        <v>76</v>
      </c>
      <c r="E129" s="140" t="s">
        <v>85</v>
      </c>
      <c r="F129" s="140" t="s">
        <v>180</v>
      </c>
      <c r="I129" s="132"/>
      <c r="J129" s="141">
        <f>BK129</f>
        <v>0</v>
      </c>
      <c r="L129" s="129"/>
      <c r="M129" s="134"/>
      <c r="N129" s="135"/>
      <c r="O129" s="135"/>
      <c r="P129" s="136">
        <f>SUM(P130:P143)</f>
        <v>0</v>
      </c>
      <c r="Q129" s="135"/>
      <c r="R129" s="136">
        <f>SUM(R130:R143)</f>
        <v>0</v>
      </c>
      <c r="S129" s="135"/>
      <c r="T129" s="137">
        <f>SUM(T130:T143)</f>
        <v>0</v>
      </c>
      <c r="AR129" s="130" t="s">
        <v>85</v>
      </c>
      <c r="AT129" s="138" t="s">
        <v>76</v>
      </c>
      <c r="AU129" s="138" t="s">
        <v>85</v>
      </c>
      <c r="AY129" s="130" t="s">
        <v>119</v>
      </c>
      <c r="BK129" s="139">
        <f>SUM(BK130:BK143)</f>
        <v>0</v>
      </c>
    </row>
    <row r="130" spans="1:65" s="2" customFormat="1" ht="24.2" customHeight="1">
      <c r="A130" s="31"/>
      <c r="B130" s="142"/>
      <c r="C130" s="143" t="s">
        <v>85</v>
      </c>
      <c r="D130" s="143" t="s">
        <v>122</v>
      </c>
      <c r="E130" s="144" t="s">
        <v>181</v>
      </c>
      <c r="F130" s="145" t="s">
        <v>182</v>
      </c>
      <c r="G130" s="146" t="s">
        <v>183</v>
      </c>
      <c r="H130" s="147">
        <v>5.16</v>
      </c>
      <c r="I130" s="148"/>
      <c r="J130" s="149">
        <f>ROUND(I130*H130,2)</f>
        <v>0</v>
      </c>
      <c r="K130" s="145" t="s">
        <v>126</v>
      </c>
      <c r="L130" s="32"/>
      <c r="M130" s="150" t="s">
        <v>1</v>
      </c>
      <c r="N130" s="151" t="s">
        <v>42</v>
      </c>
      <c r="O130" s="57"/>
      <c r="P130" s="152">
        <f>O130*H130</f>
        <v>0</v>
      </c>
      <c r="Q130" s="152">
        <v>0</v>
      </c>
      <c r="R130" s="152">
        <f>Q130*H130</f>
        <v>0</v>
      </c>
      <c r="S130" s="152">
        <v>0</v>
      </c>
      <c r="T130" s="153">
        <f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54" t="s">
        <v>139</v>
      </c>
      <c r="AT130" s="154" t="s">
        <v>122</v>
      </c>
      <c r="AU130" s="154" t="s">
        <v>87</v>
      </c>
      <c r="AY130" s="16" t="s">
        <v>119</v>
      </c>
      <c r="BE130" s="155">
        <f>IF(N130="základní",J130,0)</f>
        <v>0</v>
      </c>
      <c r="BF130" s="155">
        <f>IF(N130="snížená",J130,0)</f>
        <v>0</v>
      </c>
      <c r="BG130" s="155">
        <f>IF(N130="zákl. přenesená",J130,0)</f>
        <v>0</v>
      </c>
      <c r="BH130" s="155">
        <f>IF(N130="sníž. přenesená",J130,0)</f>
        <v>0</v>
      </c>
      <c r="BI130" s="155">
        <f>IF(N130="nulová",J130,0)</f>
        <v>0</v>
      </c>
      <c r="BJ130" s="16" t="s">
        <v>85</v>
      </c>
      <c r="BK130" s="155">
        <f>ROUND(I130*H130,2)</f>
        <v>0</v>
      </c>
      <c r="BL130" s="16" t="s">
        <v>139</v>
      </c>
      <c r="BM130" s="154" t="s">
        <v>184</v>
      </c>
    </row>
    <row r="131" spans="1:65" s="13" customFormat="1" ht="11.25">
      <c r="B131" s="165"/>
      <c r="D131" s="156" t="s">
        <v>185</v>
      </c>
      <c r="E131" s="166" t="s">
        <v>1</v>
      </c>
      <c r="F131" s="167" t="s">
        <v>186</v>
      </c>
      <c r="H131" s="168">
        <v>5.16</v>
      </c>
      <c r="I131" s="169"/>
      <c r="L131" s="165"/>
      <c r="M131" s="170"/>
      <c r="N131" s="171"/>
      <c r="O131" s="171"/>
      <c r="P131" s="171"/>
      <c r="Q131" s="171"/>
      <c r="R131" s="171"/>
      <c r="S131" s="171"/>
      <c r="T131" s="172"/>
      <c r="AT131" s="166" t="s">
        <v>185</v>
      </c>
      <c r="AU131" s="166" t="s">
        <v>87</v>
      </c>
      <c r="AV131" s="13" t="s">
        <v>87</v>
      </c>
      <c r="AW131" s="13" t="s">
        <v>32</v>
      </c>
      <c r="AX131" s="13" t="s">
        <v>85</v>
      </c>
      <c r="AY131" s="166" t="s">
        <v>119</v>
      </c>
    </row>
    <row r="132" spans="1:65" s="2" customFormat="1" ht="24.2" customHeight="1">
      <c r="A132" s="31"/>
      <c r="B132" s="142"/>
      <c r="C132" s="143" t="s">
        <v>87</v>
      </c>
      <c r="D132" s="143" t="s">
        <v>122</v>
      </c>
      <c r="E132" s="144" t="s">
        <v>187</v>
      </c>
      <c r="F132" s="145" t="s">
        <v>188</v>
      </c>
      <c r="G132" s="146" t="s">
        <v>125</v>
      </c>
      <c r="H132" s="147">
        <v>1</v>
      </c>
      <c r="I132" s="148"/>
      <c r="J132" s="149">
        <f>ROUND(I132*H132,2)</f>
        <v>0</v>
      </c>
      <c r="K132" s="145" t="s">
        <v>1</v>
      </c>
      <c r="L132" s="32"/>
      <c r="M132" s="150" t="s">
        <v>1</v>
      </c>
      <c r="N132" s="151" t="s">
        <v>42</v>
      </c>
      <c r="O132" s="57"/>
      <c r="P132" s="152">
        <f>O132*H132</f>
        <v>0</v>
      </c>
      <c r="Q132" s="152">
        <v>0</v>
      </c>
      <c r="R132" s="152">
        <f>Q132*H132</f>
        <v>0</v>
      </c>
      <c r="S132" s="152">
        <v>0</v>
      </c>
      <c r="T132" s="153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54" t="s">
        <v>139</v>
      </c>
      <c r="AT132" s="154" t="s">
        <v>122</v>
      </c>
      <c r="AU132" s="154" t="s">
        <v>87</v>
      </c>
      <c r="AY132" s="16" t="s">
        <v>119</v>
      </c>
      <c r="BE132" s="155">
        <f>IF(N132="základní",J132,0)</f>
        <v>0</v>
      </c>
      <c r="BF132" s="155">
        <f>IF(N132="snížená",J132,0)</f>
        <v>0</v>
      </c>
      <c r="BG132" s="155">
        <f>IF(N132="zákl. přenesená",J132,0)</f>
        <v>0</v>
      </c>
      <c r="BH132" s="155">
        <f>IF(N132="sníž. přenesená",J132,0)</f>
        <v>0</v>
      </c>
      <c r="BI132" s="155">
        <f>IF(N132="nulová",J132,0)</f>
        <v>0</v>
      </c>
      <c r="BJ132" s="16" t="s">
        <v>85</v>
      </c>
      <c r="BK132" s="155">
        <f>ROUND(I132*H132,2)</f>
        <v>0</v>
      </c>
      <c r="BL132" s="16" t="s">
        <v>139</v>
      </c>
      <c r="BM132" s="154" t="s">
        <v>189</v>
      </c>
    </row>
    <row r="133" spans="1:65" s="2" customFormat="1" ht="24.2" customHeight="1">
      <c r="A133" s="31"/>
      <c r="B133" s="142"/>
      <c r="C133" s="143" t="s">
        <v>135</v>
      </c>
      <c r="D133" s="143" t="s">
        <v>122</v>
      </c>
      <c r="E133" s="144" t="s">
        <v>190</v>
      </c>
      <c r="F133" s="145" t="s">
        <v>191</v>
      </c>
      <c r="G133" s="146" t="s">
        <v>183</v>
      </c>
      <c r="H133" s="147">
        <v>5.16</v>
      </c>
      <c r="I133" s="148"/>
      <c r="J133" s="149">
        <f>ROUND(I133*H133,2)</f>
        <v>0</v>
      </c>
      <c r="K133" s="145" t="s">
        <v>126</v>
      </c>
      <c r="L133" s="32"/>
      <c r="M133" s="150" t="s">
        <v>1</v>
      </c>
      <c r="N133" s="151" t="s">
        <v>42</v>
      </c>
      <c r="O133" s="57"/>
      <c r="P133" s="152">
        <f>O133*H133</f>
        <v>0</v>
      </c>
      <c r="Q133" s="152">
        <v>0</v>
      </c>
      <c r="R133" s="152">
        <f>Q133*H133</f>
        <v>0</v>
      </c>
      <c r="S133" s="152">
        <v>0</v>
      </c>
      <c r="T133" s="153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54" t="s">
        <v>139</v>
      </c>
      <c r="AT133" s="154" t="s">
        <v>122</v>
      </c>
      <c r="AU133" s="154" t="s">
        <v>87</v>
      </c>
      <c r="AY133" s="16" t="s">
        <v>119</v>
      </c>
      <c r="BE133" s="155">
        <f>IF(N133="základní",J133,0)</f>
        <v>0</v>
      </c>
      <c r="BF133" s="155">
        <f>IF(N133="snížená",J133,0)</f>
        <v>0</v>
      </c>
      <c r="BG133" s="155">
        <f>IF(N133="zákl. přenesená",J133,0)</f>
        <v>0</v>
      </c>
      <c r="BH133" s="155">
        <f>IF(N133="sníž. přenesená",J133,0)</f>
        <v>0</v>
      </c>
      <c r="BI133" s="155">
        <f>IF(N133="nulová",J133,0)</f>
        <v>0</v>
      </c>
      <c r="BJ133" s="16" t="s">
        <v>85</v>
      </c>
      <c r="BK133" s="155">
        <f>ROUND(I133*H133,2)</f>
        <v>0</v>
      </c>
      <c r="BL133" s="16" t="s">
        <v>139</v>
      </c>
      <c r="BM133" s="154" t="s">
        <v>192</v>
      </c>
    </row>
    <row r="134" spans="1:65" s="2" customFormat="1" ht="37.9" customHeight="1">
      <c r="A134" s="31"/>
      <c r="B134" s="142"/>
      <c r="C134" s="143" t="s">
        <v>139</v>
      </c>
      <c r="D134" s="143" t="s">
        <v>122</v>
      </c>
      <c r="E134" s="144" t="s">
        <v>193</v>
      </c>
      <c r="F134" s="145" t="s">
        <v>194</v>
      </c>
      <c r="G134" s="146" t="s">
        <v>183</v>
      </c>
      <c r="H134" s="147">
        <v>5.16</v>
      </c>
      <c r="I134" s="148"/>
      <c r="J134" s="149">
        <f>ROUND(I134*H134,2)</f>
        <v>0</v>
      </c>
      <c r="K134" s="145" t="s">
        <v>126</v>
      </c>
      <c r="L134" s="32"/>
      <c r="M134" s="150" t="s">
        <v>1</v>
      </c>
      <c r="N134" s="151" t="s">
        <v>42</v>
      </c>
      <c r="O134" s="57"/>
      <c r="P134" s="152">
        <f>O134*H134</f>
        <v>0</v>
      </c>
      <c r="Q134" s="152">
        <v>0</v>
      </c>
      <c r="R134" s="152">
        <f>Q134*H134</f>
        <v>0</v>
      </c>
      <c r="S134" s="152">
        <v>0</v>
      </c>
      <c r="T134" s="153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54" t="s">
        <v>139</v>
      </c>
      <c r="AT134" s="154" t="s">
        <v>122</v>
      </c>
      <c r="AU134" s="154" t="s">
        <v>87</v>
      </c>
      <c r="AY134" s="16" t="s">
        <v>119</v>
      </c>
      <c r="BE134" s="155">
        <f>IF(N134="základní",J134,0)</f>
        <v>0</v>
      </c>
      <c r="BF134" s="155">
        <f>IF(N134="snížená",J134,0)</f>
        <v>0</v>
      </c>
      <c r="BG134" s="155">
        <f>IF(N134="zákl. přenesená",J134,0)</f>
        <v>0</v>
      </c>
      <c r="BH134" s="155">
        <f>IF(N134="sníž. přenesená",J134,0)</f>
        <v>0</v>
      </c>
      <c r="BI134" s="155">
        <f>IF(N134="nulová",J134,0)</f>
        <v>0</v>
      </c>
      <c r="BJ134" s="16" t="s">
        <v>85</v>
      </c>
      <c r="BK134" s="155">
        <f>ROUND(I134*H134,2)</f>
        <v>0</v>
      </c>
      <c r="BL134" s="16" t="s">
        <v>139</v>
      </c>
      <c r="BM134" s="154" t="s">
        <v>195</v>
      </c>
    </row>
    <row r="135" spans="1:65" s="2" customFormat="1" ht="37.9" customHeight="1">
      <c r="A135" s="31"/>
      <c r="B135" s="142"/>
      <c r="C135" s="143" t="s">
        <v>118</v>
      </c>
      <c r="D135" s="143" t="s">
        <v>122</v>
      </c>
      <c r="E135" s="144" t="s">
        <v>196</v>
      </c>
      <c r="F135" s="145" t="s">
        <v>197</v>
      </c>
      <c r="G135" s="146" t="s">
        <v>183</v>
      </c>
      <c r="H135" s="147">
        <v>20.64</v>
      </c>
      <c r="I135" s="148"/>
      <c r="J135" s="149">
        <f>ROUND(I135*H135,2)</f>
        <v>0</v>
      </c>
      <c r="K135" s="145" t="s">
        <v>126</v>
      </c>
      <c r="L135" s="32"/>
      <c r="M135" s="150" t="s">
        <v>1</v>
      </c>
      <c r="N135" s="151" t="s">
        <v>42</v>
      </c>
      <c r="O135" s="57"/>
      <c r="P135" s="152">
        <f>O135*H135</f>
        <v>0</v>
      </c>
      <c r="Q135" s="152">
        <v>0</v>
      </c>
      <c r="R135" s="152">
        <f>Q135*H135</f>
        <v>0</v>
      </c>
      <c r="S135" s="152">
        <v>0</v>
      </c>
      <c r="T135" s="153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54" t="s">
        <v>139</v>
      </c>
      <c r="AT135" s="154" t="s">
        <v>122</v>
      </c>
      <c r="AU135" s="154" t="s">
        <v>87</v>
      </c>
      <c r="AY135" s="16" t="s">
        <v>119</v>
      </c>
      <c r="BE135" s="155">
        <f>IF(N135="základní",J135,0)</f>
        <v>0</v>
      </c>
      <c r="BF135" s="155">
        <f>IF(N135="snížená",J135,0)</f>
        <v>0</v>
      </c>
      <c r="BG135" s="155">
        <f>IF(N135="zákl. přenesená",J135,0)</f>
        <v>0</v>
      </c>
      <c r="BH135" s="155">
        <f>IF(N135="sníž. přenesená",J135,0)</f>
        <v>0</v>
      </c>
      <c r="BI135" s="155">
        <f>IF(N135="nulová",J135,0)</f>
        <v>0</v>
      </c>
      <c r="BJ135" s="16" t="s">
        <v>85</v>
      </c>
      <c r="BK135" s="155">
        <f>ROUND(I135*H135,2)</f>
        <v>0</v>
      </c>
      <c r="BL135" s="16" t="s">
        <v>139</v>
      </c>
      <c r="BM135" s="154" t="s">
        <v>198</v>
      </c>
    </row>
    <row r="136" spans="1:65" s="13" customFormat="1" ht="11.25">
      <c r="B136" s="165"/>
      <c r="D136" s="156" t="s">
        <v>185</v>
      </c>
      <c r="E136" s="166" t="s">
        <v>1</v>
      </c>
      <c r="F136" s="167" t="s">
        <v>199</v>
      </c>
      <c r="H136" s="168">
        <v>20.64</v>
      </c>
      <c r="I136" s="169"/>
      <c r="L136" s="165"/>
      <c r="M136" s="170"/>
      <c r="N136" s="171"/>
      <c r="O136" s="171"/>
      <c r="P136" s="171"/>
      <c r="Q136" s="171"/>
      <c r="R136" s="171"/>
      <c r="S136" s="171"/>
      <c r="T136" s="172"/>
      <c r="AT136" s="166" t="s">
        <v>185</v>
      </c>
      <c r="AU136" s="166" t="s">
        <v>87</v>
      </c>
      <c r="AV136" s="13" t="s">
        <v>87</v>
      </c>
      <c r="AW136" s="13" t="s">
        <v>32</v>
      </c>
      <c r="AX136" s="13" t="s">
        <v>85</v>
      </c>
      <c r="AY136" s="166" t="s">
        <v>119</v>
      </c>
    </row>
    <row r="137" spans="1:65" s="2" customFormat="1" ht="37.9" customHeight="1">
      <c r="A137" s="31"/>
      <c r="B137" s="142"/>
      <c r="C137" s="143" t="s">
        <v>149</v>
      </c>
      <c r="D137" s="143" t="s">
        <v>122</v>
      </c>
      <c r="E137" s="144" t="s">
        <v>200</v>
      </c>
      <c r="F137" s="145" t="s">
        <v>201</v>
      </c>
      <c r="G137" s="146" t="s">
        <v>183</v>
      </c>
      <c r="H137" s="147">
        <v>5.16</v>
      </c>
      <c r="I137" s="148"/>
      <c r="J137" s="149">
        <f>ROUND(I137*H137,2)</f>
        <v>0</v>
      </c>
      <c r="K137" s="145" t="s">
        <v>126</v>
      </c>
      <c r="L137" s="32"/>
      <c r="M137" s="150" t="s">
        <v>1</v>
      </c>
      <c r="N137" s="151" t="s">
        <v>42</v>
      </c>
      <c r="O137" s="57"/>
      <c r="P137" s="152">
        <f>O137*H137</f>
        <v>0</v>
      </c>
      <c r="Q137" s="152">
        <v>0</v>
      </c>
      <c r="R137" s="152">
        <f>Q137*H137</f>
        <v>0</v>
      </c>
      <c r="S137" s="152">
        <v>0</v>
      </c>
      <c r="T137" s="153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54" t="s">
        <v>139</v>
      </c>
      <c r="AT137" s="154" t="s">
        <v>122</v>
      </c>
      <c r="AU137" s="154" t="s">
        <v>87</v>
      </c>
      <c r="AY137" s="16" t="s">
        <v>119</v>
      </c>
      <c r="BE137" s="155">
        <f>IF(N137="základní",J137,0)</f>
        <v>0</v>
      </c>
      <c r="BF137" s="155">
        <f>IF(N137="snížená",J137,0)</f>
        <v>0</v>
      </c>
      <c r="BG137" s="155">
        <f>IF(N137="zákl. přenesená",J137,0)</f>
        <v>0</v>
      </c>
      <c r="BH137" s="155">
        <f>IF(N137="sníž. přenesená",J137,0)</f>
        <v>0</v>
      </c>
      <c r="BI137" s="155">
        <f>IF(N137="nulová",J137,0)</f>
        <v>0</v>
      </c>
      <c r="BJ137" s="16" t="s">
        <v>85</v>
      </c>
      <c r="BK137" s="155">
        <f>ROUND(I137*H137,2)</f>
        <v>0</v>
      </c>
      <c r="BL137" s="16" t="s">
        <v>139</v>
      </c>
      <c r="BM137" s="154" t="s">
        <v>202</v>
      </c>
    </row>
    <row r="138" spans="1:65" s="2" customFormat="1" ht="37.9" customHeight="1">
      <c r="A138" s="31"/>
      <c r="B138" s="142"/>
      <c r="C138" s="143" t="s">
        <v>156</v>
      </c>
      <c r="D138" s="143" t="s">
        <v>122</v>
      </c>
      <c r="E138" s="144" t="s">
        <v>203</v>
      </c>
      <c r="F138" s="145" t="s">
        <v>204</v>
      </c>
      <c r="G138" s="146" t="s">
        <v>183</v>
      </c>
      <c r="H138" s="147">
        <v>51.6</v>
      </c>
      <c r="I138" s="148"/>
      <c r="J138" s="149">
        <f>ROUND(I138*H138,2)</f>
        <v>0</v>
      </c>
      <c r="K138" s="145" t="s">
        <v>126</v>
      </c>
      <c r="L138" s="32"/>
      <c r="M138" s="150" t="s">
        <v>1</v>
      </c>
      <c r="N138" s="151" t="s">
        <v>42</v>
      </c>
      <c r="O138" s="57"/>
      <c r="P138" s="152">
        <f>O138*H138</f>
        <v>0</v>
      </c>
      <c r="Q138" s="152">
        <v>0</v>
      </c>
      <c r="R138" s="152">
        <f>Q138*H138</f>
        <v>0</v>
      </c>
      <c r="S138" s="152">
        <v>0</v>
      </c>
      <c r="T138" s="153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54" t="s">
        <v>139</v>
      </c>
      <c r="AT138" s="154" t="s">
        <v>122</v>
      </c>
      <c r="AU138" s="154" t="s">
        <v>87</v>
      </c>
      <c r="AY138" s="16" t="s">
        <v>119</v>
      </c>
      <c r="BE138" s="155">
        <f>IF(N138="základní",J138,0)</f>
        <v>0</v>
      </c>
      <c r="BF138" s="155">
        <f>IF(N138="snížená",J138,0)</f>
        <v>0</v>
      </c>
      <c r="BG138" s="155">
        <f>IF(N138="zákl. přenesená",J138,0)</f>
        <v>0</v>
      </c>
      <c r="BH138" s="155">
        <f>IF(N138="sníž. přenesená",J138,0)</f>
        <v>0</v>
      </c>
      <c r="BI138" s="155">
        <f>IF(N138="nulová",J138,0)</f>
        <v>0</v>
      </c>
      <c r="BJ138" s="16" t="s">
        <v>85</v>
      </c>
      <c r="BK138" s="155">
        <f>ROUND(I138*H138,2)</f>
        <v>0</v>
      </c>
      <c r="BL138" s="16" t="s">
        <v>139</v>
      </c>
      <c r="BM138" s="154" t="s">
        <v>205</v>
      </c>
    </row>
    <row r="139" spans="1:65" s="13" customFormat="1" ht="11.25">
      <c r="B139" s="165"/>
      <c r="D139" s="156" t="s">
        <v>185</v>
      </c>
      <c r="E139" s="166" t="s">
        <v>1</v>
      </c>
      <c r="F139" s="167" t="s">
        <v>206</v>
      </c>
      <c r="H139" s="168">
        <v>51.6</v>
      </c>
      <c r="I139" s="169"/>
      <c r="L139" s="165"/>
      <c r="M139" s="170"/>
      <c r="N139" s="171"/>
      <c r="O139" s="171"/>
      <c r="P139" s="171"/>
      <c r="Q139" s="171"/>
      <c r="R139" s="171"/>
      <c r="S139" s="171"/>
      <c r="T139" s="172"/>
      <c r="AT139" s="166" t="s">
        <v>185</v>
      </c>
      <c r="AU139" s="166" t="s">
        <v>87</v>
      </c>
      <c r="AV139" s="13" t="s">
        <v>87</v>
      </c>
      <c r="AW139" s="13" t="s">
        <v>32</v>
      </c>
      <c r="AX139" s="13" t="s">
        <v>85</v>
      </c>
      <c r="AY139" s="166" t="s">
        <v>119</v>
      </c>
    </row>
    <row r="140" spans="1:65" s="2" customFormat="1" ht="16.5" customHeight="1">
      <c r="A140" s="31"/>
      <c r="B140" s="142"/>
      <c r="C140" s="143" t="s">
        <v>161</v>
      </c>
      <c r="D140" s="143" t="s">
        <v>122</v>
      </c>
      <c r="E140" s="144" t="s">
        <v>207</v>
      </c>
      <c r="F140" s="145" t="s">
        <v>208</v>
      </c>
      <c r="G140" s="146" t="s">
        <v>183</v>
      </c>
      <c r="H140" s="147">
        <v>5.16</v>
      </c>
      <c r="I140" s="148"/>
      <c r="J140" s="149">
        <f>ROUND(I140*H140,2)</f>
        <v>0</v>
      </c>
      <c r="K140" s="145" t="s">
        <v>126</v>
      </c>
      <c r="L140" s="32"/>
      <c r="M140" s="150" t="s">
        <v>1</v>
      </c>
      <c r="N140" s="151" t="s">
        <v>42</v>
      </c>
      <c r="O140" s="57"/>
      <c r="P140" s="152">
        <f>O140*H140</f>
        <v>0</v>
      </c>
      <c r="Q140" s="152">
        <v>0</v>
      </c>
      <c r="R140" s="152">
        <f>Q140*H140</f>
        <v>0</v>
      </c>
      <c r="S140" s="152">
        <v>0</v>
      </c>
      <c r="T140" s="153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54" t="s">
        <v>139</v>
      </c>
      <c r="AT140" s="154" t="s">
        <v>122</v>
      </c>
      <c r="AU140" s="154" t="s">
        <v>87</v>
      </c>
      <c r="AY140" s="16" t="s">
        <v>119</v>
      </c>
      <c r="BE140" s="155">
        <f>IF(N140="základní",J140,0)</f>
        <v>0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6" t="s">
        <v>85</v>
      </c>
      <c r="BK140" s="155">
        <f>ROUND(I140*H140,2)</f>
        <v>0</v>
      </c>
      <c r="BL140" s="16" t="s">
        <v>139</v>
      </c>
      <c r="BM140" s="154" t="s">
        <v>209</v>
      </c>
    </row>
    <row r="141" spans="1:65" s="2" customFormat="1" ht="24.2" customHeight="1">
      <c r="A141" s="31"/>
      <c r="B141" s="142"/>
      <c r="C141" s="143" t="s">
        <v>210</v>
      </c>
      <c r="D141" s="143" t="s">
        <v>122</v>
      </c>
      <c r="E141" s="144" t="s">
        <v>211</v>
      </c>
      <c r="F141" s="145" t="s">
        <v>212</v>
      </c>
      <c r="G141" s="146" t="s">
        <v>213</v>
      </c>
      <c r="H141" s="147">
        <v>9.2880000000000003</v>
      </c>
      <c r="I141" s="148"/>
      <c r="J141" s="149">
        <f>ROUND(I141*H141,2)</f>
        <v>0</v>
      </c>
      <c r="K141" s="145" t="s">
        <v>126</v>
      </c>
      <c r="L141" s="32"/>
      <c r="M141" s="150" t="s">
        <v>1</v>
      </c>
      <c r="N141" s="151" t="s">
        <v>42</v>
      </c>
      <c r="O141" s="57"/>
      <c r="P141" s="152">
        <f>O141*H141</f>
        <v>0</v>
      </c>
      <c r="Q141" s="152">
        <v>0</v>
      </c>
      <c r="R141" s="152">
        <f>Q141*H141</f>
        <v>0</v>
      </c>
      <c r="S141" s="152">
        <v>0</v>
      </c>
      <c r="T141" s="153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54" t="s">
        <v>139</v>
      </c>
      <c r="AT141" s="154" t="s">
        <v>122</v>
      </c>
      <c r="AU141" s="154" t="s">
        <v>87</v>
      </c>
      <c r="AY141" s="16" t="s">
        <v>119</v>
      </c>
      <c r="BE141" s="155">
        <f>IF(N141="základní",J141,0)</f>
        <v>0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6" t="s">
        <v>85</v>
      </c>
      <c r="BK141" s="155">
        <f>ROUND(I141*H141,2)</f>
        <v>0</v>
      </c>
      <c r="BL141" s="16" t="s">
        <v>139</v>
      </c>
      <c r="BM141" s="154" t="s">
        <v>214</v>
      </c>
    </row>
    <row r="142" spans="1:65" s="2" customFormat="1" ht="19.5">
      <c r="A142" s="31"/>
      <c r="B142" s="32"/>
      <c r="C142" s="31"/>
      <c r="D142" s="156" t="s">
        <v>129</v>
      </c>
      <c r="E142" s="31"/>
      <c r="F142" s="157" t="s">
        <v>215</v>
      </c>
      <c r="G142" s="31"/>
      <c r="H142" s="31"/>
      <c r="I142" s="158"/>
      <c r="J142" s="31"/>
      <c r="K142" s="31"/>
      <c r="L142" s="32"/>
      <c r="M142" s="159"/>
      <c r="N142" s="160"/>
      <c r="O142" s="57"/>
      <c r="P142" s="57"/>
      <c r="Q142" s="57"/>
      <c r="R142" s="57"/>
      <c r="S142" s="57"/>
      <c r="T142" s="58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T142" s="16" t="s">
        <v>129</v>
      </c>
      <c r="AU142" s="16" t="s">
        <v>87</v>
      </c>
    </row>
    <row r="143" spans="1:65" s="13" customFormat="1" ht="11.25">
      <c r="B143" s="165"/>
      <c r="D143" s="156" t="s">
        <v>185</v>
      </c>
      <c r="E143" s="166" t="s">
        <v>1</v>
      </c>
      <c r="F143" s="167" t="s">
        <v>216</v>
      </c>
      <c r="H143" s="168">
        <v>9.2880000000000003</v>
      </c>
      <c r="I143" s="169"/>
      <c r="L143" s="165"/>
      <c r="M143" s="170"/>
      <c r="N143" s="171"/>
      <c r="O143" s="171"/>
      <c r="P143" s="171"/>
      <c r="Q143" s="171"/>
      <c r="R143" s="171"/>
      <c r="S143" s="171"/>
      <c r="T143" s="172"/>
      <c r="AT143" s="166" t="s">
        <v>185</v>
      </c>
      <c r="AU143" s="166" t="s">
        <v>87</v>
      </c>
      <c r="AV143" s="13" t="s">
        <v>87</v>
      </c>
      <c r="AW143" s="13" t="s">
        <v>32</v>
      </c>
      <c r="AX143" s="13" t="s">
        <v>85</v>
      </c>
      <c r="AY143" s="166" t="s">
        <v>119</v>
      </c>
    </row>
    <row r="144" spans="1:65" s="12" customFormat="1" ht="22.9" customHeight="1">
      <c r="B144" s="129"/>
      <c r="D144" s="130" t="s">
        <v>76</v>
      </c>
      <c r="E144" s="140" t="s">
        <v>149</v>
      </c>
      <c r="F144" s="140" t="s">
        <v>217</v>
      </c>
      <c r="I144" s="132"/>
      <c r="J144" s="141">
        <f>BK144</f>
        <v>0</v>
      </c>
      <c r="L144" s="129"/>
      <c r="M144" s="134"/>
      <c r="N144" s="135"/>
      <c r="O144" s="135"/>
      <c r="P144" s="136">
        <f>SUM(P145:P158)</f>
        <v>0</v>
      </c>
      <c r="Q144" s="135"/>
      <c r="R144" s="136">
        <f>SUM(R145:R158)</f>
        <v>9.8916095000000013</v>
      </c>
      <c r="S144" s="135"/>
      <c r="T144" s="137">
        <f>SUM(T145:T158)</f>
        <v>0.92</v>
      </c>
      <c r="AR144" s="130" t="s">
        <v>85</v>
      </c>
      <c r="AT144" s="138" t="s">
        <v>76</v>
      </c>
      <c r="AU144" s="138" t="s">
        <v>85</v>
      </c>
      <c r="AY144" s="130" t="s">
        <v>119</v>
      </c>
      <c r="BK144" s="139">
        <f>SUM(BK145:BK158)</f>
        <v>0</v>
      </c>
    </row>
    <row r="145" spans="1:65" s="2" customFormat="1" ht="21.75" customHeight="1">
      <c r="A145" s="31"/>
      <c r="B145" s="142"/>
      <c r="C145" s="143" t="s">
        <v>218</v>
      </c>
      <c r="D145" s="143" t="s">
        <v>122</v>
      </c>
      <c r="E145" s="144" t="s">
        <v>219</v>
      </c>
      <c r="F145" s="145" t="s">
        <v>220</v>
      </c>
      <c r="G145" s="146" t="s">
        <v>221</v>
      </c>
      <c r="H145" s="147">
        <v>0.65</v>
      </c>
      <c r="I145" s="148"/>
      <c r="J145" s="149">
        <f>ROUND(I145*H145,2)</f>
        <v>0</v>
      </c>
      <c r="K145" s="145" t="s">
        <v>126</v>
      </c>
      <c r="L145" s="32"/>
      <c r="M145" s="150" t="s">
        <v>1</v>
      </c>
      <c r="N145" s="151" t="s">
        <v>42</v>
      </c>
      <c r="O145" s="57"/>
      <c r="P145" s="152">
        <f>O145*H145</f>
        <v>0</v>
      </c>
      <c r="Q145" s="152">
        <v>5.6000000000000001E-2</v>
      </c>
      <c r="R145" s="152">
        <f>Q145*H145</f>
        <v>3.6400000000000002E-2</v>
      </c>
      <c r="S145" s="152">
        <v>0</v>
      </c>
      <c r="T145" s="153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54" t="s">
        <v>139</v>
      </c>
      <c r="AT145" s="154" t="s">
        <v>122</v>
      </c>
      <c r="AU145" s="154" t="s">
        <v>87</v>
      </c>
      <c r="AY145" s="16" t="s">
        <v>119</v>
      </c>
      <c r="BE145" s="155">
        <f>IF(N145="základní",J145,0)</f>
        <v>0</v>
      </c>
      <c r="BF145" s="155">
        <f>IF(N145="snížená",J145,0)</f>
        <v>0</v>
      </c>
      <c r="BG145" s="155">
        <f>IF(N145="zákl. přenesená",J145,0)</f>
        <v>0</v>
      </c>
      <c r="BH145" s="155">
        <f>IF(N145="sníž. přenesená",J145,0)</f>
        <v>0</v>
      </c>
      <c r="BI145" s="155">
        <f>IF(N145="nulová",J145,0)</f>
        <v>0</v>
      </c>
      <c r="BJ145" s="16" t="s">
        <v>85</v>
      </c>
      <c r="BK145" s="155">
        <f>ROUND(I145*H145,2)</f>
        <v>0</v>
      </c>
      <c r="BL145" s="16" t="s">
        <v>139</v>
      </c>
      <c r="BM145" s="154" t="s">
        <v>222</v>
      </c>
    </row>
    <row r="146" spans="1:65" s="2" customFormat="1" ht="19.5">
      <c r="A146" s="31"/>
      <c r="B146" s="32"/>
      <c r="C146" s="31"/>
      <c r="D146" s="156" t="s">
        <v>129</v>
      </c>
      <c r="E146" s="31"/>
      <c r="F146" s="157" t="s">
        <v>223</v>
      </c>
      <c r="G146" s="31"/>
      <c r="H146" s="31"/>
      <c r="I146" s="158"/>
      <c r="J146" s="31"/>
      <c r="K146" s="31"/>
      <c r="L146" s="32"/>
      <c r="M146" s="159"/>
      <c r="N146" s="160"/>
      <c r="O146" s="57"/>
      <c r="P146" s="57"/>
      <c r="Q146" s="57"/>
      <c r="R146" s="57"/>
      <c r="S146" s="57"/>
      <c r="T146" s="58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T146" s="16" t="s">
        <v>129</v>
      </c>
      <c r="AU146" s="16" t="s">
        <v>87</v>
      </c>
    </row>
    <row r="147" spans="1:65" s="13" customFormat="1" ht="11.25">
      <c r="B147" s="165"/>
      <c r="D147" s="156" t="s">
        <v>185</v>
      </c>
      <c r="E147" s="166" t="s">
        <v>1</v>
      </c>
      <c r="F147" s="167" t="s">
        <v>224</v>
      </c>
      <c r="H147" s="168">
        <v>0.65</v>
      </c>
      <c r="I147" s="169"/>
      <c r="L147" s="165"/>
      <c r="M147" s="170"/>
      <c r="N147" s="171"/>
      <c r="O147" s="171"/>
      <c r="P147" s="171"/>
      <c r="Q147" s="171"/>
      <c r="R147" s="171"/>
      <c r="S147" s="171"/>
      <c r="T147" s="172"/>
      <c r="AT147" s="166" t="s">
        <v>185</v>
      </c>
      <c r="AU147" s="166" t="s">
        <v>87</v>
      </c>
      <c r="AV147" s="13" t="s">
        <v>87</v>
      </c>
      <c r="AW147" s="13" t="s">
        <v>32</v>
      </c>
      <c r="AX147" s="13" t="s">
        <v>85</v>
      </c>
      <c r="AY147" s="166" t="s">
        <v>119</v>
      </c>
    </row>
    <row r="148" spans="1:65" s="2" customFormat="1" ht="21.75" customHeight="1">
      <c r="A148" s="31"/>
      <c r="B148" s="142"/>
      <c r="C148" s="143" t="s">
        <v>225</v>
      </c>
      <c r="D148" s="143" t="s">
        <v>122</v>
      </c>
      <c r="E148" s="144" t="s">
        <v>226</v>
      </c>
      <c r="F148" s="145" t="s">
        <v>227</v>
      </c>
      <c r="G148" s="146" t="s">
        <v>221</v>
      </c>
      <c r="H148" s="147">
        <v>0.65</v>
      </c>
      <c r="I148" s="148"/>
      <c r="J148" s="149">
        <f>ROUND(I148*H148,2)</f>
        <v>0</v>
      </c>
      <c r="K148" s="145" t="s">
        <v>126</v>
      </c>
      <c r="L148" s="32"/>
      <c r="M148" s="150" t="s">
        <v>1</v>
      </c>
      <c r="N148" s="151" t="s">
        <v>42</v>
      </c>
      <c r="O148" s="57"/>
      <c r="P148" s="152">
        <f>O148*H148</f>
        <v>0</v>
      </c>
      <c r="Q148" s="152">
        <v>4.0629999999999999E-2</v>
      </c>
      <c r="R148" s="152">
        <f>Q148*H148</f>
        <v>2.6409499999999999E-2</v>
      </c>
      <c r="S148" s="152">
        <v>0</v>
      </c>
      <c r="T148" s="153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54" t="s">
        <v>139</v>
      </c>
      <c r="AT148" s="154" t="s">
        <v>122</v>
      </c>
      <c r="AU148" s="154" t="s">
        <v>87</v>
      </c>
      <c r="AY148" s="16" t="s">
        <v>119</v>
      </c>
      <c r="BE148" s="155">
        <f>IF(N148="základní",J148,0)</f>
        <v>0</v>
      </c>
      <c r="BF148" s="155">
        <f>IF(N148="snížená",J148,0)</f>
        <v>0</v>
      </c>
      <c r="BG148" s="155">
        <f>IF(N148="zákl. přenesená",J148,0)</f>
        <v>0</v>
      </c>
      <c r="BH148" s="155">
        <f>IF(N148="sníž. přenesená",J148,0)</f>
        <v>0</v>
      </c>
      <c r="BI148" s="155">
        <f>IF(N148="nulová",J148,0)</f>
        <v>0</v>
      </c>
      <c r="BJ148" s="16" t="s">
        <v>85</v>
      </c>
      <c r="BK148" s="155">
        <f>ROUND(I148*H148,2)</f>
        <v>0</v>
      </c>
      <c r="BL148" s="16" t="s">
        <v>139</v>
      </c>
      <c r="BM148" s="154" t="s">
        <v>228</v>
      </c>
    </row>
    <row r="149" spans="1:65" s="2" customFormat="1" ht="19.5">
      <c r="A149" s="31"/>
      <c r="B149" s="32"/>
      <c r="C149" s="31"/>
      <c r="D149" s="156" t="s">
        <v>129</v>
      </c>
      <c r="E149" s="31"/>
      <c r="F149" s="157" t="s">
        <v>229</v>
      </c>
      <c r="G149" s="31"/>
      <c r="H149" s="31"/>
      <c r="I149" s="158"/>
      <c r="J149" s="31"/>
      <c r="K149" s="31"/>
      <c r="L149" s="32"/>
      <c r="M149" s="159"/>
      <c r="N149" s="160"/>
      <c r="O149" s="57"/>
      <c r="P149" s="57"/>
      <c r="Q149" s="57"/>
      <c r="R149" s="57"/>
      <c r="S149" s="57"/>
      <c r="T149" s="58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T149" s="16" t="s">
        <v>129</v>
      </c>
      <c r="AU149" s="16" t="s">
        <v>87</v>
      </c>
    </row>
    <row r="150" spans="1:65" s="13" customFormat="1" ht="11.25">
      <c r="B150" s="165"/>
      <c r="D150" s="156" t="s">
        <v>185</v>
      </c>
      <c r="E150" s="166" t="s">
        <v>1</v>
      </c>
      <c r="F150" s="167" t="s">
        <v>224</v>
      </c>
      <c r="H150" s="168">
        <v>0.65</v>
      </c>
      <c r="I150" s="169"/>
      <c r="L150" s="165"/>
      <c r="M150" s="170"/>
      <c r="N150" s="171"/>
      <c r="O150" s="171"/>
      <c r="P150" s="171"/>
      <c r="Q150" s="171"/>
      <c r="R150" s="171"/>
      <c r="S150" s="171"/>
      <c r="T150" s="172"/>
      <c r="AT150" s="166" t="s">
        <v>185</v>
      </c>
      <c r="AU150" s="166" t="s">
        <v>87</v>
      </c>
      <c r="AV150" s="13" t="s">
        <v>87</v>
      </c>
      <c r="AW150" s="13" t="s">
        <v>32</v>
      </c>
      <c r="AX150" s="13" t="s">
        <v>85</v>
      </c>
      <c r="AY150" s="166" t="s">
        <v>119</v>
      </c>
    </row>
    <row r="151" spans="1:65" s="2" customFormat="1" ht="24.2" customHeight="1">
      <c r="A151" s="31"/>
      <c r="B151" s="142"/>
      <c r="C151" s="143" t="s">
        <v>230</v>
      </c>
      <c r="D151" s="143" t="s">
        <v>122</v>
      </c>
      <c r="E151" s="144" t="s">
        <v>231</v>
      </c>
      <c r="F151" s="145" t="s">
        <v>232</v>
      </c>
      <c r="G151" s="146" t="s">
        <v>221</v>
      </c>
      <c r="H151" s="147">
        <v>0.65</v>
      </c>
      <c r="I151" s="148"/>
      <c r="J151" s="149">
        <f>ROUND(I151*H151,2)</f>
        <v>0</v>
      </c>
      <c r="K151" s="145" t="s">
        <v>1</v>
      </c>
      <c r="L151" s="32"/>
      <c r="M151" s="150" t="s">
        <v>1</v>
      </c>
      <c r="N151" s="151" t="s">
        <v>42</v>
      </c>
      <c r="O151" s="57"/>
      <c r="P151" s="152">
        <f>O151*H151</f>
        <v>0</v>
      </c>
      <c r="Q151" s="152">
        <v>0</v>
      </c>
      <c r="R151" s="152">
        <f>Q151*H151</f>
        <v>0</v>
      </c>
      <c r="S151" s="152">
        <v>0</v>
      </c>
      <c r="T151" s="153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54" t="s">
        <v>139</v>
      </c>
      <c r="AT151" s="154" t="s">
        <v>122</v>
      </c>
      <c r="AU151" s="154" t="s">
        <v>87</v>
      </c>
      <c r="AY151" s="16" t="s">
        <v>119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6" t="s">
        <v>85</v>
      </c>
      <c r="BK151" s="155">
        <f>ROUND(I151*H151,2)</f>
        <v>0</v>
      </c>
      <c r="BL151" s="16" t="s">
        <v>139</v>
      </c>
      <c r="BM151" s="154" t="s">
        <v>233</v>
      </c>
    </row>
    <row r="152" spans="1:65" s="2" customFormat="1" ht="24.2" customHeight="1">
      <c r="A152" s="31"/>
      <c r="B152" s="142"/>
      <c r="C152" s="143" t="s">
        <v>234</v>
      </c>
      <c r="D152" s="143" t="s">
        <v>122</v>
      </c>
      <c r="E152" s="144" t="s">
        <v>235</v>
      </c>
      <c r="F152" s="145" t="s">
        <v>236</v>
      </c>
      <c r="G152" s="146" t="s">
        <v>221</v>
      </c>
      <c r="H152" s="147">
        <v>40</v>
      </c>
      <c r="I152" s="148"/>
      <c r="J152" s="149">
        <f>ROUND(I152*H152,2)</f>
        <v>0</v>
      </c>
      <c r="K152" s="145" t="s">
        <v>126</v>
      </c>
      <c r="L152" s="32"/>
      <c r="M152" s="150" t="s">
        <v>1</v>
      </c>
      <c r="N152" s="151" t="s">
        <v>42</v>
      </c>
      <c r="O152" s="57"/>
      <c r="P152" s="152">
        <f>O152*H152</f>
        <v>0</v>
      </c>
      <c r="Q152" s="152">
        <v>2.0930000000000001E-2</v>
      </c>
      <c r="R152" s="152">
        <f>Q152*H152</f>
        <v>0.83720000000000006</v>
      </c>
      <c r="S152" s="152">
        <v>0.02</v>
      </c>
      <c r="T152" s="153">
        <f>S152*H152</f>
        <v>0.8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54" t="s">
        <v>139</v>
      </c>
      <c r="AT152" s="154" t="s">
        <v>122</v>
      </c>
      <c r="AU152" s="154" t="s">
        <v>87</v>
      </c>
      <c r="AY152" s="16" t="s">
        <v>119</v>
      </c>
      <c r="BE152" s="155">
        <f>IF(N152="základní",J152,0)</f>
        <v>0</v>
      </c>
      <c r="BF152" s="155">
        <f>IF(N152="snížená",J152,0)</f>
        <v>0</v>
      </c>
      <c r="BG152" s="155">
        <f>IF(N152="zákl. přenesená",J152,0)</f>
        <v>0</v>
      </c>
      <c r="BH152" s="155">
        <f>IF(N152="sníž. přenesená",J152,0)</f>
        <v>0</v>
      </c>
      <c r="BI152" s="155">
        <f>IF(N152="nulová",J152,0)</f>
        <v>0</v>
      </c>
      <c r="BJ152" s="16" t="s">
        <v>85</v>
      </c>
      <c r="BK152" s="155">
        <f>ROUND(I152*H152,2)</f>
        <v>0</v>
      </c>
      <c r="BL152" s="16" t="s">
        <v>139</v>
      </c>
      <c r="BM152" s="154" t="s">
        <v>237</v>
      </c>
    </row>
    <row r="153" spans="1:65" s="2" customFormat="1" ht="39">
      <c r="A153" s="31"/>
      <c r="B153" s="32"/>
      <c r="C153" s="31"/>
      <c r="D153" s="156" t="s">
        <v>129</v>
      </c>
      <c r="E153" s="31"/>
      <c r="F153" s="157" t="s">
        <v>238</v>
      </c>
      <c r="G153" s="31"/>
      <c r="H153" s="31"/>
      <c r="I153" s="158"/>
      <c r="J153" s="31"/>
      <c r="K153" s="31"/>
      <c r="L153" s="32"/>
      <c r="M153" s="159"/>
      <c r="N153" s="160"/>
      <c r="O153" s="57"/>
      <c r="P153" s="57"/>
      <c r="Q153" s="57"/>
      <c r="R153" s="57"/>
      <c r="S153" s="57"/>
      <c r="T153" s="58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T153" s="16" t="s">
        <v>129</v>
      </c>
      <c r="AU153" s="16" t="s">
        <v>87</v>
      </c>
    </row>
    <row r="154" spans="1:65" s="2" customFormat="1" ht="24.2" customHeight="1">
      <c r="A154" s="31"/>
      <c r="B154" s="142"/>
      <c r="C154" s="143" t="s">
        <v>239</v>
      </c>
      <c r="D154" s="143" t="s">
        <v>122</v>
      </c>
      <c r="E154" s="144" t="s">
        <v>240</v>
      </c>
      <c r="F154" s="145" t="s">
        <v>241</v>
      </c>
      <c r="G154" s="146" t="s">
        <v>221</v>
      </c>
      <c r="H154" s="147">
        <v>60</v>
      </c>
      <c r="I154" s="148"/>
      <c r="J154" s="149">
        <f>ROUND(I154*H154,2)</f>
        <v>0</v>
      </c>
      <c r="K154" s="145" t="s">
        <v>126</v>
      </c>
      <c r="L154" s="32"/>
      <c r="M154" s="150" t="s">
        <v>1</v>
      </c>
      <c r="N154" s="151" t="s">
        <v>42</v>
      </c>
      <c r="O154" s="57"/>
      <c r="P154" s="152">
        <f>O154*H154</f>
        <v>0</v>
      </c>
      <c r="Q154" s="152">
        <v>2.2000000000000001E-4</v>
      </c>
      <c r="R154" s="152">
        <f>Q154*H154</f>
        <v>1.32E-2</v>
      </c>
      <c r="S154" s="152">
        <v>2E-3</v>
      </c>
      <c r="T154" s="153">
        <f>S154*H154</f>
        <v>0.12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54" t="s">
        <v>139</v>
      </c>
      <c r="AT154" s="154" t="s">
        <v>122</v>
      </c>
      <c r="AU154" s="154" t="s">
        <v>87</v>
      </c>
      <c r="AY154" s="16" t="s">
        <v>119</v>
      </c>
      <c r="BE154" s="155">
        <f>IF(N154="základní",J154,0)</f>
        <v>0</v>
      </c>
      <c r="BF154" s="155">
        <f>IF(N154="snížená",J154,0)</f>
        <v>0</v>
      </c>
      <c r="BG154" s="155">
        <f>IF(N154="zákl. přenesená",J154,0)</f>
        <v>0</v>
      </c>
      <c r="BH154" s="155">
        <f>IF(N154="sníž. přenesená",J154,0)</f>
        <v>0</v>
      </c>
      <c r="BI154" s="155">
        <f>IF(N154="nulová",J154,0)</f>
        <v>0</v>
      </c>
      <c r="BJ154" s="16" t="s">
        <v>85</v>
      </c>
      <c r="BK154" s="155">
        <f>ROUND(I154*H154,2)</f>
        <v>0</v>
      </c>
      <c r="BL154" s="16" t="s">
        <v>139</v>
      </c>
      <c r="BM154" s="154" t="s">
        <v>242</v>
      </c>
    </row>
    <row r="155" spans="1:65" s="2" customFormat="1" ht="24.2" customHeight="1">
      <c r="A155" s="31"/>
      <c r="B155" s="142"/>
      <c r="C155" s="143" t="s">
        <v>8</v>
      </c>
      <c r="D155" s="143" t="s">
        <v>122</v>
      </c>
      <c r="E155" s="144" t="s">
        <v>243</v>
      </c>
      <c r="F155" s="145" t="s">
        <v>244</v>
      </c>
      <c r="G155" s="146" t="s">
        <v>183</v>
      </c>
      <c r="H155" s="147">
        <v>1.72</v>
      </c>
      <c r="I155" s="148"/>
      <c r="J155" s="149">
        <f>ROUND(I155*H155,2)</f>
        <v>0</v>
      </c>
      <c r="K155" s="145" t="s">
        <v>126</v>
      </c>
      <c r="L155" s="32"/>
      <c r="M155" s="150" t="s">
        <v>1</v>
      </c>
      <c r="N155" s="151" t="s">
        <v>42</v>
      </c>
      <c r="O155" s="57"/>
      <c r="P155" s="152">
        <f>O155*H155</f>
        <v>0</v>
      </c>
      <c r="Q155" s="152">
        <v>1.98</v>
      </c>
      <c r="R155" s="152">
        <f>Q155*H155</f>
        <v>3.4055999999999997</v>
      </c>
      <c r="S155" s="152">
        <v>0</v>
      </c>
      <c r="T155" s="153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54" t="s">
        <v>139</v>
      </c>
      <c r="AT155" s="154" t="s">
        <v>122</v>
      </c>
      <c r="AU155" s="154" t="s">
        <v>87</v>
      </c>
      <c r="AY155" s="16" t="s">
        <v>119</v>
      </c>
      <c r="BE155" s="155">
        <f>IF(N155="základní",J155,0)</f>
        <v>0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6" t="s">
        <v>85</v>
      </c>
      <c r="BK155" s="155">
        <f>ROUND(I155*H155,2)</f>
        <v>0</v>
      </c>
      <c r="BL155" s="16" t="s">
        <v>139</v>
      </c>
      <c r="BM155" s="154" t="s">
        <v>245</v>
      </c>
    </row>
    <row r="156" spans="1:65" s="13" customFormat="1" ht="11.25">
      <c r="B156" s="165"/>
      <c r="D156" s="156" t="s">
        <v>185</v>
      </c>
      <c r="E156" s="166" t="s">
        <v>1</v>
      </c>
      <c r="F156" s="167" t="s">
        <v>246</v>
      </c>
      <c r="H156" s="168">
        <v>1.72</v>
      </c>
      <c r="I156" s="169"/>
      <c r="L156" s="165"/>
      <c r="M156" s="170"/>
      <c r="N156" s="171"/>
      <c r="O156" s="171"/>
      <c r="P156" s="171"/>
      <c r="Q156" s="171"/>
      <c r="R156" s="171"/>
      <c r="S156" s="171"/>
      <c r="T156" s="172"/>
      <c r="AT156" s="166" t="s">
        <v>185</v>
      </c>
      <c r="AU156" s="166" t="s">
        <v>87</v>
      </c>
      <c r="AV156" s="13" t="s">
        <v>87</v>
      </c>
      <c r="AW156" s="13" t="s">
        <v>32</v>
      </c>
      <c r="AX156" s="13" t="s">
        <v>85</v>
      </c>
      <c r="AY156" s="166" t="s">
        <v>119</v>
      </c>
    </row>
    <row r="157" spans="1:65" s="2" customFormat="1" ht="24.2" customHeight="1">
      <c r="A157" s="31"/>
      <c r="B157" s="142"/>
      <c r="C157" s="143" t="s">
        <v>247</v>
      </c>
      <c r="D157" s="143" t="s">
        <v>122</v>
      </c>
      <c r="E157" s="144" t="s">
        <v>248</v>
      </c>
      <c r="F157" s="145" t="s">
        <v>249</v>
      </c>
      <c r="G157" s="146" t="s">
        <v>183</v>
      </c>
      <c r="H157" s="147">
        <v>2.58</v>
      </c>
      <c r="I157" s="148"/>
      <c r="J157" s="149">
        <f>ROUND(I157*H157,2)</f>
        <v>0</v>
      </c>
      <c r="K157" s="145" t="s">
        <v>126</v>
      </c>
      <c r="L157" s="32"/>
      <c r="M157" s="150" t="s">
        <v>1</v>
      </c>
      <c r="N157" s="151" t="s">
        <v>42</v>
      </c>
      <c r="O157" s="57"/>
      <c r="P157" s="152">
        <f>O157*H157</f>
        <v>0</v>
      </c>
      <c r="Q157" s="152">
        <v>2.16</v>
      </c>
      <c r="R157" s="152">
        <f>Q157*H157</f>
        <v>5.5728000000000009</v>
      </c>
      <c r="S157" s="152">
        <v>0</v>
      </c>
      <c r="T157" s="153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54" t="s">
        <v>139</v>
      </c>
      <c r="AT157" s="154" t="s">
        <v>122</v>
      </c>
      <c r="AU157" s="154" t="s">
        <v>87</v>
      </c>
      <c r="AY157" s="16" t="s">
        <v>119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6" t="s">
        <v>85</v>
      </c>
      <c r="BK157" s="155">
        <f>ROUND(I157*H157,2)</f>
        <v>0</v>
      </c>
      <c r="BL157" s="16" t="s">
        <v>139</v>
      </c>
      <c r="BM157" s="154" t="s">
        <v>250</v>
      </c>
    </row>
    <row r="158" spans="1:65" s="13" customFormat="1" ht="11.25">
      <c r="B158" s="165"/>
      <c r="D158" s="156" t="s">
        <v>185</v>
      </c>
      <c r="E158" s="166" t="s">
        <v>1</v>
      </c>
      <c r="F158" s="167" t="s">
        <v>251</v>
      </c>
      <c r="H158" s="168">
        <v>2.58</v>
      </c>
      <c r="I158" s="169"/>
      <c r="L158" s="165"/>
      <c r="M158" s="170"/>
      <c r="N158" s="171"/>
      <c r="O158" s="171"/>
      <c r="P158" s="171"/>
      <c r="Q158" s="171"/>
      <c r="R158" s="171"/>
      <c r="S158" s="171"/>
      <c r="T158" s="172"/>
      <c r="AT158" s="166" t="s">
        <v>185</v>
      </c>
      <c r="AU158" s="166" t="s">
        <v>87</v>
      </c>
      <c r="AV158" s="13" t="s">
        <v>87</v>
      </c>
      <c r="AW158" s="13" t="s">
        <v>32</v>
      </c>
      <c r="AX158" s="13" t="s">
        <v>85</v>
      </c>
      <c r="AY158" s="166" t="s">
        <v>119</v>
      </c>
    </row>
    <row r="159" spans="1:65" s="12" customFormat="1" ht="22.9" customHeight="1">
      <c r="B159" s="129"/>
      <c r="D159" s="130" t="s">
        <v>76</v>
      </c>
      <c r="E159" s="140" t="s">
        <v>210</v>
      </c>
      <c r="F159" s="140" t="s">
        <v>252</v>
      </c>
      <c r="I159" s="132"/>
      <c r="J159" s="141">
        <f>BK159</f>
        <v>0</v>
      </c>
      <c r="L159" s="129"/>
      <c r="M159" s="134"/>
      <c r="N159" s="135"/>
      <c r="O159" s="135"/>
      <c r="P159" s="136">
        <f>SUM(P160:P164)</f>
        <v>0</v>
      </c>
      <c r="Q159" s="135"/>
      <c r="R159" s="136">
        <f>SUM(R160:R164)</f>
        <v>3.1640000000000001E-3</v>
      </c>
      <c r="S159" s="135"/>
      <c r="T159" s="137">
        <f>SUM(T160:T164)</f>
        <v>0</v>
      </c>
      <c r="AR159" s="130" t="s">
        <v>85</v>
      </c>
      <c r="AT159" s="138" t="s">
        <v>76</v>
      </c>
      <c r="AU159" s="138" t="s">
        <v>85</v>
      </c>
      <c r="AY159" s="130" t="s">
        <v>119</v>
      </c>
      <c r="BK159" s="139">
        <f>SUM(BK160:BK164)</f>
        <v>0</v>
      </c>
    </row>
    <row r="160" spans="1:65" s="2" customFormat="1" ht="24.2" customHeight="1">
      <c r="A160" s="31"/>
      <c r="B160" s="142"/>
      <c r="C160" s="143" t="s">
        <v>253</v>
      </c>
      <c r="D160" s="143" t="s">
        <v>122</v>
      </c>
      <c r="E160" s="144" t="s">
        <v>254</v>
      </c>
      <c r="F160" s="145" t="s">
        <v>255</v>
      </c>
      <c r="G160" s="146" t="s">
        <v>221</v>
      </c>
      <c r="H160" s="147">
        <v>79.099999999999994</v>
      </c>
      <c r="I160" s="148"/>
      <c r="J160" s="149">
        <f>ROUND(I160*H160,2)</f>
        <v>0</v>
      </c>
      <c r="K160" s="145" t="s">
        <v>126</v>
      </c>
      <c r="L160" s="32"/>
      <c r="M160" s="150" t="s">
        <v>1</v>
      </c>
      <c r="N160" s="151" t="s">
        <v>42</v>
      </c>
      <c r="O160" s="57"/>
      <c r="P160" s="152">
        <f>O160*H160</f>
        <v>0</v>
      </c>
      <c r="Q160" s="152">
        <v>4.0000000000000003E-5</v>
      </c>
      <c r="R160" s="152">
        <f>Q160*H160</f>
        <v>3.1640000000000001E-3</v>
      </c>
      <c r="S160" s="152">
        <v>0</v>
      </c>
      <c r="T160" s="153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54" t="s">
        <v>139</v>
      </c>
      <c r="AT160" s="154" t="s">
        <v>122</v>
      </c>
      <c r="AU160" s="154" t="s">
        <v>87</v>
      </c>
      <c r="AY160" s="16" t="s">
        <v>119</v>
      </c>
      <c r="BE160" s="155">
        <f>IF(N160="základní",J160,0)</f>
        <v>0</v>
      </c>
      <c r="BF160" s="155">
        <f>IF(N160="snížená",J160,0)</f>
        <v>0</v>
      </c>
      <c r="BG160" s="155">
        <f>IF(N160="zákl. přenesená",J160,0)</f>
        <v>0</v>
      </c>
      <c r="BH160" s="155">
        <f>IF(N160="sníž. přenesená",J160,0)</f>
        <v>0</v>
      </c>
      <c r="BI160" s="155">
        <f>IF(N160="nulová",J160,0)</f>
        <v>0</v>
      </c>
      <c r="BJ160" s="16" t="s">
        <v>85</v>
      </c>
      <c r="BK160" s="155">
        <f>ROUND(I160*H160,2)</f>
        <v>0</v>
      </c>
      <c r="BL160" s="16" t="s">
        <v>139</v>
      </c>
      <c r="BM160" s="154" t="s">
        <v>256</v>
      </c>
    </row>
    <row r="161" spans="1:65" s="2" customFormat="1" ht="44.25" customHeight="1">
      <c r="A161" s="31"/>
      <c r="B161" s="142"/>
      <c r="C161" s="143" t="s">
        <v>257</v>
      </c>
      <c r="D161" s="143" t="s">
        <v>122</v>
      </c>
      <c r="E161" s="144" t="s">
        <v>258</v>
      </c>
      <c r="F161" s="145" t="s">
        <v>259</v>
      </c>
      <c r="G161" s="146" t="s">
        <v>125</v>
      </c>
      <c r="H161" s="147">
        <v>1</v>
      </c>
      <c r="I161" s="148"/>
      <c r="J161" s="149">
        <f>ROUND(I161*H161,2)</f>
        <v>0</v>
      </c>
      <c r="K161" s="145" t="s">
        <v>1</v>
      </c>
      <c r="L161" s="32"/>
      <c r="M161" s="150" t="s">
        <v>1</v>
      </c>
      <c r="N161" s="151" t="s">
        <v>42</v>
      </c>
      <c r="O161" s="57"/>
      <c r="P161" s="152">
        <f>O161*H161</f>
        <v>0</v>
      </c>
      <c r="Q161" s="152">
        <v>0</v>
      </c>
      <c r="R161" s="152">
        <f>Q161*H161</f>
        <v>0</v>
      </c>
      <c r="S161" s="152">
        <v>0</v>
      </c>
      <c r="T161" s="153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54" t="s">
        <v>139</v>
      </c>
      <c r="AT161" s="154" t="s">
        <v>122</v>
      </c>
      <c r="AU161" s="154" t="s">
        <v>87</v>
      </c>
      <c r="AY161" s="16" t="s">
        <v>119</v>
      </c>
      <c r="BE161" s="155">
        <f>IF(N161="základní",J161,0)</f>
        <v>0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6" t="s">
        <v>85</v>
      </c>
      <c r="BK161" s="155">
        <f>ROUND(I161*H161,2)</f>
        <v>0</v>
      </c>
      <c r="BL161" s="16" t="s">
        <v>139</v>
      </c>
      <c r="BM161" s="154" t="s">
        <v>260</v>
      </c>
    </row>
    <row r="162" spans="1:65" s="2" customFormat="1" ht="33" customHeight="1">
      <c r="A162" s="31"/>
      <c r="B162" s="142"/>
      <c r="C162" s="143" t="s">
        <v>261</v>
      </c>
      <c r="D162" s="143" t="s">
        <v>122</v>
      </c>
      <c r="E162" s="144" t="s">
        <v>262</v>
      </c>
      <c r="F162" s="145" t="s">
        <v>263</v>
      </c>
      <c r="G162" s="146" t="s">
        <v>125</v>
      </c>
      <c r="H162" s="147">
        <v>1</v>
      </c>
      <c r="I162" s="148"/>
      <c r="J162" s="149">
        <f>ROUND(I162*H162,2)</f>
        <v>0</v>
      </c>
      <c r="K162" s="145" t="s">
        <v>1</v>
      </c>
      <c r="L162" s="32"/>
      <c r="M162" s="150" t="s">
        <v>1</v>
      </c>
      <c r="N162" s="151" t="s">
        <v>42</v>
      </c>
      <c r="O162" s="57"/>
      <c r="P162" s="152">
        <f>O162*H162</f>
        <v>0</v>
      </c>
      <c r="Q162" s="152">
        <v>0</v>
      </c>
      <c r="R162" s="152">
        <f>Q162*H162</f>
        <v>0</v>
      </c>
      <c r="S162" s="152">
        <v>0</v>
      </c>
      <c r="T162" s="153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54" t="s">
        <v>139</v>
      </c>
      <c r="AT162" s="154" t="s">
        <v>122</v>
      </c>
      <c r="AU162" s="154" t="s">
        <v>87</v>
      </c>
      <c r="AY162" s="16" t="s">
        <v>119</v>
      </c>
      <c r="BE162" s="155">
        <f>IF(N162="základní",J162,0)</f>
        <v>0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6" t="s">
        <v>85</v>
      </c>
      <c r="BK162" s="155">
        <f>ROUND(I162*H162,2)</f>
        <v>0</v>
      </c>
      <c r="BL162" s="16" t="s">
        <v>139</v>
      </c>
      <c r="BM162" s="154" t="s">
        <v>264</v>
      </c>
    </row>
    <row r="163" spans="1:65" s="2" customFormat="1" ht="44.25" customHeight="1">
      <c r="A163" s="31"/>
      <c r="B163" s="142"/>
      <c r="C163" s="143" t="s">
        <v>265</v>
      </c>
      <c r="D163" s="143" t="s">
        <v>122</v>
      </c>
      <c r="E163" s="144" t="s">
        <v>266</v>
      </c>
      <c r="F163" s="145" t="s">
        <v>267</v>
      </c>
      <c r="G163" s="146" t="s">
        <v>268</v>
      </c>
      <c r="H163" s="147">
        <v>1</v>
      </c>
      <c r="I163" s="148"/>
      <c r="J163" s="149">
        <f>ROUND(I163*H163,2)</f>
        <v>0</v>
      </c>
      <c r="K163" s="145" t="s">
        <v>1</v>
      </c>
      <c r="L163" s="32"/>
      <c r="M163" s="150" t="s">
        <v>1</v>
      </c>
      <c r="N163" s="151" t="s">
        <v>42</v>
      </c>
      <c r="O163" s="57"/>
      <c r="P163" s="152">
        <f>O163*H163</f>
        <v>0</v>
      </c>
      <c r="Q163" s="152">
        <v>0</v>
      </c>
      <c r="R163" s="152">
        <f>Q163*H163</f>
        <v>0</v>
      </c>
      <c r="S163" s="152">
        <v>0</v>
      </c>
      <c r="T163" s="153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54" t="s">
        <v>139</v>
      </c>
      <c r="AT163" s="154" t="s">
        <v>122</v>
      </c>
      <c r="AU163" s="154" t="s">
        <v>87</v>
      </c>
      <c r="AY163" s="16" t="s">
        <v>119</v>
      </c>
      <c r="BE163" s="155">
        <f>IF(N163="základní",J163,0)</f>
        <v>0</v>
      </c>
      <c r="BF163" s="155">
        <f>IF(N163="snížená",J163,0)</f>
        <v>0</v>
      </c>
      <c r="BG163" s="155">
        <f>IF(N163="zákl. přenesená",J163,0)</f>
        <v>0</v>
      </c>
      <c r="BH163" s="155">
        <f>IF(N163="sníž. přenesená",J163,0)</f>
        <v>0</v>
      </c>
      <c r="BI163" s="155">
        <f>IF(N163="nulová",J163,0)</f>
        <v>0</v>
      </c>
      <c r="BJ163" s="16" t="s">
        <v>85</v>
      </c>
      <c r="BK163" s="155">
        <f>ROUND(I163*H163,2)</f>
        <v>0</v>
      </c>
      <c r="BL163" s="16" t="s">
        <v>139</v>
      </c>
      <c r="BM163" s="154" t="s">
        <v>269</v>
      </c>
    </row>
    <row r="164" spans="1:65" s="2" customFormat="1" ht="19.5">
      <c r="A164" s="31"/>
      <c r="B164" s="32"/>
      <c r="C164" s="31"/>
      <c r="D164" s="156" t="s">
        <v>129</v>
      </c>
      <c r="E164" s="31"/>
      <c r="F164" s="157" t="s">
        <v>270</v>
      </c>
      <c r="G164" s="31"/>
      <c r="H164" s="31"/>
      <c r="I164" s="158"/>
      <c r="J164" s="31"/>
      <c r="K164" s="31"/>
      <c r="L164" s="32"/>
      <c r="M164" s="159"/>
      <c r="N164" s="160"/>
      <c r="O164" s="57"/>
      <c r="P164" s="57"/>
      <c r="Q164" s="57"/>
      <c r="R164" s="57"/>
      <c r="S164" s="57"/>
      <c r="T164" s="58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T164" s="16" t="s">
        <v>129</v>
      </c>
      <c r="AU164" s="16" t="s">
        <v>87</v>
      </c>
    </row>
    <row r="165" spans="1:65" s="12" customFormat="1" ht="22.9" customHeight="1">
      <c r="B165" s="129"/>
      <c r="D165" s="130" t="s">
        <v>76</v>
      </c>
      <c r="E165" s="140" t="s">
        <v>271</v>
      </c>
      <c r="F165" s="140" t="s">
        <v>272</v>
      </c>
      <c r="I165" s="132"/>
      <c r="J165" s="141">
        <f>BK165</f>
        <v>0</v>
      </c>
      <c r="L165" s="129"/>
      <c r="M165" s="134"/>
      <c r="N165" s="135"/>
      <c r="O165" s="135"/>
      <c r="P165" s="136">
        <f>SUM(P166:P187)</f>
        <v>0</v>
      </c>
      <c r="Q165" s="135"/>
      <c r="R165" s="136">
        <f>SUM(R166:R187)</f>
        <v>0</v>
      </c>
      <c r="S165" s="135"/>
      <c r="T165" s="137">
        <f>SUM(T166:T187)</f>
        <v>1.4453400000000001</v>
      </c>
      <c r="AR165" s="130" t="s">
        <v>85</v>
      </c>
      <c r="AT165" s="138" t="s">
        <v>76</v>
      </c>
      <c r="AU165" s="138" t="s">
        <v>85</v>
      </c>
      <c r="AY165" s="130" t="s">
        <v>119</v>
      </c>
      <c r="BK165" s="139">
        <f>SUM(BK166:BK187)</f>
        <v>0</v>
      </c>
    </row>
    <row r="166" spans="1:65" s="2" customFormat="1" ht="24.2" customHeight="1">
      <c r="A166" s="31"/>
      <c r="B166" s="142"/>
      <c r="C166" s="143" t="s">
        <v>7</v>
      </c>
      <c r="D166" s="143" t="s">
        <v>122</v>
      </c>
      <c r="E166" s="144" t="s">
        <v>273</v>
      </c>
      <c r="F166" s="145" t="s">
        <v>274</v>
      </c>
      <c r="G166" s="146" t="s">
        <v>275</v>
      </c>
      <c r="H166" s="147">
        <v>6.5</v>
      </c>
      <c r="I166" s="148"/>
      <c r="J166" s="149">
        <f>ROUND(I166*H166,2)</f>
        <v>0</v>
      </c>
      <c r="K166" s="145" t="s">
        <v>126</v>
      </c>
      <c r="L166" s="32"/>
      <c r="M166" s="150" t="s">
        <v>1</v>
      </c>
      <c r="N166" s="151" t="s">
        <v>42</v>
      </c>
      <c r="O166" s="57"/>
      <c r="P166" s="152">
        <f>O166*H166</f>
        <v>0</v>
      </c>
      <c r="Q166" s="152">
        <v>0</v>
      </c>
      <c r="R166" s="152">
        <f>Q166*H166</f>
        <v>0</v>
      </c>
      <c r="S166" s="152">
        <v>1.2E-2</v>
      </c>
      <c r="T166" s="153">
        <f>S166*H166</f>
        <v>7.8E-2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54" t="s">
        <v>139</v>
      </c>
      <c r="AT166" s="154" t="s">
        <v>122</v>
      </c>
      <c r="AU166" s="154" t="s">
        <v>87</v>
      </c>
      <c r="AY166" s="16" t="s">
        <v>119</v>
      </c>
      <c r="BE166" s="155">
        <f>IF(N166="základní",J166,0)</f>
        <v>0</v>
      </c>
      <c r="BF166" s="155">
        <f>IF(N166="snížená",J166,0)</f>
        <v>0</v>
      </c>
      <c r="BG166" s="155">
        <f>IF(N166="zákl. přenesená",J166,0)</f>
        <v>0</v>
      </c>
      <c r="BH166" s="155">
        <f>IF(N166="sníž. přenesená",J166,0)</f>
        <v>0</v>
      </c>
      <c r="BI166" s="155">
        <f>IF(N166="nulová",J166,0)</f>
        <v>0</v>
      </c>
      <c r="BJ166" s="16" t="s">
        <v>85</v>
      </c>
      <c r="BK166" s="155">
        <f>ROUND(I166*H166,2)</f>
        <v>0</v>
      </c>
      <c r="BL166" s="16" t="s">
        <v>139</v>
      </c>
      <c r="BM166" s="154" t="s">
        <v>276</v>
      </c>
    </row>
    <row r="167" spans="1:65" s="13" customFormat="1" ht="11.25">
      <c r="B167" s="165"/>
      <c r="D167" s="156" t="s">
        <v>185</v>
      </c>
      <c r="E167" s="166" t="s">
        <v>1</v>
      </c>
      <c r="F167" s="167" t="s">
        <v>277</v>
      </c>
      <c r="H167" s="168">
        <v>6.5</v>
      </c>
      <c r="I167" s="169"/>
      <c r="L167" s="165"/>
      <c r="M167" s="170"/>
      <c r="N167" s="171"/>
      <c r="O167" s="171"/>
      <c r="P167" s="171"/>
      <c r="Q167" s="171"/>
      <c r="R167" s="171"/>
      <c r="S167" s="171"/>
      <c r="T167" s="172"/>
      <c r="AT167" s="166" t="s">
        <v>185</v>
      </c>
      <c r="AU167" s="166" t="s">
        <v>87</v>
      </c>
      <c r="AV167" s="13" t="s">
        <v>87</v>
      </c>
      <c r="AW167" s="13" t="s">
        <v>32</v>
      </c>
      <c r="AX167" s="13" t="s">
        <v>85</v>
      </c>
      <c r="AY167" s="166" t="s">
        <v>119</v>
      </c>
    </row>
    <row r="168" spans="1:65" s="2" customFormat="1" ht="24.2" customHeight="1">
      <c r="A168" s="31"/>
      <c r="B168" s="142"/>
      <c r="C168" s="143" t="s">
        <v>278</v>
      </c>
      <c r="D168" s="143" t="s">
        <v>122</v>
      </c>
      <c r="E168" s="144" t="s">
        <v>279</v>
      </c>
      <c r="F168" s="145" t="s">
        <v>280</v>
      </c>
      <c r="G168" s="146" t="s">
        <v>221</v>
      </c>
      <c r="H168" s="147">
        <v>64.900000000000006</v>
      </c>
      <c r="I168" s="148"/>
      <c r="J168" s="149">
        <f>ROUND(I168*H168,2)</f>
        <v>0</v>
      </c>
      <c r="K168" s="145" t="s">
        <v>126</v>
      </c>
      <c r="L168" s="32"/>
      <c r="M168" s="150" t="s">
        <v>1</v>
      </c>
      <c r="N168" s="151" t="s">
        <v>42</v>
      </c>
      <c r="O168" s="57"/>
      <c r="P168" s="152">
        <f>O168*H168</f>
        <v>0</v>
      </c>
      <c r="Q168" s="152">
        <v>0</v>
      </c>
      <c r="R168" s="152">
        <f>Q168*H168</f>
        <v>0</v>
      </c>
      <c r="S168" s="152">
        <v>1.06E-2</v>
      </c>
      <c r="T168" s="153">
        <f>S168*H168</f>
        <v>0.68794000000000011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54" t="s">
        <v>139</v>
      </c>
      <c r="AT168" s="154" t="s">
        <v>122</v>
      </c>
      <c r="AU168" s="154" t="s">
        <v>87</v>
      </c>
      <c r="AY168" s="16" t="s">
        <v>119</v>
      </c>
      <c r="BE168" s="155">
        <f>IF(N168="základní",J168,0)</f>
        <v>0</v>
      </c>
      <c r="BF168" s="155">
        <f>IF(N168="snížená",J168,0)</f>
        <v>0</v>
      </c>
      <c r="BG168" s="155">
        <f>IF(N168="zákl. přenesená",J168,0)</f>
        <v>0</v>
      </c>
      <c r="BH168" s="155">
        <f>IF(N168="sníž. přenesená",J168,0)</f>
        <v>0</v>
      </c>
      <c r="BI168" s="155">
        <f>IF(N168="nulová",J168,0)</f>
        <v>0</v>
      </c>
      <c r="BJ168" s="16" t="s">
        <v>85</v>
      </c>
      <c r="BK168" s="155">
        <f>ROUND(I168*H168,2)</f>
        <v>0</v>
      </c>
      <c r="BL168" s="16" t="s">
        <v>139</v>
      </c>
      <c r="BM168" s="154" t="s">
        <v>281</v>
      </c>
    </row>
    <row r="169" spans="1:65" s="2" customFormat="1" ht="39">
      <c r="A169" s="31"/>
      <c r="B169" s="32"/>
      <c r="C169" s="31"/>
      <c r="D169" s="156" t="s">
        <v>129</v>
      </c>
      <c r="E169" s="31"/>
      <c r="F169" s="157" t="s">
        <v>282</v>
      </c>
      <c r="G169" s="31"/>
      <c r="H169" s="31"/>
      <c r="I169" s="158"/>
      <c r="J169" s="31"/>
      <c r="K169" s="31"/>
      <c r="L169" s="32"/>
      <c r="M169" s="159"/>
      <c r="N169" s="160"/>
      <c r="O169" s="57"/>
      <c r="P169" s="57"/>
      <c r="Q169" s="57"/>
      <c r="R169" s="57"/>
      <c r="S169" s="57"/>
      <c r="T169" s="58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T169" s="16" t="s">
        <v>129</v>
      </c>
      <c r="AU169" s="16" t="s">
        <v>87</v>
      </c>
    </row>
    <row r="170" spans="1:65" s="13" customFormat="1" ht="11.25">
      <c r="B170" s="165"/>
      <c r="D170" s="156" t="s">
        <v>185</v>
      </c>
      <c r="E170" s="166" t="s">
        <v>1</v>
      </c>
      <c r="F170" s="167" t="s">
        <v>283</v>
      </c>
      <c r="H170" s="168">
        <v>8</v>
      </c>
      <c r="I170" s="169"/>
      <c r="L170" s="165"/>
      <c r="M170" s="170"/>
      <c r="N170" s="171"/>
      <c r="O170" s="171"/>
      <c r="P170" s="171"/>
      <c r="Q170" s="171"/>
      <c r="R170" s="171"/>
      <c r="S170" s="171"/>
      <c r="T170" s="172"/>
      <c r="AT170" s="166" t="s">
        <v>185</v>
      </c>
      <c r="AU170" s="166" t="s">
        <v>87</v>
      </c>
      <c r="AV170" s="13" t="s">
        <v>87</v>
      </c>
      <c r="AW170" s="13" t="s">
        <v>32</v>
      </c>
      <c r="AX170" s="13" t="s">
        <v>77</v>
      </c>
      <c r="AY170" s="166" t="s">
        <v>119</v>
      </c>
    </row>
    <row r="171" spans="1:65" s="13" customFormat="1" ht="11.25">
      <c r="B171" s="165"/>
      <c r="D171" s="156" t="s">
        <v>185</v>
      </c>
      <c r="E171" s="166" t="s">
        <v>1</v>
      </c>
      <c r="F171" s="167" t="s">
        <v>284</v>
      </c>
      <c r="H171" s="168">
        <v>32.200000000000003</v>
      </c>
      <c r="I171" s="169"/>
      <c r="L171" s="165"/>
      <c r="M171" s="170"/>
      <c r="N171" s="171"/>
      <c r="O171" s="171"/>
      <c r="P171" s="171"/>
      <c r="Q171" s="171"/>
      <c r="R171" s="171"/>
      <c r="S171" s="171"/>
      <c r="T171" s="172"/>
      <c r="AT171" s="166" t="s">
        <v>185</v>
      </c>
      <c r="AU171" s="166" t="s">
        <v>87</v>
      </c>
      <c r="AV171" s="13" t="s">
        <v>87</v>
      </c>
      <c r="AW171" s="13" t="s">
        <v>32</v>
      </c>
      <c r="AX171" s="13" t="s">
        <v>77</v>
      </c>
      <c r="AY171" s="166" t="s">
        <v>119</v>
      </c>
    </row>
    <row r="172" spans="1:65" s="13" customFormat="1" ht="11.25">
      <c r="B172" s="165"/>
      <c r="D172" s="156" t="s">
        <v>185</v>
      </c>
      <c r="E172" s="166" t="s">
        <v>1</v>
      </c>
      <c r="F172" s="167" t="s">
        <v>285</v>
      </c>
      <c r="H172" s="168">
        <v>3</v>
      </c>
      <c r="I172" s="169"/>
      <c r="L172" s="165"/>
      <c r="M172" s="170"/>
      <c r="N172" s="171"/>
      <c r="O172" s="171"/>
      <c r="P172" s="171"/>
      <c r="Q172" s="171"/>
      <c r="R172" s="171"/>
      <c r="S172" s="171"/>
      <c r="T172" s="172"/>
      <c r="AT172" s="166" t="s">
        <v>185</v>
      </c>
      <c r="AU172" s="166" t="s">
        <v>87</v>
      </c>
      <c r="AV172" s="13" t="s">
        <v>87</v>
      </c>
      <c r="AW172" s="13" t="s">
        <v>32</v>
      </c>
      <c r="AX172" s="13" t="s">
        <v>77</v>
      </c>
      <c r="AY172" s="166" t="s">
        <v>119</v>
      </c>
    </row>
    <row r="173" spans="1:65" s="13" customFormat="1" ht="11.25">
      <c r="B173" s="165"/>
      <c r="D173" s="156" t="s">
        <v>185</v>
      </c>
      <c r="E173" s="166" t="s">
        <v>1</v>
      </c>
      <c r="F173" s="167" t="s">
        <v>286</v>
      </c>
      <c r="H173" s="168">
        <v>20.5</v>
      </c>
      <c r="I173" s="169"/>
      <c r="L173" s="165"/>
      <c r="M173" s="170"/>
      <c r="N173" s="171"/>
      <c r="O173" s="171"/>
      <c r="P173" s="171"/>
      <c r="Q173" s="171"/>
      <c r="R173" s="171"/>
      <c r="S173" s="171"/>
      <c r="T173" s="172"/>
      <c r="AT173" s="166" t="s">
        <v>185</v>
      </c>
      <c r="AU173" s="166" t="s">
        <v>87</v>
      </c>
      <c r="AV173" s="13" t="s">
        <v>87</v>
      </c>
      <c r="AW173" s="13" t="s">
        <v>32</v>
      </c>
      <c r="AX173" s="13" t="s">
        <v>77</v>
      </c>
      <c r="AY173" s="166" t="s">
        <v>119</v>
      </c>
    </row>
    <row r="174" spans="1:65" s="13" customFormat="1" ht="11.25">
      <c r="B174" s="165"/>
      <c r="D174" s="156" t="s">
        <v>185</v>
      </c>
      <c r="E174" s="166" t="s">
        <v>1</v>
      </c>
      <c r="F174" s="167" t="s">
        <v>287</v>
      </c>
      <c r="H174" s="168">
        <v>1.2</v>
      </c>
      <c r="I174" s="169"/>
      <c r="L174" s="165"/>
      <c r="M174" s="170"/>
      <c r="N174" s="171"/>
      <c r="O174" s="171"/>
      <c r="P174" s="171"/>
      <c r="Q174" s="171"/>
      <c r="R174" s="171"/>
      <c r="S174" s="171"/>
      <c r="T174" s="172"/>
      <c r="AT174" s="166" t="s">
        <v>185</v>
      </c>
      <c r="AU174" s="166" t="s">
        <v>87</v>
      </c>
      <c r="AV174" s="13" t="s">
        <v>87</v>
      </c>
      <c r="AW174" s="13" t="s">
        <v>32</v>
      </c>
      <c r="AX174" s="13" t="s">
        <v>77</v>
      </c>
      <c r="AY174" s="166" t="s">
        <v>119</v>
      </c>
    </row>
    <row r="175" spans="1:65" s="14" customFormat="1" ht="11.25">
      <c r="B175" s="173"/>
      <c r="D175" s="156" t="s">
        <v>185</v>
      </c>
      <c r="E175" s="174" t="s">
        <v>1</v>
      </c>
      <c r="F175" s="175" t="s">
        <v>288</v>
      </c>
      <c r="H175" s="176">
        <v>64.900000000000006</v>
      </c>
      <c r="I175" s="177"/>
      <c r="L175" s="173"/>
      <c r="M175" s="178"/>
      <c r="N175" s="179"/>
      <c r="O175" s="179"/>
      <c r="P175" s="179"/>
      <c r="Q175" s="179"/>
      <c r="R175" s="179"/>
      <c r="S175" s="179"/>
      <c r="T175" s="180"/>
      <c r="AT175" s="174" t="s">
        <v>185</v>
      </c>
      <c r="AU175" s="174" t="s">
        <v>87</v>
      </c>
      <c r="AV175" s="14" t="s">
        <v>139</v>
      </c>
      <c r="AW175" s="14" t="s">
        <v>32</v>
      </c>
      <c r="AX175" s="14" t="s">
        <v>85</v>
      </c>
      <c r="AY175" s="174" t="s">
        <v>119</v>
      </c>
    </row>
    <row r="176" spans="1:65" s="2" customFormat="1" ht="24.2" customHeight="1">
      <c r="A176" s="31"/>
      <c r="B176" s="142"/>
      <c r="C176" s="143" t="s">
        <v>289</v>
      </c>
      <c r="D176" s="143" t="s">
        <v>122</v>
      </c>
      <c r="E176" s="144" t="s">
        <v>290</v>
      </c>
      <c r="F176" s="145" t="s">
        <v>291</v>
      </c>
      <c r="G176" s="146" t="s">
        <v>221</v>
      </c>
      <c r="H176" s="147">
        <v>32.200000000000003</v>
      </c>
      <c r="I176" s="148"/>
      <c r="J176" s="149">
        <f>ROUND(I176*H176,2)</f>
        <v>0</v>
      </c>
      <c r="K176" s="145" t="s">
        <v>1</v>
      </c>
      <c r="L176" s="32"/>
      <c r="M176" s="150" t="s">
        <v>1</v>
      </c>
      <c r="N176" s="151" t="s">
        <v>42</v>
      </c>
      <c r="O176" s="57"/>
      <c r="P176" s="152">
        <f>O176*H176</f>
        <v>0</v>
      </c>
      <c r="Q176" s="152">
        <v>0</v>
      </c>
      <c r="R176" s="152">
        <f>Q176*H176</f>
        <v>0</v>
      </c>
      <c r="S176" s="152">
        <v>0</v>
      </c>
      <c r="T176" s="153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54" t="s">
        <v>139</v>
      </c>
      <c r="AT176" s="154" t="s">
        <v>122</v>
      </c>
      <c r="AU176" s="154" t="s">
        <v>87</v>
      </c>
      <c r="AY176" s="16" t="s">
        <v>119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6" t="s">
        <v>85</v>
      </c>
      <c r="BK176" s="155">
        <f>ROUND(I176*H176,2)</f>
        <v>0</v>
      </c>
      <c r="BL176" s="16" t="s">
        <v>139</v>
      </c>
      <c r="BM176" s="154" t="s">
        <v>292</v>
      </c>
    </row>
    <row r="177" spans="1:65" s="13" customFormat="1" ht="11.25">
      <c r="B177" s="165"/>
      <c r="D177" s="156" t="s">
        <v>185</v>
      </c>
      <c r="E177" s="166" t="s">
        <v>1</v>
      </c>
      <c r="F177" s="167" t="s">
        <v>284</v>
      </c>
      <c r="H177" s="168">
        <v>32.200000000000003</v>
      </c>
      <c r="I177" s="169"/>
      <c r="L177" s="165"/>
      <c r="M177" s="170"/>
      <c r="N177" s="171"/>
      <c r="O177" s="171"/>
      <c r="P177" s="171"/>
      <c r="Q177" s="171"/>
      <c r="R177" s="171"/>
      <c r="S177" s="171"/>
      <c r="T177" s="172"/>
      <c r="AT177" s="166" t="s">
        <v>185</v>
      </c>
      <c r="AU177" s="166" t="s">
        <v>87</v>
      </c>
      <c r="AV177" s="13" t="s">
        <v>87</v>
      </c>
      <c r="AW177" s="13" t="s">
        <v>32</v>
      </c>
      <c r="AX177" s="13" t="s">
        <v>77</v>
      </c>
      <c r="AY177" s="166" t="s">
        <v>119</v>
      </c>
    </row>
    <row r="178" spans="1:65" s="14" customFormat="1" ht="11.25">
      <c r="B178" s="173"/>
      <c r="D178" s="156" t="s">
        <v>185</v>
      </c>
      <c r="E178" s="174" t="s">
        <v>1</v>
      </c>
      <c r="F178" s="175" t="s">
        <v>288</v>
      </c>
      <c r="H178" s="176">
        <v>32.200000000000003</v>
      </c>
      <c r="I178" s="177"/>
      <c r="L178" s="173"/>
      <c r="M178" s="178"/>
      <c r="N178" s="179"/>
      <c r="O178" s="179"/>
      <c r="P178" s="179"/>
      <c r="Q178" s="179"/>
      <c r="R178" s="179"/>
      <c r="S178" s="179"/>
      <c r="T178" s="180"/>
      <c r="AT178" s="174" t="s">
        <v>185</v>
      </c>
      <c r="AU178" s="174" t="s">
        <v>87</v>
      </c>
      <c r="AV178" s="14" t="s">
        <v>139</v>
      </c>
      <c r="AW178" s="14" t="s">
        <v>32</v>
      </c>
      <c r="AX178" s="14" t="s">
        <v>85</v>
      </c>
      <c r="AY178" s="174" t="s">
        <v>119</v>
      </c>
    </row>
    <row r="179" spans="1:65" s="2" customFormat="1" ht="24.2" customHeight="1">
      <c r="A179" s="31"/>
      <c r="B179" s="142"/>
      <c r="C179" s="143" t="s">
        <v>293</v>
      </c>
      <c r="D179" s="143" t="s">
        <v>122</v>
      </c>
      <c r="E179" s="144" t="s">
        <v>294</v>
      </c>
      <c r="F179" s="145" t="s">
        <v>295</v>
      </c>
      <c r="G179" s="146" t="s">
        <v>221</v>
      </c>
      <c r="H179" s="147">
        <v>17.2</v>
      </c>
      <c r="I179" s="148"/>
      <c r="J179" s="149">
        <f>ROUND(I179*H179,2)</f>
        <v>0</v>
      </c>
      <c r="K179" s="145" t="s">
        <v>126</v>
      </c>
      <c r="L179" s="32"/>
      <c r="M179" s="150" t="s">
        <v>1</v>
      </c>
      <c r="N179" s="151" t="s">
        <v>42</v>
      </c>
      <c r="O179" s="57"/>
      <c r="P179" s="152">
        <f>O179*H179</f>
        <v>0</v>
      </c>
      <c r="Q179" s="152">
        <v>0</v>
      </c>
      <c r="R179" s="152">
        <f>Q179*H179</f>
        <v>0</v>
      </c>
      <c r="S179" s="152">
        <v>3.95E-2</v>
      </c>
      <c r="T179" s="153">
        <f>S179*H179</f>
        <v>0.6794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54" t="s">
        <v>139</v>
      </c>
      <c r="AT179" s="154" t="s">
        <v>122</v>
      </c>
      <c r="AU179" s="154" t="s">
        <v>87</v>
      </c>
      <c r="AY179" s="16" t="s">
        <v>119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6" t="s">
        <v>85</v>
      </c>
      <c r="BK179" s="155">
        <f>ROUND(I179*H179,2)</f>
        <v>0</v>
      </c>
      <c r="BL179" s="16" t="s">
        <v>139</v>
      </c>
      <c r="BM179" s="154" t="s">
        <v>296</v>
      </c>
    </row>
    <row r="180" spans="1:65" s="2" customFormat="1" ht="29.25">
      <c r="A180" s="31"/>
      <c r="B180" s="32"/>
      <c r="C180" s="31"/>
      <c r="D180" s="156" t="s">
        <v>129</v>
      </c>
      <c r="E180" s="31"/>
      <c r="F180" s="157" t="s">
        <v>297</v>
      </c>
      <c r="G180" s="31"/>
      <c r="H180" s="31"/>
      <c r="I180" s="158"/>
      <c r="J180" s="31"/>
      <c r="K180" s="31"/>
      <c r="L180" s="32"/>
      <c r="M180" s="159"/>
      <c r="N180" s="160"/>
      <c r="O180" s="57"/>
      <c r="P180" s="57"/>
      <c r="Q180" s="57"/>
      <c r="R180" s="57"/>
      <c r="S180" s="57"/>
      <c r="T180" s="58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T180" s="16" t="s">
        <v>129</v>
      </c>
      <c r="AU180" s="16" t="s">
        <v>87</v>
      </c>
    </row>
    <row r="181" spans="1:65" s="13" customFormat="1" ht="11.25">
      <c r="B181" s="165"/>
      <c r="D181" s="156" t="s">
        <v>185</v>
      </c>
      <c r="E181" s="166" t="s">
        <v>1</v>
      </c>
      <c r="F181" s="167" t="s">
        <v>298</v>
      </c>
      <c r="H181" s="168">
        <v>17.2</v>
      </c>
      <c r="I181" s="169"/>
      <c r="L181" s="165"/>
      <c r="M181" s="170"/>
      <c r="N181" s="171"/>
      <c r="O181" s="171"/>
      <c r="P181" s="171"/>
      <c r="Q181" s="171"/>
      <c r="R181" s="171"/>
      <c r="S181" s="171"/>
      <c r="T181" s="172"/>
      <c r="AT181" s="166" t="s">
        <v>185</v>
      </c>
      <c r="AU181" s="166" t="s">
        <v>87</v>
      </c>
      <c r="AV181" s="13" t="s">
        <v>87</v>
      </c>
      <c r="AW181" s="13" t="s">
        <v>32</v>
      </c>
      <c r="AX181" s="13" t="s">
        <v>85</v>
      </c>
      <c r="AY181" s="166" t="s">
        <v>119</v>
      </c>
    </row>
    <row r="182" spans="1:65" s="2" customFormat="1" ht="24.2" customHeight="1">
      <c r="A182" s="31"/>
      <c r="B182" s="142"/>
      <c r="C182" s="143" t="s">
        <v>299</v>
      </c>
      <c r="D182" s="143" t="s">
        <v>122</v>
      </c>
      <c r="E182" s="144" t="s">
        <v>300</v>
      </c>
      <c r="F182" s="145" t="s">
        <v>301</v>
      </c>
      <c r="G182" s="146" t="s">
        <v>221</v>
      </c>
      <c r="H182" s="147">
        <v>17.2</v>
      </c>
      <c r="I182" s="148"/>
      <c r="J182" s="149">
        <f>ROUND(I182*H182,2)</f>
        <v>0</v>
      </c>
      <c r="K182" s="145" t="s">
        <v>1</v>
      </c>
      <c r="L182" s="32"/>
      <c r="M182" s="150" t="s">
        <v>1</v>
      </c>
      <c r="N182" s="151" t="s">
        <v>42</v>
      </c>
      <c r="O182" s="57"/>
      <c r="P182" s="152">
        <f>O182*H182</f>
        <v>0</v>
      </c>
      <c r="Q182" s="152">
        <v>0</v>
      </c>
      <c r="R182" s="152">
        <f>Q182*H182</f>
        <v>0</v>
      </c>
      <c r="S182" s="152">
        <v>0</v>
      </c>
      <c r="T182" s="153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54" t="s">
        <v>139</v>
      </c>
      <c r="AT182" s="154" t="s">
        <v>122</v>
      </c>
      <c r="AU182" s="154" t="s">
        <v>87</v>
      </c>
      <c r="AY182" s="16" t="s">
        <v>119</v>
      </c>
      <c r="BE182" s="155">
        <f>IF(N182="základní",J182,0)</f>
        <v>0</v>
      </c>
      <c r="BF182" s="155">
        <f>IF(N182="snížená",J182,0)</f>
        <v>0</v>
      </c>
      <c r="BG182" s="155">
        <f>IF(N182="zákl. přenesená",J182,0)</f>
        <v>0</v>
      </c>
      <c r="BH182" s="155">
        <f>IF(N182="sníž. přenesená",J182,0)</f>
        <v>0</v>
      </c>
      <c r="BI182" s="155">
        <f>IF(N182="nulová",J182,0)</f>
        <v>0</v>
      </c>
      <c r="BJ182" s="16" t="s">
        <v>85</v>
      </c>
      <c r="BK182" s="155">
        <f>ROUND(I182*H182,2)</f>
        <v>0</v>
      </c>
      <c r="BL182" s="16" t="s">
        <v>139</v>
      </c>
      <c r="BM182" s="154" t="s">
        <v>302</v>
      </c>
    </row>
    <row r="183" spans="1:65" s="13" customFormat="1" ht="11.25">
      <c r="B183" s="165"/>
      <c r="D183" s="156" t="s">
        <v>185</v>
      </c>
      <c r="E183" s="166" t="s">
        <v>1</v>
      </c>
      <c r="F183" s="167" t="s">
        <v>298</v>
      </c>
      <c r="H183" s="168">
        <v>17.2</v>
      </c>
      <c r="I183" s="169"/>
      <c r="L183" s="165"/>
      <c r="M183" s="170"/>
      <c r="N183" s="171"/>
      <c r="O183" s="171"/>
      <c r="P183" s="171"/>
      <c r="Q183" s="171"/>
      <c r="R183" s="171"/>
      <c r="S183" s="171"/>
      <c r="T183" s="172"/>
      <c r="AT183" s="166" t="s">
        <v>185</v>
      </c>
      <c r="AU183" s="166" t="s">
        <v>87</v>
      </c>
      <c r="AV183" s="13" t="s">
        <v>87</v>
      </c>
      <c r="AW183" s="13" t="s">
        <v>32</v>
      </c>
      <c r="AX183" s="13" t="s">
        <v>85</v>
      </c>
      <c r="AY183" s="166" t="s">
        <v>119</v>
      </c>
    </row>
    <row r="184" spans="1:65" s="2" customFormat="1" ht="24.2" customHeight="1">
      <c r="A184" s="31"/>
      <c r="B184" s="142"/>
      <c r="C184" s="143" t="s">
        <v>303</v>
      </c>
      <c r="D184" s="143" t="s">
        <v>122</v>
      </c>
      <c r="E184" s="144" t="s">
        <v>304</v>
      </c>
      <c r="F184" s="145" t="s">
        <v>305</v>
      </c>
      <c r="G184" s="146" t="s">
        <v>221</v>
      </c>
      <c r="H184" s="147">
        <v>9.1999999999999993</v>
      </c>
      <c r="I184" s="148"/>
      <c r="J184" s="149">
        <f>ROUND(I184*H184,2)</f>
        <v>0</v>
      </c>
      <c r="K184" s="145" t="s">
        <v>126</v>
      </c>
      <c r="L184" s="32"/>
      <c r="M184" s="150" t="s">
        <v>1</v>
      </c>
      <c r="N184" s="151" t="s">
        <v>42</v>
      </c>
      <c r="O184" s="57"/>
      <c r="P184" s="152">
        <f>O184*H184</f>
        <v>0</v>
      </c>
      <c r="Q184" s="152">
        <v>0</v>
      </c>
      <c r="R184" s="152">
        <f>Q184*H184</f>
        <v>0</v>
      </c>
      <c r="S184" s="152">
        <v>0</v>
      </c>
      <c r="T184" s="153">
        <f>S184*H184</f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54" t="s">
        <v>139</v>
      </c>
      <c r="AT184" s="154" t="s">
        <v>122</v>
      </c>
      <c r="AU184" s="154" t="s">
        <v>87</v>
      </c>
      <c r="AY184" s="16" t="s">
        <v>119</v>
      </c>
      <c r="BE184" s="155">
        <f>IF(N184="základní",J184,0)</f>
        <v>0</v>
      </c>
      <c r="BF184" s="155">
        <f>IF(N184="snížená",J184,0)</f>
        <v>0</v>
      </c>
      <c r="BG184" s="155">
        <f>IF(N184="zákl. přenesená",J184,0)</f>
        <v>0</v>
      </c>
      <c r="BH184" s="155">
        <f>IF(N184="sníž. přenesená",J184,0)</f>
        <v>0</v>
      </c>
      <c r="BI184" s="155">
        <f>IF(N184="nulová",J184,0)</f>
        <v>0</v>
      </c>
      <c r="BJ184" s="16" t="s">
        <v>85</v>
      </c>
      <c r="BK184" s="155">
        <f>ROUND(I184*H184,2)</f>
        <v>0</v>
      </c>
      <c r="BL184" s="16" t="s">
        <v>139</v>
      </c>
      <c r="BM184" s="154" t="s">
        <v>306</v>
      </c>
    </row>
    <row r="185" spans="1:65" s="13" customFormat="1" ht="11.25">
      <c r="B185" s="165"/>
      <c r="D185" s="156" t="s">
        <v>185</v>
      </c>
      <c r="E185" s="166" t="s">
        <v>1</v>
      </c>
      <c r="F185" s="167" t="s">
        <v>283</v>
      </c>
      <c r="H185" s="168">
        <v>8</v>
      </c>
      <c r="I185" s="169"/>
      <c r="L185" s="165"/>
      <c r="M185" s="170"/>
      <c r="N185" s="171"/>
      <c r="O185" s="171"/>
      <c r="P185" s="171"/>
      <c r="Q185" s="171"/>
      <c r="R185" s="171"/>
      <c r="S185" s="171"/>
      <c r="T185" s="172"/>
      <c r="AT185" s="166" t="s">
        <v>185</v>
      </c>
      <c r="AU185" s="166" t="s">
        <v>87</v>
      </c>
      <c r="AV185" s="13" t="s">
        <v>87</v>
      </c>
      <c r="AW185" s="13" t="s">
        <v>32</v>
      </c>
      <c r="AX185" s="13" t="s">
        <v>77</v>
      </c>
      <c r="AY185" s="166" t="s">
        <v>119</v>
      </c>
    </row>
    <row r="186" spans="1:65" s="13" customFormat="1" ht="11.25">
      <c r="B186" s="165"/>
      <c r="D186" s="156" t="s">
        <v>185</v>
      </c>
      <c r="E186" s="166" t="s">
        <v>1</v>
      </c>
      <c r="F186" s="167" t="s">
        <v>287</v>
      </c>
      <c r="H186" s="168">
        <v>1.2</v>
      </c>
      <c r="I186" s="169"/>
      <c r="L186" s="165"/>
      <c r="M186" s="170"/>
      <c r="N186" s="171"/>
      <c r="O186" s="171"/>
      <c r="P186" s="171"/>
      <c r="Q186" s="171"/>
      <c r="R186" s="171"/>
      <c r="S186" s="171"/>
      <c r="T186" s="172"/>
      <c r="AT186" s="166" t="s">
        <v>185</v>
      </c>
      <c r="AU186" s="166" t="s">
        <v>87</v>
      </c>
      <c r="AV186" s="13" t="s">
        <v>87</v>
      </c>
      <c r="AW186" s="13" t="s">
        <v>32</v>
      </c>
      <c r="AX186" s="13" t="s">
        <v>77</v>
      </c>
      <c r="AY186" s="166" t="s">
        <v>119</v>
      </c>
    </row>
    <row r="187" spans="1:65" s="14" customFormat="1" ht="11.25">
      <c r="B187" s="173"/>
      <c r="D187" s="156" t="s">
        <v>185</v>
      </c>
      <c r="E187" s="174" t="s">
        <v>1</v>
      </c>
      <c r="F187" s="175" t="s">
        <v>288</v>
      </c>
      <c r="H187" s="176">
        <v>9.1999999999999993</v>
      </c>
      <c r="I187" s="177"/>
      <c r="L187" s="173"/>
      <c r="M187" s="178"/>
      <c r="N187" s="179"/>
      <c r="O187" s="179"/>
      <c r="P187" s="179"/>
      <c r="Q187" s="179"/>
      <c r="R187" s="179"/>
      <c r="S187" s="179"/>
      <c r="T187" s="180"/>
      <c r="AT187" s="174" t="s">
        <v>185</v>
      </c>
      <c r="AU187" s="174" t="s">
        <v>87</v>
      </c>
      <c r="AV187" s="14" t="s">
        <v>139</v>
      </c>
      <c r="AW187" s="14" t="s">
        <v>32</v>
      </c>
      <c r="AX187" s="14" t="s">
        <v>85</v>
      </c>
      <c r="AY187" s="174" t="s">
        <v>119</v>
      </c>
    </row>
    <row r="188" spans="1:65" s="12" customFormat="1" ht="22.9" customHeight="1">
      <c r="B188" s="129"/>
      <c r="D188" s="130" t="s">
        <v>76</v>
      </c>
      <c r="E188" s="140" t="s">
        <v>307</v>
      </c>
      <c r="F188" s="140" t="s">
        <v>308</v>
      </c>
      <c r="I188" s="132"/>
      <c r="J188" s="141">
        <f>BK188</f>
        <v>0</v>
      </c>
      <c r="L188" s="129"/>
      <c r="M188" s="134"/>
      <c r="N188" s="135"/>
      <c r="O188" s="135"/>
      <c r="P188" s="136">
        <f>SUM(P189:P193)</f>
        <v>0</v>
      </c>
      <c r="Q188" s="135"/>
      <c r="R188" s="136">
        <f>SUM(R189:R193)</f>
        <v>0</v>
      </c>
      <c r="S188" s="135"/>
      <c r="T188" s="137">
        <f>SUM(T189:T193)</f>
        <v>0</v>
      </c>
      <c r="AR188" s="130" t="s">
        <v>85</v>
      </c>
      <c r="AT188" s="138" t="s">
        <v>76</v>
      </c>
      <c r="AU188" s="138" t="s">
        <v>85</v>
      </c>
      <c r="AY188" s="130" t="s">
        <v>119</v>
      </c>
      <c r="BK188" s="139">
        <f>SUM(BK189:BK193)</f>
        <v>0</v>
      </c>
    </row>
    <row r="189" spans="1:65" s="2" customFormat="1" ht="24.2" customHeight="1">
      <c r="A189" s="31"/>
      <c r="B189" s="142"/>
      <c r="C189" s="143" t="s">
        <v>309</v>
      </c>
      <c r="D189" s="143" t="s">
        <v>122</v>
      </c>
      <c r="E189" s="144" t="s">
        <v>310</v>
      </c>
      <c r="F189" s="145" t="s">
        <v>311</v>
      </c>
      <c r="G189" s="146" t="s">
        <v>213</v>
      </c>
      <c r="H189" s="147">
        <v>3.8610000000000002</v>
      </c>
      <c r="I189" s="148"/>
      <c r="J189" s="149">
        <f>ROUND(I189*H189,2)</f>
        <v>0</v>
      </c>
      <c r="K189" s="145" t="s">
        <v>126</v>
      </c>
      <c r="L189" s="32"/>
      <c r="M189" s="150" t="s">
        <v>1</v>
      </c>
      <c r="N189" s="151" t="s">
        <v>42</v>
      </c>
      <c r="O189" s="57"/>
      <c r="P189" s="152">
        <f>O189*H189</f>
        <v>0</v>
      </c>
      <c r="Q189" s="152">
        <v>0</v>
      </c>
      <c r="R189" s="152">
        <f>Q189*H189</f>
        <v>0</v>
      </c>
      <c r="S189" s="152">
        <v>0</v>
      </c>
      <c r="T189" s="153">
        <f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54" t="s">
        <v>139</v>
      </c>
      <c r="AT189" s="154" t="s">
        <v>122</v>
      </c>
      <c r="AU189" s="154" t="s">
        <v>87</v>
      </c>
      <c r="AY189" s="16" t="s">
        <v>119</v>
      </c>
      <c r="BE189" s="155">
        <f>IF(N189="základní",J189,0)</f>
        <v>0</v>
      </c>
      <c r="BF189" s="155">
        <f>IF(N189="snížená",J189,0)</f>
        <v>0</v>
      </c>
      <c r="BG189" s="155">
        <f>IF(N189="zákl. přenesená",J189,0)</f>
        <v>0</v>
      </c>
      <c r="BH189" s="155">
        <f>IF(N189="sníž. přenesená",J189,0)</f>
        <v>0</v>
      </c>
      <c r="BI189" s="155">
        <f>IF(N189="nulová",J189,0)</f>
        <v>0</v>
      </c>
      <c r="BJ189" s="16" t="s">
        <v>85</v>
      </c>
      <c r="BK189" s="155">
        <f>ROUND(I189*H189,2)</f>
        <v>0</v>
      </c>
      <c r="BL189" s="16" t="s">
        <v>139</v>
      </c>
      <c r="BM189" s="154" t="s">
        <v>312</v>
      </c>
    </row>
    <row r="190" spans="1:65" s="2" customFormat="1" ht="24.2" customHeight="1">
      <c r="A190" s="31"/>
      <c r="B190" s="142"/>
      <c r="C190" s="143" t="s">
        <v>313</v>
      </c>
      <c r="D190" s="143" t="s">
        <v>122</v>
      </c>
      <c r="E190" s="144" t="s">
        <v>314</v>
      </c>
      <c r="F190" s="145" t="s">
        <v>315</v>
      </c>
      <c r="G190" s="146" t="s">
        <v>213</v>
      </c>
      <c r="H190" s="147">
        <v>3.8610000000000002</v>
      </c>
      <c r="I190" s="148"/>
      <c r="J190" s="149">
        <f>ROUND(I190*H190,2)</f>
        <v>0</v>
      </c>
      <c r="K190" s="145" t="s">
        <v>126</v>
      </c>
      <c r="L190" s="32"/>
      <c r="M190" s="150" t="s">
        <v>1</v>
      </c>
      <c r="N190" s="151" t="s">
        <v>42</v>
      </c>
      <c r="O190" s="57"/>
      <c r="P190" s="152">
        <f>O190*H190</f>
        <v>0</v>
      </c>
      <c r="Q190" s="152">
        <v>0</v>
      </c>
      <c r="R190" s="152">
        <f>Q190*H190</f>
        <v>0</v>
      </c>
      <c r="S190" s="152">
        <v>0</v>
      </c>
      <c r="T190" s="153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54" t="s">
        <v>139</v>
      </c>
      <c r="AT190" s="154" t="s">
        <v>122</v>
      </c>
      <c r="AU190" s="154" t="s">
        <v>87</v>
      </c>
      <c r="AY190" s="16" t="s">
        <v>119</v>
      </c>
      <c r="BE190" s="155">
        <f>IF(N190="základní",J190,0)</f>
        <v>0</v>
      </c>
      <c r="BF190" s="155">
        <f>IF(N190="snížená",J190,0)</f>
        <v>0</v>
      </c>
      <c r="BG190" s="155">
        <f>IF(N190="zákl. přenesená",J190,0)</f>
        <v>0</v>
      </c>
      <c r="BH190" s="155">
        <f>IF(N190="sníž. přenesená",J190,0)</f>
        <v>0</v>
      </c>
      <c r="BI190" s="155">
        <f>IF(N190="nulová",J190,0)</f>
        <v>0</v>
      </c>
      <c r="BJ190" s="16" t="s">
        <v>85</v>
      </c>
      <c r="BK190" s="155">
        <f>ROUND(I190*H190,2)</f>
        <v>0</v>
      </c>
      <c r="BL190" s="16" t="s">
        <v>139</v>
      </c>
      <c r="BM190" s="154" t="s">
        <v>316</v>
      </c>
    </row>
    <row r="191" spans="1:65" s="2" customFormat="1" ht="24.2" customHeight="1">
      <c r="A191" s="31"/>
      <c r="B191" s="142"/>
      <c r="C191" s="143" t="s">
        <v>317</v>
      </c>
      <c r="D191" s="143" t="s">
        <v>122</v>
      </c>
      <c r="E191" s="144" t="s">
        <v>318</v>
      </c>
      <c r="F191" s="145" t="s">
        <v>319</v>
      </c>
      <c r="G191" s="146" t="s">
        <v>213</v>
      </c>
      <c r="H191" s="147">
        <v>73.358999999999995</v>
      </c>
      <c r="I191" s="148"/>
      <c r="J191" s="149">
        <f>ROUND(I191*H191,2)</f>
        <v>0</v>
      </c>
      <c r="K191" s="145" t="s">
        <v>126</v>
      </c>
      <c r="L191" s="32"/>
      <c r="M191" s="150" t="s">
        <v>1</v>
      </c>
      <c r="N191" s="151" t="s">
        <v>42</v>
      </c>
      <c r="O191" s="57"/>
      <c r="P191" s="152">
        <f>O191*H191</f>
        <v>0</v>
      </c>
      <c r="Q191" s="152">
        <v>0</v>
      </c>
      <c r="R191" s="152">
        <f>Q191*H191</f>
        <v>0</v>
      </c>
      <c r="S191" s="152">
        <v>0</v>
      </c>
      <c r="T191" s="153">
        <f>S191*H191</f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54" t="s">
        <v>139</v>
      </c>
      <c r="AT191" s="154" t="s">
        <v>122</v>
      </c>
      <c r="AU191" s="154" t="s">
        <v>87</v>
      </c>
      <c r="AY191" s="16" t="s">
        <v>119</v>
      </c>
      <c r="BE191" s="155">
        <f>IF(N191="základní",J191,0)</f>
        <v>0</v>
      </c>
      <c r="BF191" s="155">
        <f>IF(N191="snížená",J191,0)</f>
        <v>0</v>
      </c>
      <c r="BG191" s="155">
        <f>IF(N191="zákl. přenesená",J191,0)</f>
        <v>0</v>
      </c>
      <c r="BH191" s="155">
        <f>IF(N191="sníž. přenesená",J191,0)</f>
        <v>0</v>
      </c>
      <c r="BI191" s="155">
        <f>IF(N191="nulová",J191,0)</f>
        <v>0</v>
      </c>
      <c r="BJ191" s="16" t="s">
        <v>85</v>
      </c>
      <c r="BK191" s="155">
        <f>ROUND(I191*H191,2)</f>
        <v>0</v>
      </c>
      <c r="BL191" s="16" t="s">
        <v>139</v>
      </c>
      <c r="BM191" s="154" t="s">
        <v>320</v>
      </c>
    </row>
    <row r="192" spans="1:65" s="13" customFormat="1" ht="11.25">
      <c r="B192" s="165"/>
      <c r="D192" s="156" t="s">
        <v>185</v>
      </c>
      <c r="E192" s="166" t="s">
        <v>1</v>
      </c>
      <c r="F192" s="167" t="s">
        <v>321</v>
      </c>
      <c r="H192" s="168">
        <v>73.358999999999995</v>
      </c>
      <c r="I192" s="169"/>
      <c r="L192" s="165"/>
      <c r="M192" s="170"/>
      <c r="N192" s="171"/>
      <c r="O192" s="171"/>
      <c r="P192" s="171"/>
      <c r="Q192" s="171"/>
      <c r="R192" s="171"/>
      <c r="S192" s="171"/>
      <c r="T192" s="172"/>
      <c r="AT192" s="166" t="s">
        <v>185</v>
      </c>
      <c r="AU192" s="166" t="s">
        <v>87</v>
      </c>
      <c r="AV192" s="13" t="s">
        <v>87</v>
      </c>
      <c r="AW192" s="13" t="s">
        <v>32</v>
      </c>
      <c r="AX192" s="13" t="s">
        <v>85</v>
      </c>
      <c r="AY192" s="166" t="s">
        <v>119</v>
      </c>
    </row>
    <row r="193" spans="1:65" s="2" customFormat="1" ht="49.15" customHeight="1">
      <c r="A193" s="31"/>
      <c r="B193" s="142"/>
      <c r="C193" s="143" t="s">
        <v>322</v>
      </c>
      <c r="D193" s="143" t="s">
        <v>122</v>
      </c>
      <c r="E193" s="144" t="s">
        <v>323</v>
      </c>
      <c r="F193" s="145" t="s">
        <v>324</v>
      </c>
      <c r="G193" s="146" t="s">
        <v>213</v>
      </c>
      <c r="H193" s="147">
        <v>3.8610000000000002</v>
      </c>
      <c r="I193" s="148"/>
      <c r="J193" s="149">
        <f>ROUND(I193*H193,2)</f>
        <v>0</v>
      </c>
      <c r="K193" s="145" t="s">
        <v>126</v>
      </c>
      <c r="L193" s="32"/>
      <c r="M193" s="150" t="s">
        <v>1</v>
      </c>
      <c r="N193" s="151" t="s">
        <v>42</v>
      </c>
      <c r="O193" s="57"/>
      <c r="P193" s="152">
        <f>O193*H193</f>
        <v>0</v>
      </c>
      <c r="Q193" s="152">
        <v>0</v>
      </c>
      <c r="R193" s="152">
        <f>Q193*H193</f>
        <v>0</v>
      </c>
      <c r="S193" s="152">
        <v>0</v>
      </c>
      <c r="T193" s="153">
        <f>S193*H193</f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54" t="s">
        <v>139</v>
      </c>
      <c r="AT193" s="154" t="s">
        <v>122</v>
      </c>
      <c r="AU193" s="154" t="s">
        <v>87</v>
      </c>
      <c r="AY193" s="16" t="s">
        <v>119</v>
      </c>
      <c r="BE193" s="155">
        <f>IF(N193="základní",J193,0)</f>
        <v>0</v>
      </c>
      <c r="BF193" s="155">
        <f>IF(N193="snížená",J193,0)</f>
        <v>0</v>
      </c>
      <c r="BG193" s="155">
        <f>IF(N193="zákl. přenesená",J193,0)</f>
        <v>0</v>
      </c>
      <c r="BH193" s="155">
        <f>IF(N193="sníž. přenesená",J193,0)</f>
        <v>0</v>
      </c>
      <c r="BI193" s="155">
        <f>IF(N193="nulová",J193,0)</f>
        <v>0</v>
      </c>
      <c r="BJ193" s="16" t="s">
        <v>85</v>
      </c>
      <c r="BK193" s="155">
        <f>ROUND(I193*H193,2)</f>
        <v>0</v>
      </c>
      <c r="BL193" s="16" t="s">
        <v>139</v>
      </c>
      <c r="BM193" s="154" t="s">
        <v>325</v>
      </c>
    </row>
    <row r="194" spans="1:65" s="12" customFormat="1" ht="22.9" customHeight="1">
      <c r="B194" s="129"/>
      <c r="D194" s="130" t="s">
        <v>76</v>
      </c>
      <c r="E194" s="140" t="s">
        <v>326</v>
      </c>
      <c r="F194" s="140" t="s">
        <v>327</v>
      </c>
      <c r="I194" s="132"/>
      <c r="J194" s="141">
        <f>BK194</f>
        <v>0</v>
      </c>
      <c r="L194" s="129"/>
      <c r="M194" s="134"/>
      <c r="N194" s="135"/>
      <c r="O194" s="135"/>
      <c r="P194" s="136">
        <f>P195</f>
        <v>0</v>
      </c>
      <c r="Q194" s="135"/>
      <c r="R194" s="136">
        <f>R195</f>
        <v>0</v>
      </c>
      <c r="S194" s="135"/>
      <c r="T194" s="137">
        <f>T195</f>
        <v>0</v>
      </c>
      <c r="AR194" s="130" t="s">
        <v>85</v>
      </c>
      <c r="AT194" s="138" t="s">
        <v>76</v>
      </c>
      <c r="AU194" s="138" t="s">
        <v>85</v>
      </c>
      <c r="AY194" s="130" t="s">
        <v>119</v>
      </c>
      <c r="BK194" s="139">
        <f>BK195</f>
        <v>0</v>
      </c>
    </row>
    <row r="195" spans="1:65" s="2" customFormat="1" ht="16.5" customHeight="1">
      <c r="A195" s="31"/>
      <c r="B195" s="142"/>
      <c r="C195" s="143" t="s">
        <v>328</v>
      </c>
      <c r="D195" s="143" t="s">
        <v>122</v>
      </c>
      <c r="E195" s="144" t="s">
        <v>329</v>
      </c>
      <c r="F195" s="145" t="s">
        <v>330</v>
      </c>
      <c r="G195" s="146" t="s">
        <v>213</v>
      </c>
      <c r="H195" s="147">
        <v>9.8949999999999996</v>
      </c>
      <c r="I195" s="148"/>
      <c r="J195" s="149">
        <f>ROUND(I195*H195,2)</f>
        <v>0</v>
      </c>
      <c r="K195" s="145" t="s">
        <v>126</v>
      </c>
      <c r="L195" s="32"/>
      <c r="M195" s="150" t="s">
        <v>1</v>
      </c>
      <c r="N195" s="151" t="s">
        <v>42</v>
      </c>
      <c r="O195" s="57"/>
      <c r="P195" s="152">
        <f>O195*H195</f>
        <v>0</v>
      </c>
      <c r="Q195" s="152">
        <v>0</v>
      </c>
      <c r="R195" s="152">
        <f>Q195*H195</f>
        <v>0</v>
      </c>
      <c r="S195" s="152">
        <v>0</v>
      </c>
      <c r="T195" s="153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54" t="s">
        <v>139</v>
      </c>
      <c r="AT195" s="154" t="s">
        <v>122</v>
      </c>
      <c r="AU195" s="154" t="s">
        <v>87</v>
      </c>
      <c r="AY195" s="16" t="s">
        <v>119</v>
      </c>
      <c r="BE195" s="155">
        <f>IF(N195="základní",J195,0)</f>
        <v>0</v>
      </c>
      <c r="BF195" s="155">
        <f>IF(N195="snížená",J195,0)</f>
        <v>0</v>
      </c>
      <c r="BG195" s="155">
        <f>IF(N195="zákl. přenesená",J195,0)</f>
        <v>0</v>
      </c>
      <c r="BH195" s="155">
        <f>IF(N195="sníž. přenesená",J195,0)</f>
        <v>0</v>
      </c>
      <c r="BI195" s="155">
        <f>IF(N195="nulová",J195,0)</f>
        <v>0</v>
      </c>
      <c r="BJ195" s="16" t="s">
        <v>85</v>
      </c>
      <c r="BK195" s="155">
        <f>ROUND(I195*H195,2)</f>
        <v>0</v>
      </c>
      <c r="BL195" s="16" t="s">
        <v>139</v>
      </c>
      <c r="BM195" s="154" t="s">
        <v>331</v>
      </c>
    </row>
    <row r="196" spans="1:65" s="12" customFormat="1" ht="25.9" customHeight="1">
      <c r="B196" s="129"/>
      <c r="D196" s="130" t="s">
        <v>76</v>
      </c>
      <c r="E196" s="131" t="s">
        <v>332</v>
      </c>
      <c r="F196" s="131" t="s">
        <v>333</v>
      </c>
      <c r="I196" s="132"/>
      <c r="J196" s="133">
        <f>BK196</f>
        <v>0</v>
      </c>
      <c r="L196" s="129"/>
      <c r="M196" s="134"/>
      <c r="N196" s="135"/>
      <c r="O196" s="135"/>
      <c r="P196" s="136">
        <f>P197+P221+P225</f>
        <v>0</v>
      </c>
      <c r="Q196" s="135"/>
      <c r="R196" s="136">
        <f>R197+R221+R225</f>
        <v>6.6251709999999999</v>
      </c>
      <c r="S196" s="135"/>
      <c r="T196" s="137">
        <f>T197+T221+T225</f>
        <v>1.4952679999999998</v>
      </c>
      <c r="AR196" s="130" t="s">
        <v>87</v>
      </c>
      <c r="AT196" s="138" t="s">
        <v>76</v>
      </c>
      <c r="AU196" s="138" t="s">
        <v>77</v>
      </c>
      <c r="AY196" s="130" t="s">
        <v>119</v>
      </c>
      <c r="BK196" s="139">
        <f>BK197+BK221+BK225</f>
        <v>0</v>
      </c>
    </row>
    <row r="197" spans="1:65" s="12" customFormat="1" ht="22.9" customHeight="1">
      <c r="B197" s="129"/>
      <c r="D197" s="130" t="s">
        <v>76</v>
      </c>
      <c r="E197" s="140" t="s">
        <v>334</v>
      </c>
      <c r="F197" s="140" t="s">
        <v>335</v>
      </c>
      <c r="I197" s="132"/>
      <c r="J197" s="141">
        <f>BK197</f>
        <v>0</v>
      </c>
      <c r="L197" s="129"/>
      <c r="M197" s="134"/>
      <c r="N197" s="135"/>
      <c r="O197" s="135"/>
      <c r="P197" s="136">
        <f>SUM(P198:P220)</f>
        <v>0</v>
      </c>
      <c r="Q197" s="135"/>
      <c r="R197" s="136">
        <f>SUM(R198:R220)</f>
        <v>6.5947149999999999</v>
      </c>
      <c r="S197" s="135"/>
      <c r="T197" s="137">
        <f>SUM(T198:T220)</f>
        <v>1.4894399999999999</v>
      </c>
      <c r="AR197" s="130" t="s">
        <v>87</v>
      </c>
      <c r="AT197" s="138" t="s">
        <v>76</v>
      </c>
      <c r="AU197" s="138" t="s">
        <v>85</v>
      </c>
      <c r="AY197" s="130" t="s">
        <v>119</v>
      </c>
      <c r="BK197" s="139">
        <f>SUM(BK198:BK220)</f>
        <v>0</v>
      </c>
    </row>
    <row r="198" spans="1:65" s="2" customFormat="1" ht="24.2" customHeight="1">
      <c r="A198" s="31"/>
      <c r="B198" s="142"/>
      <c r="C198" s="143" t="s">
        <v>336</v>
      </c>
      <c r="D198" s="143" t="s">
        <v>122</v>
      </c>
      <c r="E198" s="144" t="s">
        <v>337</v>
      </c>
      <c r="F198" s="145" t="s">
        <v>338</v>
      </c>
      <c r="G198" s="146" t="s">
        <v>221</v>
      </c>
      <c r="H198" s="147">
        <v>17.2</v>
      </c>
      <c r="I198" s="148"/>
      <c r="J198" s="149">
        <f>ROUND(I198*H198,2)</f>
        <v>0</v>
      </c>
      <c r="K198" s="145" t="s">
        <v>126</v>
      </c>
      <c r="L198" s="32"/>
      <c r="M198" s="150" t="s">
        <v>1</v>
      </c>
      <c r="N198" s="151" t="s">
        <v>42</v>
      </c>
      <c r="O198" s="57"/>
      <c r="P198" s="152">
        <f>O198*H198</f>
        <v>0</v>
      </c>
      <c r="Q198" s="152">
        <v>0</v>
      </c>
      <c r="R198" s="152">
        <f>Q198*H198</f>
        <v>0</v>
      </c>
      <c r="S198" s="152">
        <v>4.4999999999999998E-2</v>
      </c>
      <c r="T198" s="153">
        <f>S198*H198</f>
        <v>0.77399999999999991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54" t="s">
        <v>247</v>
      </c>
      <c r="AT198" s="154" t="s">
        <v>122</v>
      </c>
      <c r="AU198" s="154" t="s">
        <v>87</v>
      </c>
      <c r="AY198" s="16" t="s">
        <v>119</v>
      </c>
      <c r="BE198" s="155">
        <f>IF(N198="základní",J198,0)</f>
        <v>0</v>
      </c>
      <c r="BF198" s="155">
        <f>IF(N198="snížená",J198,0)</f>
        <v>0</v>
      </c>
      <c r="BG198" s="155">
        <f>IF(N198="zákl. přenesená",J198,0)</f>
        <v>0</v>
      </c>
      <c r="BH198" s="155">
        <f>IF(N198="sníž. přenesená",J198,0)</f>
        <v>0</v>
      </c>
      <c r="BI198" s="155">
        <f>IF(N198="nulová",J198,0)</f>
        <v>0</v>
      </c>
      <c r="BJ198" s="16" t="s">
        <v>85</v>
      </c>
      <c r="BK198" s="155">
        <f>ROUND(I198*H198,2)</f>
        <v>0</v>
      </c>
      <c r="BL198" s="16" t="s">
        <v>247</v>
      </c>
      <c r="BM198" s="154" t="s">
        <v>339</v>
      </c>
    </row>
    <row r="199" spans="1:65" s="13" customFormat="1" ht="11.25">
      <c r="B199" s="165"/>
      <c r="D199" s="156" t="s">
        <v>185</v>
      </c>
      <c r="E199" s="166" t="s">
        <v>1</v>
      </c>
      <c r="F199" s="167" t="s">
        <v>298</v>
      </c>
      <c r="H199" s="168">
        <v>17.2</v>
      </c>
      <c r="I199" s="169"/>
      <c r="L199" s="165"/>
      <c r="M199" s="170"/>
      <c r="N199" s="171"/>
      <c r="O199" s="171"/>
      <c r="P199" s="171"/>
      <c r="Q199" s="171"/>
      <c r="R199" s="171"/>
      <c r="S199" s="171"/>
      <c r="T199" s="172"/>
      <c r="AT199" s="166" t="s">
        <v>185</v>
      </c>
      <c r="AU199" s="166" t="s">
        <v>87</v>
      </c>
      <c r="AV199" s="13" t="s">
        <v>87</v>
      </c>
      <c r="AW199" s="13" t="s">
        <v>32</v>
      </c>
      <c r="AX199" s="13" t="s">
        <v>85</v>
      </c>
      <c r="AY199" s="166" t="s">
        <v>119</v>
      </c>
    </row>
    <row r="200" spans="1:65" s="2" customFormat="1" ht="24.2" customHeight="1">
      <c r="A200" s="31"/>
      <c r="B200" s="142"/>
      <c r="C200" s="143" t="s">
        <v>340</v>
      </c>
      <c r="D200" s="143" t="s">
        <v>122</v>
      </c>
      <c r="E200" s="144" t="s">
        <v>341</v>
      </c>
      <c r="F200" s="145" t="s">
        <v>342</v>
      </c>
      <c r="G200" s="146" t="s">
        <v>221</v>
      </c>
      <c r="H200" s="147">
        <v>17.2</v>
      </c>
      <c r="I200" s="148"/>
      <c r="J200" s="149">
        <f>ROUND(I200*H200,2)</f>
        <v>0</v>
      </c>
      <c r="K200" s="145" t="s">
        <v>126</v>
      </c>
      <c r="L200" s="32"/>
      <c r="M200" s="150" t="s">
        <v>1</v>
      </c>
      <c r="N200" s="151" t="s">
        <v>42</v>
      </c>
      <c r="O200" s="57"/>
      <c r="P200" s="152">
        <f>O200*H200</f>
        <v>0</v>
      </c>
      <c r="Q200" s="152">
        <v>0.27</v>
      </c>
      <c r="R200" s="152">
        <f>Q200*H200</f>
        <v>4.6440000000000001</v>
      </c>
      <c r="S200" s="152">
        <v>0</v>
      </c>
      <c r="T200" s="153">
        <f>S200*H200</f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54" t="s">
        <v>247</v>
      </c>
      <c r="AT200" s="154" t="s">
        <v>122</v>
      </c>
      <c r="AU200" s="154" t="s">
        <v>87</v>
      </c>
      <c r="AY200" s="16" t="s">
        <v>119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6" t="s">
        <v>85</v>
      </c>
      <c r="BK200" s="155">
        <f>ROUND(I200*H200,2)</f>
        <v>0</v>
      </c>
      <c r="BL200" s="16" t="s">
        <v>247</v>
      </c>
      <c r="BM200" s="154" t="s">
        <v>343</v>
      </c>
    </row>
    <row r="201" spans="1:65" s="2" customFormat="1" ht="24.2" customHeight="1">
      <c r="A201" s="31"/>
      <c r="B201" s="142"/>
      <c r="C201" s="143" t="s">
        <v>344</v>
      </c>
      <c r="D201" s="143" t="s">
        <v>122</v>
      </c>
      <c r="E201" s="144" t="s">
        <v>345</v>
      </c>
      <c r="F201" s="145" t="s">
        <v>346</v>
      </c>
      <c r="G201" s="146" t="s">
        <v>221</v>
      </c>
      <c r="H201" s="147">
        <v>17.2</v>
      </c>
      <c r="I201" s="148"/>
      <c r="J201" s="149">
        <f>ROUND(I201*H201,2)</f>
        <v>0</v>
      </c>
      <c r="K201" s="145" t="s">
        <v>126</v>
      </c>
      <c r="L201" s="32"/>
      <c r="M201" s="150" t="s">
        <v>1</v>
      </c>
      <c r="N201" s="151" t="s">
        <v>42</v>
      </c>
      <c r="O201" s="57"/>
      <c r="P201" s="152">
        <f>O201*H201</f>
        <v>0</v>
      </c>
      <c r="Q201" s="152">
        <v>4.3999999999999997E-2</v>
      </c>
      <c r="R201" s="152">
        <f>Q201*H201</f>
        <v>0.75679999999999992</v>
      </c>
      <c r="S201" s="152">
        <v>0</v>
      </c>
      <c r="T201" s="153">
        <f>S201*H201</f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54" t="s">
        <v>247</v>
      </c>
      <c r="AT201" s="154" t="s">
        <v>122</v>
      </c>
      <c r="AU201" s="154" t="s">
        <v>87</v>
      </c>
      <c r="AY201" s="16" t="s">
        <v>119</v>
      </c>
      <c r="BE201" s="155">
        <f>IF(N201="základní",J201,0)</f>
        <v>0</v>
      </c>
      <c r="BF201" s="155">
        <f>IF(N201="snížená",J201,0)</f>
        <v>0</v>
      </c>
      <c r="BG201" s="155">
        <f>IF(N201="zákl. přenesená",J201,0)</f>
        <v>0</v>
      </c>
      <c r="BH201" s="155">
        <f>IF(N201="sníž. přenesená",J201,0)</f>
        <v>0</v>
      </c>
      <c r="BI201" s="155">
        <f>IF(N201="nulová",J201,0)</f>
        <v>0</v>
      </c>
      <c r="BJ201" s="16" t="s">
        <v>85</v>
      </c>
      <c r="BK201" s="155">
        <f>ROUND(I201*H201,2)</f>
        <v>0</v>
      </c>
      <c r="BL201" s="16" t="s">
        <v>247</v>
      </c>
      <c r="BM201" s="154" t="s">
        <v>347</v>
      </c>
    </row>
    <row r="202" spans="1:65" s="13" customFormat="1" ht="11.25">
      <c r="B202" s="165"/>
      <c r="D202" s="156" t="s">
        <v>185</v>
      </c>
      <c r="E202" s="166" t="s">
        <v>1</v>
      </c>
      <c r="F202" s="167" t="s">
        <v>298</v>
      </c>
      <c r="H202" s="168">
        <v>17.2</v>
      </c>
      <c r="I202" s="169"/>
      <c r="L202" s="165"/>
      <c r="M202" s="170"/>
      <c r="N202" s="171"/>
      <c r="O202" s="171"/>
      <c r="P202" s="171"/>
      <c r="Q202" s="171"/>
      <c r="R202" s="171"/>
      <c r="S202" s="171"/>
      <c r="T202" s="172"/>
      <c r="AT202" s="166" t="s">
        <v>185</v>
      </c>
      <c r="AU202" s="166" t="s">
        <v>87</v>
      </c>
      <c r="AV202" s="13" t="s">
        <v>87</v>
      </c>
      <c r="AW202" s="13" t="s">
        <v>32</v>
      </c>
      <c r="AX202" s="13" t="s">
        <v>85</v>
      </c>
      <c r="AY202" s="166" t="s">
        <v>119</v>
      </c>
    </row>
    <row r="203" spans="1:65" s="2" customFormat="1" ht="24.2" customHeight="1">
      <c r="A203" s="31"/>
      <c r="B203" s="142"/>
      <c r="C203" s="181" t="s">
        <v>348</v>
      </c>
      <c r="D203" s="181" t="s">
        <v>349</v>
      </c>
      <c r="E203" s="182" t="s">
        <v>350</v>
      </c>
      <c r="F203" s="183" t="s">
        <v>351</v>
      </c>
      <c r="G203" s="184" t="s">
        <v>268</v>
      </c>
      <c r="H203" s="185">
        <v>10</v>
      </c>
      <c r="I203" s="186"/>
      <c r="J203" s="187">
        <f>ROUND(I203*H203,2)</f>
        <v>0</v>
      </c>
      <c r="K203" s="183" t="s">
        <v>1</v>
      </c>
      <c r="L203" s="188"/>
      <c r="M203" s="189" t="s">
        <v>1</v>
      </c>
      <c r="N203" s="190" t="s">
        <v>42</v>
      </c>
      <c r="O203" s="57"/>
      <c r="P203" s="152">
        <f>O203*H203</f>
        <v>0</v>
      </c>
      <c r="Q203" s="152">
        <v>4.2999999999999997E-2</v>
      </c>
      <c r="R203" s="152">
        <f>Q203*H203</f>
        <v>0.42999999999999994</v>
      </c>
      <c r="S203" s="152">
        <v>0</v>
      </c>
      <c r="T203" s="153">
        <f>S203*H203</f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54" t="s">
        <v>336</v>
      </c>
      <c r="AT203" s="154" t="s">
        <v>349</v>
      </c>
      <c r="AU203" s="154" t="s">
        <v>87</v>
      </c>
      <c r="AY203" s="16" t="s">
        <v>119</v>
      </c>
      <c r="BE203" s="155">
        <f>IF(N203="základní",J203,0)</f>
        <v>0</v>
      </c>
      <c r="BF203" s="155">
        <f>IF(N203="snížená",J203,0)</f>
        <v>0</v>
      </c>
      <c r="BG203" s="155">
        <f>IF(N203="zákl. přenesená",J203,0)</f>
        <v>0</v>
      </c>
      <c r="BH203" s="155">
        <f>IF(N203="sníž. přenesená",J203,0)</f>
        <v>0</v>
      </c>
      <c r="BI203" s="155">
        <f>IF(N203="nulová",J203,0)</f>
        <v>0</v>
      </c>
      <c r="BJ203" s="16" t="s">
        <v>85</v>
      </c>
      <c r="BK203" s="155">
        <f>ROUND(I203*H203,2)</f>
        <v>0</v>
      </c>
      <c r="BL203" s="16" t="s">
        <v>247</v>
      </c>
      <c r="BM203" s="154" t="s">
        <v>352</v>
      </c>
    </row>
    <row r="204" spans="1:65" s="2" customFormat="1" ht="19.5">
      <c r="A204" s="31"/>
      <c r="B204" s="32"/>
      <c r="C204" s="31"/>
      <c r="D204" s="156" t="s">
        <v>129</v>
      </c>
      <c r="E204" s="31"/>
      <c r="F204" s="157" t="s">
        <v>353</v>
      </c>
      <c r="G204" s="31"/>
      <c r="H204" s="31"/>
      <c r="I204" s="158"/>
      <c r="J204" s="31"/>
      <c r="K204" s="31"/>
      <c r="L204" s="32"/>
      <c r="M204" s="159"/>
      <c r="N204" s="160"/>
      <c r="O204" s="57"/>
      <c r="P204" s="57"/>
      <c r="Q204" s="57"/>
      <c r="R204" s="57"/>
      <c r="S204" s="57"/>
      <c r="T204" s="58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T204" s="16" t="s">
        <v>129</v>
      </c>
      <c r="AU204" s="16" t="s">
        <v>87</v>
      </c>
    </row>
    <row r="205" spans="1:65" s="2" customFormat="1" ht="33" customHeight="1">
      <c r="A205" s="31"/>
      <c r="B205" s="142"/>
      <c r="C205" s="143" t="s">
        <v>354</v>
      </c>
      <c r="D205" s="143" t="s">
        <v>122</v>
      </c>
      <c r="E205" s="144" t="s">
        <v>355</v>
      </c>
      <c r="F205" s="145" t="s">
        <v>356</v>
      </c>
      <c r="G205" s="146" t="s">
        <v>268</v>
      </c>
      <c r="H205" s="147">
        <v>5</v>
      </c>
      <c r="I205" s="148"/>
      <c r="J205" s="149">
        <f>ROUND(I205*H205,2)</f>
        <v>0</v>
      </c>
      <c r="K205" s="145" t="s">
        <v>126</v>
      </c>
      <c r="L205" s="32"/>
      <c r="M205" s="150" t="s">
        <v>1</v>
      </c>
      <c r="N205" s="151" t="s">
        <v>42</v>
      </c>
      <c r="O205" s="57"/>
      <c r="P205" s="152">
        <f>O205*H205</f>
        <v>0</v>
      </c>
      <c r="Q205" s="152">
        <v>3.5200000000000001E-3</v>
      </c>
      <c r="R205" s="152">
        <f>Q205*H205</f>
        <v>1.7600000000000001E-2</v>
      </c>
      <c r="S205" s="152">
        <v>1.0200000000000001E-2</v>
      </c>
      <c r="T205" s="153">
        <f>S205*H205</f>
        <v>5.1000000000000004E-2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54" t="s">
        <v>247</v>
      </c>
      <c r="AT205" s="154" t="s">
        <v>122</v>
      </c>
      <c r="AU205" s="154" t="s">
        <v>87</v>
      </c>
      <c r="AY205" s="16" t="s">
        <v>119</v>
      </c>
      <c r="BE205" s="155">
        <f>IF(N205="základní",J205,0)</f>
        <v>0</v>
      </c>
      <c r="BF205" s="155">
        <f>IF(N205="snížená",J205,0)</f>
        <v>0</v>
      </c>
      <c r="BG205" s="155">
        <f>IF(N205="zákl. přenesená",J205,0)</f>
        <v>0</v>
      </c>
      <c r="BH205" s="155">
        <f>IF(N205="sníž. přenesená",J205,0)</f>
        <v>0</v>
      </c>
      <c r="BI205" s="155">
        <f>IF(N205="nulová",J205,0)</f>
        <v>0</v>
      </c>
      <c r="BJ205" s="16" t="s">
        <v>85</v>
      </c>
      <c r="BK205" s="155">
        <f>ROUND(I205*H205,2)</f>
        <v>0</v>
      </c>
      <c r="BL205" s="16" t="s">
        <v>247</v>
      </c>
      <c r="BM205" s="154" t="s">
        <v>357</v>
      </c>
    </row>
    <row r="206" spans="1:65" s="2" customFormat="1" ht="24.2" customHeight="1">
      <c r="A206" s="31"/>
      <c r="B206" s="142"/>
      <c r="C206" s="181" t="s">
        <v>358</v>
      </c>
      <c r="D206" s="181" t="s">
        <v>349</v>
      </c>
      <c r="E206" s="182" t="s">
        <v>359</v>
      </c>
      <c r="F206" s="183" t="s">
        <v>360</v>
      </c>
      <c r="G206" s="184" t="s">
        <v>268</v>
      </c>
      <c r="H206" s="185">
        <v>5</v>
      </c>
      <c r="I206" s="186"/>
      <c r="J206" s="187">
        <f>ROUND(I206*H206,2)</f>
        <v>0</v>
      </c>
      <c r="K206" s="183" t="s">
        <v>1</v>
      </c>
      <c r="L206" s="188"/>
      <c r="M206" s="189" t="s">
        <v>1</v>
      </c>
      <c r="N206" s="190" t="s">
        <v>42</v>
      </c>
      <c r="O206" s="57"/>
      <c r="P206" s="152">
        <f>O206*H206</f>
        <v>0</v>
      </c>
      <c r="Q206" s="152">
        <v>1.0500000000000001E-2</v>
      </c>
      <c r="R206" s="152">
        <f>Q206*H206</f>
        <v>5.2500000000000005E-2</v>
      </c>
      <c r="S206" s="152">
        <v>0</v>
      </c>
      <c r="T206" s="153">
        <f>S206*H206</f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54" t="s">
        <v>336</v>
      </c>
      <c r="AT206" s="154" t="s">
        <v>349</v>
      </c>
      <c r="AU206" s="154" t="s">
        <v>87</v>
      </c>
      <c r="AY206" s="16" t="s">
        <v>119</v>
      </c>
      <c r="BE206" s="155">
        <f>IF(N206="základní",J206,0)</f>
        <v>0</v>
      </c>
      <c r="BF206" s="155">
        <f>IF(N206="snížená",J206,0)</f>
        <v>0</v>
      </c>
      <c r="BG206" s="155">
        <f>IF(N206="zákl. přenesená",J206,0)</f>
        <v>0</v>
      </c>
      <c r="BH206" s="155">
        <f>IF(N206="sníž. přenesená",J206,0)</f>
        <v>0</v>
      </c>
      <c r="BI206" s="155">
        <f>IF(N206="nulová",J206,0)</f>
        <v>0</v>
      </c>
      <c r="BJ206" s="16" t="s">
        <v>85</v>
      </c>
      <c r="BK206" s="155">
        <f>ROUND(I206*H206,2)</f>
        <v>0</v>
      </c>
      <c r="BL206" s="16" t="s">
        <v>247</v>
      </c>
      <c r="BM206" s="154" t="s">
        <v>361</v>
      </c>
    </row>
    <row r="207" spans="1:65" s="2" customFormat="1" ht="24.2" customHeight="1">
      <c r="A207" s="31"/>
      <c r="B207" s="142"/>
      <c r="C207" s="143" t="s">
        <v>362</v>
      </c>
      <c r="D207" s="143" t="s">
        <v>122</v>
      </c>
      <c r="E207" s="144" t="s">
        <v>363</v>
      </c>
      <c r="F207" s="145" t="s">
        <v>364</v>
      </c>
      <c r="G207" s="146" t="s">
        <v>268</v>
      </c>
      <c r="H207" s="147">
        <v>20</v>
      </c>
      <c r="I207" s="148"/>
      <c r="J207" s="149">
        <f>ROUND(I207*H207,2)</f>
        <v>0</v>
      </c>
      <c r="K207" s="145" t="s">
        <v>126</v>
      </c>
      <c r="L207" s="32"/>
      <c r="M207" s="150" t="s">
        <v>1</v>
      </c>
      <c r="N207" s="151" t="s">
        <v>42</v>
      </c>
      <c r="O207" s="57"/>
      <c r="P207" s="152">
        <f>O207*H207</f>
        <v>0</v>
      </c>
      <c r="Q207" s="152">
        <v>1.9000000000000001E-4</v>
      </c>
      <c r="R207" s="152">
        <f>Q207*H207</f>
        <v>3.8000000000000004E-3</v>
      </c>
      <c r="S207" s="152">
        <v>0</v>
      </c>
      <c r="T207" s="153">
        <f>S207*H207</f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54" t="s">
        <v>247</v>
      </c>
      <c r="AT207" s="154" t="s">
        <v>122</v>
      </c>
      <c r="AU207" s="154" t="s">
        <v>87</v>
      </c>
      <c r="AY207" s="16" t="s">
        <v>119</v>
      </c>
      <c r="BE207" s="155">
        <f>IF(N207="základní",J207,0)</f>
        <v>0</v>
      </c>
      <c r="BF207" s="155">
        <f>IF(N207="snížená",J207,0)</f>
        <v>0</v>
      </c>
      <c r="BG207" s="155">
        <f>IF(N207="zákl. přenesená",J207,0)</f>
        <v>0</v>
      </c>
      <c r="BH207" s="155">
        <f>IF(N207="sníž. přenesená",J207,0)</f>
        <v>0</v>
      </c>
      <c r="BI207" s="155">
        <f>IF(N207="nulová",J207,0)</f>
        <v>0</v>
      </c>
      <c r="BJ207" s="16" t="s">
        <v>85</v>
      </c>
      <c r="BK207" s="155">
        <f>ROUND(I207*H207,2)</f>
        <v>0</v>
      </c>
      <c r="BL207" s="16" t="s">
        <v>247</v>
      </c>
      <c r="BM207" s="154" t="s">
        <v>365</v>
      </c>
    </row>
    <row r="208" spans="1:65" s="2" customFormat="1" ht="19.5">
      <c r="A208" s="31"/>
      <c r="B208" s="32"/>
      <c r="C208" s="31"/>
      <c r="D208" s="156" t="s">
        <v>129</v>
      </c>
      <c r="E208" s="31"/>
      <c r="F208" s="157" t="s">
        <v>366</v>
      </c>
      <c r="G208" s="31"/>
      <c r="H208" s="31"/>
      <c r="I208" s="158"/>
      <c r="J208" s="31"/>
      <c r="K208" s="31"/>
      <c r="L208" s="32"/>
      <c r="M208" s="159"/>
      <c r="N208" s="160"/>
      <c r="O208" s="57"/>
      <c r="P208" s="57"/>
      <c r="Q208" s="57"/>
      <c r="R208" s="57"/>
      <c r="S208" s="57"/>
      <c r="T208" s="58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T208" s="16" t="s">
        <v>129</v>
      </c>
      <c r="AU208" s="16" t="s">
        <v>87</v>
      </c>
    </row>
    <row r="209" spans="1:65" s="2" customFormat="1" ht="24.2" customHeight="1">
      <c r="A209" s="31"/>
      <c r="B209" s="142"/>
      <c r="C209" s="143" t="s">
        <v>367</v>
      </c>
      <c r="D209" s="143" t="s">
        <v>122</v>
      </c>
      <c r="E209" s="144" t="s">
        <v>368</v>
      </c>
      <c r="F209" s="145" t="s">
        <v>369</v>
      </c>
      <c r="G209" s="146" t="s">
        <v>268</v>
      </c>
      <c r="H209" s="147">
        <v>20</v>
      </c>
      <c r="I209" s="148"/>
      <c r="J209" s="149">
        <f>ROUND(I209*H209,2)</f>
        <v>0</v>
      </c>
      <c r="K209" s="145" t="s">
        <v>126</v>
      </c>
      <c r="L209" s="32"/>
      <c r="M209" s="150" t="s">
        <v>1</v>
      </c>
      <c r="N209" s="151" t="s">
        <v>42</v>
      </c>
      <c r="O209" s="57"/>
      <c r="P209" s="152">
        <f>O209*H209</f>
        <v>0</v>
      </c>
      <c r="Q209" s="152">
        <v>2.9E-4</v>
      </c>
      <c r="R209" s="152">
        <f>Q209*H209</f>
        <v>5.7999999999999996E-3</v>
      </c>
      <c r="S209" s="152">
        <v>0</v>
      </c>
      <c r="T209" s="153">
        <f>S209*H209</f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54" t="s">
        <v>247</v>
      </c>
      <c r="AT209" s="154" t="s">
        <v>122</v>
      </c>
      <c r="AU209" s="154" t="s">
        <v>87</v>
      </c>
      <c r="AY209" s="16" t="s">
        <v>119</v>
      </c>
      <c r="BE209" s="155">
        <f>IF(N209="základní",J209,0)</f>
        <v>0</v>
      </c>
      <c r="BF209" s="155">
        <f>IF(N209="snížená",J209,0)</f>
        <v>0</v>
      </c>
      <c r="BG209" s="155">
        <f>IF(N209="zákl. přenesená",J209,0)</f>
        <v>0</v>
      </c>
      <c r="BH209" s="155">
        <f>IF(N209="sníž. přenesená",J209,0)</f>
        <v>0</v>
      </c>
      <c r="BI209" s="155">
        <f>IF(N209="nulová",J209,0)</f>
        <v>0</v>
      </c>
      <c r="BJ209" s="16" t="s">
        <v>85</v>
      </c>
      <c r="BK209" s="155">
        <f>ROUND(I209*H209,2)</f>
        <v>0</v>
      </c>
      <c r="BL209" s="16" t="s">
        <v>247</v>
      </c>
      <c r="BM209" s="154" t="s">
        <v>370</v>
      </c>
    </row>
    <row r="210" spans="1:65" s="2" customFormat="1" ht="19.5">
      <c r="A210" s="31"/>
      <c r="B210" s="32"/>
      <c r="C210" s="31"/>
      <c r="D210" s="156" t="s">
        <v>129</v>
      </c>
      <c r="E210" s="31"/>
      <c r="F210" s="157" t="s">
        <v>371</v>
      </c>
      <c r="G210" s="31"/>
      <c r="H210" s="31"/>
      <c r="I210" s="158"/>
      <c r="J210" s="31"/>
      <c r="K210" s="31"/>
      <c r="L210" s="32"/>
      <c r="M210" s="159"/>
      <c r="N210" s="160"/>
      <c r="O210" s="57"/>
      <c r="P210" s="57"/>
      <c r="Q210" s="57"/>
      <c r="R210" s="57"/>
      <c r="S210" s="57"/>
      <c r="T210" s="58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T210" s="16" t="s">
        <v>129</v>
      </c>
      <c r="AU210" s="16" t="s">
        <v>87</v>
      </c>
    </row>
    <row r="211" spans="1:65" s="2" customFormat="1" ht="24.2" customHeight="1">
      <c r="A211" s="31"/>
      <c r="B211" s="142"/>
      <c r="C211" s="143" t="s">
        <v>372</v>
      </c>
      <c r="D211" s="143" t="s">
        <v>122</v>
      </c>
      <c r="E211" s="144" t="s">
        <v>373</v>
      </c>
      <c r="F211" s="145" t="s">
        <v>374</v>
      </c>
      <c r="G211" s="146" t="s">
        <v>221</v>
      </c>
      <c r="H211" s="147">
        <v>79.099999999999994</v>
      </c>
      <c r="I211" s="148"/>
      <c r="J211" s="149">
        <f>ROUND(I211*H211,2)</f>
        <v>0</v>
      </c>
      <c r="K211" s="145" t="s">
        <v>126</v>
      </c>
      <c r="L211" s="32"/>
      <c r="M211" s="150" t="s">
        <v>1</v>
      </c>
      <c r="N211" s="151" t="s">
        <v>42</v>
      </c>
      <c r="O211" s="57"/>
      <c r="P211" s="152">
        <f>O211*H211</f>
        <v>0</v>
      </c>
      <c r="Q211" s="152">
        <v>0</v>
      </c>
      <c r="R211" s="152">
        <f>Q211*H211</f>
        <v>0</v>
      </c>
      <c r="S211" s="152">
        <v>0</v>
      </c>
      <c r="T211" s="153">
        <f>S211*H211</f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54" t="s">
        <v>247</v>
      </c>
      <c r="AT211" s="154" t="s">
        <v>122</v>
      </c>
      <c r="AU211" s="154" t="s">
        <v>87</v>
      </c>
      <c r="AY211" s="16" t="s">
        <v>119</v>
      </c>
      <c r="BE211" s="155">
        <f>IF(N211="základní",J211,0)</f>
        <v>0</v>
      </c>
      <c r="BF211" s="155">
        <f>IF(N211="snížená",J211,0)</f>
        <v>0</v>
      </c>
      <c r="BG211" s="155">
        <f>IF(N211="zákl. přenesená",J211,0)</f>
        <v>0</v>
      </c>
      <c r="BH211" s="155">
        <f>IF(N211="sníž. přenesená",J211,0)</f>
        <v>0</v>
      </c>
      <c r="BI211" s="155">
        <f>IF(N211="nulová",J211,0)</f>
        <v>0</v>
      </c>
      <c r="BJ211" s="16" t="s">
        <v>85</v>
      </c>
      <c r="BK211" s="155">
        <f>ROUND(I211*H211,2)</f>
        <v>0</v>
      </c>
      <c r="BL211" s="16" t="s">
        <v>247</v>
      </c>
      <c r="BM211" s="154" t="s">
        <v>375</v>
      </c>
    </row>
    <row r="212" spans="1:65" s="2" customFormat="1" ht="24.2" customHeight="1">
      <c r="A212" s="31"/>
      <c r="B212" s="142"/>
      <c r="C212" s="143" t="s">
        <v>376</v>
      </c>
      <c r="D212" s="143" t="s">
        <v>122</v>
      </c>
      <c r="E212" s="144" t="s">
        <v>377</v>
      </c>
      <c r="F212" s="145" t="s">
        <v>378</v>
      </c>
      <c r="G212" s="146" t="s">
        <v>221</v>
      </c>
      <c r="H212" s="147">
        <v>79.099999999999994</v>
      </c>
      <c r="I212" s="148"/>
      <c r="J212" s="149">
        <f>ROUND(I212*H212,2)</f>
        <v>0</v>
      </c>
      <c r="K212" s="145" t="s">
        <v>126</v>
      </c>
      <c r="L212" s="32"/>
      <c r="M212" s="150" t="s">
        <v>1</v>
      </c>
      <c r="N212" s="151" t="s">
        <v>42</v>
      </c>
      <c r="O212" s="57"/>
      <c r="P212" s="152">
        <f>O212*H212</f>
        <v>0</v>
      </c>
      <c r="Q212" s="152">
        <v>0</v>
      </c>
      <c r="R212" s="152">
        <f>Q212*H212</f>
        <v>0</v>
      </c>
      <c r="S212" s="152">
        <v>0</v>
      </c>
      <c r="T212" s="153">
        <f>S212*H212</f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54" t="s">
        <v>247</v>
      </c>
      <c r="AT212" s="154" t="s">
        <v>122</v>
      </c>
      <c r="AU212" s="154" t="s">
        <v>87</v>
      </c>
      <c r="AY212" s="16" t="s">
        <v>119</v>
      </c>
      <c r="BE212" s="155">
        <f>IF(N212="základní",J212,0)</f>
        <v>0</v>
      </c>
      <c r="BF212" s="155">
        <f>IF(N212="snížená",J212,0)</f>
        <v>0</v>
      </c>
      <c r="BG212" s="155">
        <f>IF(N212="zákl. přenesená",J212,0)</f>
        <v>0</v>
      </c>
      <c r="BH212" s="155">
        <f>IF(N212="sníž. přenesená",J212,0)</f>
        <v>0</v>
      </c>
      <c r="BI212" s="155">
        <f>IF(N212="nulová",J212,0)</f>
        <v>0</v>
      </c>
      <c r="BJ212" s="16" t="s">
        <v>85</v>
      </c>
      <c r="BK212" s="155">
        <f>ROUND(I212*H212,2)</f>
        <v>0</v>
      </c>
      <c r="BL212" s="16" t="s">
        <v>247</v>
      </c>
      <c r="BM212" s="154" t="s">
        <v>379</v>
      </c>
    </row>
    <row r="213" spans="1:65" s="13" customFormat="1" ht="11.25">
      <c r="B213" s="165"/>
      <c r="D213" s="156" t="s">
        <v>185</v>
      </c>
      <c r="E213" s="166" t="s">
        <v>1</v>
      </c>
      <c r="F213" s="167" t="s">
        <v>380</v>
      </c>
      <c r="H213" s="168">
        <v>79.099999999999994</v>
      </c>
      <c r="I213" s="169"/>
      <c r="L213" s="165"/>
      <c r="M213" s="170"/>
      <c r="N213" s="171"/>
      <c r="O213" s="171"/>
      <c r="P213" s="171"/>
      <c r="Q213" s="171"/>
      <c r="R213" s="171"/>
      <c r="S213" s="171"/>
      <c r="T213" s="172"/>
      <c r="AT213" s="166" t="s">
        <v>185</v>
      </c>
      <c r="AU213" s="166" t="s">
        <v>87</v>
      </c>
      <c r="AV213" s="13" t="s">
        <v>87</v>
      </c>
      <c r="AW213" s="13" t="s">
        <v>32</v>
      </c>
      <c r="AX213" s="13" t="s">
        <v>85</v>
      </c>
      <c r="AY213" s="166" t="s">
        <v>119</v>
      </c>
    </row>
    <row r="214" spans="1:65" s="2" customFormat="1" ht="24.2" customHeight="1">
      <c r="A214" s="31"/>
      <c r="B214" s="142"/>
      <c r="C214" s="143" t="s">
        <v>381</v>
      </c>
      <c r="D214" s="143" t="s">
        <v>122</v>
      </c>
      <c r="E214" s="144" t="s">
        <v>382</v>
      </c>
      <c r="F214" s="145" t="s">
        <v>383</v>
      </c>
      <c r="G214" s="146" t="s">
        <v>221</v>
      </c>
      <c r="H214" s="147">
        <v>79.099999999999994</v>
      </c>
      <c r="I214" s="148"/>
      <c r="J214" s="149">
        <f>ROUND(I214*H214,2)</f>
        <v>0</v>
      </c>
      <c r="K214" s="145" t="s">
        <v>126</v>
      </c>
      <c r="L214" s="32"/>
      <c r="M214" s="150" t="s">
        <v>1</v>
      </c>
      <c r="N214" s="151" t="s">
        <v>42</v>
      </c>
      <c r="O214" s="57"/>
      <c r="P214" s="152">
        <f>O214*H214</f>
        <v>0</v>
      </c>
      <c r="Q214" s="152">
        <v>0</v>
      </c>
      <c r="R214" s="152">
        <f>Q214*H214</f>
        <v>0</v>
      </c>
      <c r="S214" s="152">
        <v>0</v>
      </c>
      <c r="T214" s="153">
        <f>S214*H214</f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54" t="s">
        <v>247</v>
      </c>
      <c r="AT214" s="154" t="s">
        <v>122</v>
      </c>
      <c r="AU214" s="154" t="s">
        <v>87</v>
      </c>
      <c r="AY214" s="16" t="s">
        <v>119</v>
      </c>
      <c r="BE214" s="155">
        <f>IF(N214="základní",J214,0)</f>
        <v>0</v>
      </c>
      <c r="BF214" s="155">
        <f>IF(N214="snížená",J214,0)</f>
        <v>0</v>
      </c>
      <c r="BG214" s="155">
        <f>IF(N214="zákl. přenesená",J214,0)</f>
        <v>0</v>
      </c>
      <c r="BH214" s="155">
        <f>IF(N214="sníž. přenesená",J214,0)</f>
        <v>0</v>
      </c>
      <c r="BI214" s="155">
        <f>IF(N214="nulová",J214,0)</f>
        <v>0</v>
      </c>
      <c r="BJ214" s="16" t="s">
        <v>85</v>
      </c>
      <c r="BK214" s="155">
        <f>ROUND(I214*H214,2)</f>
        <v>0</v>
      </c>
      <c r="BL214" s="16" t="s">
        <v>247</v>
      </c>
      <c r="BM214" s="154" t="s">
        <v>384</v>
      </c>
    </row>
    <row r="215" spans="1:65" s="2" customFormat="1" ht="24.2" customHeight="1">
      <c r="A215" s="31"/>
      <c r="B215" s="142"/>
      <c r="C215" s="143" t="s">
        <v>385</v>
      </c>
      <c r="D215" s="143" t="s">
        <v>122</v>
      </c>
      <c r="E215" s="144" t="s">
        <v>386</v>
      </c>
      <c r="F215" s="145" t="s">
        <v>387</v>
      </c>
      <c r="G215" s="146" t="s">
        <v>221</v>
      </c>
      <c r="H215" s="147">
        <v>79.099999999999994</v>
      </c>
      <c r="I215" s="148"/>
      <c r="J215" s="149">
        <f>ROUND(I215*H215,2)</f>
        <v>0</v>
      </c>
      <c r="K215" s="145" t="s">
        <v>126</v>
      </c>
      <c r="L215" s="32"/>
      <c r="M215" s="150" t="s">
        <v>1</v>
      </c>
      <c r="N215" s="151" t="s">
        <v>42</v>
      </c>
      <c r="O215" s="57"/>
      <c r="P215" s="152">
        <f>O215*H215</f>
        <v>0</v>
      </c>
      <c r="Q215" s="152">
        <v>2.5000000000000001E-4</v>
      </c>
      <c r="R215" s="152">
        <f>Q215*H215</f>
        <v>1.9774999999999997E-2</v>
      </c>
      <c r="S215" s="152">
        <v>0</v>
      </c>
      <c r="T215" s="153">
        <f>S215*H215</f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54" t="s">
        <v>247</v>
      </c>
      <c r="AT215" s="154" t="s">
        <v>122</v>
      </c>
      <c r="AU215" s="154" t="s">
        <v>87</v>
      </c>
      <c r="AY215" s="16" t="s">
        <v>119</v>
      </c>
      <c r="BE215" s="155">
        <f>IF(N215="základní",J215,0)</f>
        <v>0</v>
      </c>
      <c r="BF215" s="155">
        <f>IF(N215="snížená",J215,0)</f>
        <v>0</v>
      </c>
      <c r="BG215" s="155">
        <f>IF(N215="zákl. přenesená",J215,0)</f>
        <v>0</v>
      </c>
      <c r="BH215" s="155">
        <f>IF(N215="sníž. přenesená",J215,0)</f>
        <v>0</v>
      </c>
      <c r="BI215" s="155">
        <f>IF(N215="nulová",J215,0)</f>
        <v>0</v>
      </c>
      <c r="BJ215" s="16" t="s">
        <v>85</v>
      </c>
      <c r="BK215" s="155">
        <f>ROUND(I215*H215,2)</f>
        <v>0</v>
      </c>
      <c r="BL215" s="16" t="s">
        <v>247</v>
      </c>
      <c r="BM215" s="154" t="s">
        <v>388</v>
      </c>
    </row>
    <row r="216" spans="1:65" s="2" customFormat="1" ht="19.5">
      <c r="A216" s="31"/>
      <c r="B216" s="32"/>
      <c r="C216" s="31"/>
      <c r="D216" s="156" t="s">
        <v>129</v>
      </c>
      <c r="E216" s="31"/>
      <c r="F216" s="157" t="s">
        <v>389</v>
      </c>
      <c r="G216" s="31"/>
      <c r="H216" s="31"/>
      <c r="I216" s="158"/>
      <c r="J216" s="31"/>
      <c r="K216" s="31"/>
      <c r="L216" s="32"/>
      <c r="M216" s="159"/>
      <c r="N216" s="160"/>
      <c r="O216" s="57"/>
      <c r="P216" s="57"/>
      <c r="Q216" s="57"/>
      <c r="R216" s="57"/>
      <c r="S216" s="57"/>
      <c r="T216" s="58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T216" s="16" t="s">
        <v>129</v>
      </c>
      <c r="AU216" s="16" t="s">
        <v>87</v>
      </c>
    </row>
    <row r="217" spans="1:65" s="2" customFormat="1" ht="24.2" customHeight="1">
      <c r="A217" s="31"/>
      <c r="B217" s="142"/>
      <c r="C217" s="143" t="s">
        <v>390</v>
      </c>
      <c r="D217" s="143" t="s">
        <v>122</v>
      </c>
      <c r="E217" s="144" t="s">
        <v>391</v>
      </c>
      <c r="F217" s="145" t="s">
        <v>392</v>
      </c>
      <c r="G217" s="146" t="s">
        <v>221</v>
      </c>
      <c r="H217" s="147">
        <v>79.099999999999994</v>
      </c>
      <c r="I217" s="148"/>
      <c r="J217" s="149">
        <f>ROUND(I217*H217,2)</f>
        <v>0</v>
      </c>
      <c r="K217" s="145" t="s">
        <v>1</v>
      </c>
      <c r="L217" s="32"/>
      <c r="M217" s="150" t="s">
        <v>1</v>
      </c>
      <c r="N217" s="151" t="s">
        <v>42</v>
      </c>
      <c r="O217" s="57"/>
      <c r="P217" s="152">
        <f>O217*H217</f>
        <v>0</v>
      </c>
      <c r="Q217" s="152">
        <v>8.3999999999999995E-3</v>
      </c>
      <c r="R217" s="152">
        <f>Q217*H217</f>
        <v>0.66443999999999992</v>
      </c>
      <c r="S217" s="152">
        <v>8.3999999999999995E-3</v>
      </c>
      <c r="T217" s="153">
        <f>S217*H217</f>
        <v>0.66443999999999992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54" t="s">
        <v>247</v>
      </c>
      <c r="AT217" s="154" t="s">
        <v>122</v>
      </c>
      <c r="AU217" s="154" t="s">
        <v>87</v>
      </c>
      <c r="AY217" s="16" t="s">
        <v>119</v>
      </c>
      <c r="BE217" s="155">
        <f>IF(N217="základní",J217,0)</f>
        <v>0</v>
      </c>
      <c r="BF217" s="155">
        <f>IF(N217="snížená",J217,0)</f>
        <v>0</v>
      </c>
      <c r="BG217" s="155">
        <f>IF(N217="zákl. přenesená",J217,0)</f>
        <v>0</v>
      </c>
      <c r="BH217" s="155">
        <f>IF(N217="sníž. přenesená",J217,0)</f>
        <v>0</v>
      </c>
      <c r="BI217" s="155">
        <f>IF(N217="nulová",J217,0)</f>
        <v>0</v>
      </c>
      <c r="BJ217" s="16" t="s">
        <v>85</v>
      </c>
      <c r="BK217" s="155">
        <f>ROUND(I217*H217,2)</f>
        <v>0</v>
      </c>
      <c r="BL217" s="16" t="s">
        <v>247</v>
      </c>
      <c r="BM217" s="154" t="s">
        <v>393</v>
      </c>
    </row>
    <row r="218" spans="1:65" s="2" customFormat="1" ht="19.5">
      <c r="A218" s="31"/>
      <c r="B218" s="32"/>
      <c r="C218" s="31"/>
      <c r="D218" s="156" t="s">
        <v>129</v>
      </c>
      <c r="E218" s="31"/>
      <c r="F218" s="157" t="s">
        <v>394</v>
      </c>
      <c r="G218" s="31"/>
      <c r="H218" s="31"/>
      <c r="I218" s="158"/>
      <c r="J218" s="31"/>
      <c r="K218" s="31"/>
      <c r="L218" s="32"/>
      <c r="M218" s="159"/>
      <c r="N218" s="160"/>
      <c r="O218" s="57"/>
      <c r="P218" s="57"/>
      <c r="Q218" s="57"/>
      <c r="R218" s="57"/>
      <c r="S218" s="57"/>
      <c r="T218" s="58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T218" s="16" t="s">
        <v>129</v>
      </c>
      <c r="AU218" s="16" t="s">
        <v>87</v>
      </c>
    </row>
    <row r="219" spans="1:65" s="2" customFormat="1" ht="24.2" customHeight="1">
      <c r="A219" s="31"/>
      <c r="B219" s="142"/>
      <c r="C219" s="143" t="s">
        <v>395</v>
      </c>
      <c r="D219" s="143" t="s">
        <v>122</v>
      </c>
      <c r="E219" s="144" t="s">
        <v>396</v>
      </c>
      <c r="F219" s="145" t="s">
        <v>397</v>
      </c>
      <c r="G219" s="146" t="s">
        <v>213</v>
      </c>
      <c r="H219" s="147">
        <v>6.5949999999999998</v>
      </c>
      <c r="I219" s="148"/>
      <c r="J219" s="149">
        <f>ROUND(I219*H219,2)</f>
        <v>0</v>
      </c>
      <c r="K219" s="145" t="s">
        <v>126</v>
      </c>
      <c r="L219" s="32"/>
      <c r="M219" s="150" t="s">
        <v>1</v>
      </c>
      <c r="N219" s="151" t="s">
        <v>42</v>
      </c>
      <c r="O219" s="57"/>
      <c r="P219" s="152">
        <f>O219*H219</f>
        <v>0</v>
      </c>
      <c r="Q219" s="152">
        <v>0</v>
      </c>
      <c r="R219" s="152">
        <f>Q219*H219</f>
        <v>0</v>
      </c>
      <c r="S219" s="152">
        <v>0</v>
      </c>
      <c r="T219" s="153">
        <f>S219*H219</f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54" t="s">
        <v>247</v>
      </c>
      <c r="AT219" s="154" t="s">
        <v>122</v>
      </c>
      <c r="AU219" s="154" t="s">
        <v>87</v>
      </c>
      <c r="AY219" s="16" t="s">
        <v>119</v>
      </c>
      <c r="BE219" s="155">
        <f>IF(N219="základní",J219,0)</f>
        <v>0</v>
      </c>
      <c r="BF219" s="155">
        <f>IF(N219="snížená",J219,0)</f>
        <v>0</v>
      </c>
      <c r="BG219" s="155">
        <f>IF(N219="zákl. přenesená",J219,0)</f>
        <v>0</v>
      </c>
      <c r="BH219" s="155">
        <f>IF(N219="sníž. přenesená",J219,0)</f>
        <v>0</v>
      </c>
      <c r="BI219" s="155">
        <f>IF(N219="nulová",J219,0)</f>
        <v>0</v>
      </c>
      <c r="BJ219" s="16" t="s">
        <v>85</v>
      </c>
      <c r="BK219" s="155">
        <f>ROUND(I219*H219,2)</f>
        <v>0</v>
      </c>
      <c r="BL219" s="16" t="s">
        <v>247</v>
      </c>
      <c r="BM219" s="154" t="s">
        <v>398</v>
      </c>
    </row>
    <row r="220" spans="1:65" s="2" customFormat="1" ht="24.2" customHeight="1">
      <c r="A220" s="31"/>
      <c r="B220" s="142"/>
      <c r="C220" s="143" t="s">
        <v>399</v>
      </c>
      <c r="D220" s="143" t="s">
        <v>122</v>
      </c>
      <c r="E220" s="144" t="s">
        <v>400</v>
      </c>
      <c r="F220" s="145" t="s">
        <v>401</v>
      </c>
      <c r="G220" s="146" t="s">
        <v>213</v>
      </c>
      <c r="H220" s="147">
        <v>6.5949999999999998</v>
      </c>
      <c r="I220" s="148"/>
      <c r="J220" s="149">
        <f>ROUND(I220*H220,2)</f>
        <v>0</v>
      </c>
      <c r="K220" s="145" t="s">
        <v>126</v>
      </c>
      <c r="L220" s="32"/>
      <c r="M220" s="150" t="s">
        <v>1</v>
      </c>
      <c r="N220" s="151" t="s">
        <v>42</v>
      </c>
      <c r="O220" s="57"/>
      <c r="P220" s="152">
        <f>O220*H220</f>
        <v>0</v>
      </c>
      <c r="Q220" s="152">
        <v>0</v>
      </c>
      <c r="R220" s="152">
        <f>Q220*H220</f>
        <v>0</v>
      </c>
      <c r="S220" s="152">
        <v>0</v>
      </c>
      <c r="T220" s="153">
        <f>S220*H220</f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54" t="s">
        <v>247</v>
      </c>
      <c r="AT220" s="154" t="s">
        <v>122</v>
      </c>
      <c r="AU220" s="154" t="s">
        <v>87</v>
      </c>
      <c r="AY220" s="16" t="s">
        <v>119</v>
      </c>
      <c r="BE220" s="155">
        <f>IF(N220="základní",J220,0)</f>
        <v>0</v>
      </c>
      <c r="BF220" s="155">
        <f>IF(N220="snížená",J220,0)</f>
        <v>0</v>
      </c>
      <c r="BG220" s="155">
        <f>IF(N220="zákl. přenesená",J220,0)</f>
        <v>0</v>
      </c>
      <c r="BH220" s="155">
        <f>IF(N220="sníž. přenesená",J220,0)</f>
        <v>0</v>
      </c>
      <c r="BI220" s="155">
        <f>IF(N220="nulová",J220,0)</f>
        <v>0</v>
      </c>
      <c r="BJ220" s="16" t="s">
        <v>85</v>
      </c>
      <c r="BK220" s="155">
        <f>ROUND(I220*H220,2)</f>
        <v>0</v>
      </c>
      <c r="BL220" s="16" t="s">
        <v>247</v>
      </c>
      <c r="BM220" s="154" t="s">
        <v>402</v>
      </c>
    </row>
    <row r="221" spans="1:65" s="12" customFormat="1" ht="22.9" customHeight="1">
      <c r="B221" s="129"/>
      <c r="D221" s="130" t="s">
        <v>76</v>
      </c>
      <c r="E221" s="140" t="s">
        <v>403</v>
      </c>
      <c r="F221" s="140" t="s">
        <v>404</v>
      </c>
      <c r="I221" s="132"/>
      <c r="J221" s="141">
        <f>BK221</f>
        <v>0</v>
      </c>
      <c r="L221" s="129"/>
      <c r="M221" s="134"/>
      <c r="N221" s="135"/>
      <c r="O221" s="135"/>
      <c r="P221" s="136">
        <f>SUM(P222:P224)</f>
        <v>0</v>
      </c>
      <c r="Q221" s="135"/>
      <c r="R221" s="136">
        <f>SUM(R222:R224)</f>
        <v>0</v>
      </c>
      <c r="S221" s="135"/>
      <c r="T221" s="137">
        <f>SUM(T222:T224)</f>
        <v>0</v>
      </c>
      <c r="AR221" s="130" t="s">
        <v>87</v>
      </c>
      <c r="AT221" s="138" t="s">
        <v>76</v>
      </c>
      <c r="AU221" s="138" t="s">
        <v>85</v>
      </c>
      <c r="AY221" s="130" t="s">
        <v>119</v>
      </c>
      <c r="BK221" s="139">
        <f>SUM(BK222:BK224)</f>
        <v>0</v>
      </c>
    </row>
    <row r="222" spans="1:65" s="2" customFormat="1" ht="16.5" customHeight="1">
      <c r="A222" s="31"/>
      <c r="B222" s="142"/>
      <c r="C222" s="143" t="s">
        <v>405</v>
      </c>
      <c r="D222" s="143" t="s">
        <v>122</v>
      </c>
      <c r="E222" s="144" t="s">
        <v>406</v>
      </c>
      <c r="F222" s="145" t="s">
        <v>407</v>
      </c>
      <c r="G222" s="146" t="s">
        <v>268</v>
      </c>
      <c r="H222" s="147">
        <v>1</v>
      </c>
      <c r="I222" s="148"/>
      <c r="J222" s="149">
        <f>ROUND(I222*H222,2)</f>
        <v>0</v>
      </c>
      <c r="K222" s="145" t="s">
        <v>1</v>
      </c>
      <c r="L222" s="32"/>
      <c r="M222" s="150" t="s">
        <v>1</v>
      </c>
      <c r="N222" s="151" t="s">
        <v>42</v>
      </c>
      <c r="O222" s="57"/>
      <c r="P222" s="152">
        <f>O222*H222</f>
        <v>0</v>
      </c>
      <c r="Q222" s="152">
        <v>0</v>
      </c>
      <c r="R222" s="152">
        <f>Q222*H222</f>
        <v>0</v>
      </c>
      <c r="S222" s="152">
        <v>0</v>
      </c>
      <c r="T222" s="153">
        <f>S222*H222</f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54" t="s">
        <v>247</v>
      </c>
      <c r="AT222" s="154" t="s">
        <v>122</v>
      </c>
      <c r="AU222" s="154" t="s">
        <v>87</v>
      </c>
      <c r="AY222" s="16" t="s">
        <v>119</v>
      </c>
      <c r="BE222" s="155">
        <f>IF(N222="základní",J222,0)</f>
        <v>0</v>
      </c>
      <c r="BF222" s="155">
        <f>IF(N222="snížená",J222,0)</f>
        <v>0</v>
      </c>
      <c r="BG222" s="155">
        <f>IF(N222="zákl. přenesená",J222,0)</f>
        <v>0</v>
      </c>
      <c r="BH222" s="155">
        <f>IF(N222="sníž. přenesená",J222,0)</f>
        <v>0</v>
      </c>
      <c r="BI222" s="155">
        <f>IF(N222="nulová",J222,0)</f>
        <v>0</v>
      </c>
      <c r="BJ222" s="16" t="s">
        <v>85</v>
      </c>
      <c r="BK222" s="155">
        <f>ROUND(I222*H222,2)</f>
        <v>0</v>
      </c>
      <c r="BL222" s="16" t="s">
        <v>247</v>
      </c>
      <c r="BM222" s="154" t="s">
        <v>408</v>
      </c>
    </row>
    <row r="223" spans="1:65" s="2" customFormat="1" ht="19.5">
      <c r="A223" s="31"/>
      <c r="B223" s="32"/>
      <c r="C223" s="31"/>
      <c r="D223" s="156" t="s">
        <v>129</v>
      </c>
      <c r="E223" s="31"/>
      <c r="F223" s="157" t="s">
        <v>270</v>
      </c>
      <c r="G223" s="31"/>
      <c r="H223" s="31"/>
      <c r="I223" s="158"/>
      <c r="J223" s="31"/>
      <c r="K223" s="31"/>
      <c r="L223" s="32"/>
      <c r="M223" s="159"/>
      <c r="N223" s="160"/>
      <c r="O223" s="57"/>
      <c r="P223" s="57"/>
      <c r="Q223" s="57"/>
      <c r="R223" s="57"/>
      <c r="S223" s="57"/>
      <c r="T223" s="58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T223" s="16" t="s">
        <v>129</v>
      </c>
      <c r="AU223" s="16" t="s">
        <v>87</v>
      </c>
    </row>
    <row r="224" spans="1:65" s="13" customFormat="1" ht="11.25">
      <c r="B224" s="165"/>
      <c r="D224" s="156" t="s">
        <v>185</v>
      </c>
      <c r="E224" s="166" t="s">
        <v>1</v>
      </c>
      <c r="F224" s="167" t="s">
        <v>409</v>
      </c>
      <c r="H224" s="168">
        <v>1</v>
      </c>
      <c r="I224" s="169"/>
      <c r="L224" s="165"/>
      <c r="M224" s="170"/>
      <c r="N224" s="171"/>
      <c r="O224" s="171"/>
      <c r="P224" s="171"/>
      <c r="Q224" s="171"/>
      <c r="R224" s="171"/>
      <c r="S224" s="171"/>
      <c r="T224" s="172"/>
      <c r="AT224" s="166" t="s">
        <v>185</v>
      </c>
      <c r="AU224" s="166" t="s">
        <v>87</v>
      </c>
      <c r="AV224" s="13" t="s">
        <v>87</v>
      </c>
      <c r="AW224" s="13" t="s">
        <v>32</v>
      </c>
      <c r="AX224" s="13" t="s">
        <v>85</v>
      </c>
      <c r="AY224" s="166" t="s">
        <v>119</v>
      </c>
    </row>
    <row r="225" spans="1:65" s="12" customFormat="1" ht="22.9" customHeight="1">
      <c r="B225" s="129"/>
      <c r="D225" s="130" t="s">
        <v>76</v>
      </c>
      <c r="E225" s="140" t="s">
        <v>410</v>
      </c>
      <c r="F225" s="140" t="s">
        <v>411</v>
      </c>
      <c r="I225" s="132"/>
      <c r="J225" s="141">
        <f>BK225</f>
        <v>0</v>
      </c>
      <c r="L225" s="129"/>
      <c r="M225" s="134"/>
      <c r="N225" s="135"/>
      <c r="O225" s="135"/>
      <c r="P225" s="136">
        <f>SUM(P226:P234)</f>
        <v>0</v>
      </c>
      <c r="Q225" s="135"/>
      <c r="R225" s="136">
        <f>SUM(R226:R234)</f>
        <v>3.0456000000000004E-2</v>
      </c>
      <c r="S225" s="135"/>
      <c r="T225" s="137">
        <f>SUM(T226:T234)</f>
        <v>5.8279999999999998E-3</v>
      </c>
      <c r="AR225" s="130" t="s">
        <v>87</v>
      </c>
      <c r="AT225" s="138" t="s">
        <v>76</v>
      </c>
      <c r="AU225" s="138" t="s">
        <v>85</v>
      </c>
      <c r="AY225" s="130" t="s">
        <v>119</v>
      </c>
      <c r="BK225" s="139">
        <f>SUM(BK226:BK234)</f>
        <v>0</v>
      </c>
    </row>
    <row r="226" spans="1:65" s="2" customFormat="1" ht="16.5" customHeight="1">
      <c r="A226" s="31"/>
      <c r="B226" s="142"/>
      <c r="C226" s="143" t="s">
        <v>412</v>
      </c>
      <c r="D226" s="143" t="s">
        <v>122</v>
      </c>
      <c r="E226" s="144" t="s">
        <v>413</v>
      </c>
      <c r="F226" s="145" t="s">
        <v>414</v>
      </c>
      <c r="G226" s="146" t="s">
        <v>221</v>
      </c>
      <c r="H226" s="147">
        <v>18.8</v>
      </c>
      <c r="I226" s="148"/>
      <c r="J226" s="149">
        <f>ROUND(I226*H226,2)</f>
        <v>0</v>
      </c>
      <c r="K226" s="145" t="s">
        <v>126</v>
      </c>
      <c r="L226" s="32"/>
      <c r="M226" s="150" t="s">
        <v>1</v>
      </c>
      <c r="N226" s="151" t="s">
        <v>42</v>
      </c>
      <c r="O226" s="57"/>
      <c r="P226" s="152">
        <f>O226*H226</f>
        <v>0</v>
      </c>
      <c r="Q226" s="152">
        <v>0</v>
      </c>
      <c r="R226" s="152">
        <f>Q226*H226</f>
        <v>0</v>
      </c>
      <c r="S226" s="152">
        <v>0</v>
      </c>
      <c r="T226" s="153">
        <f>S226*H226</f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54" t="s">
        <v>247</v>
      </c>
      <c r="AT226" s="154" t="s">
        <v>122</v>
      </c>
      <c r="AU226" s="154" t="s">
        <v>87</v>
      </c>
      <c r="AY226" s="16" t="s">
        <v>119</v>
      </c>
      <c r="BE226" s="155">
        <f>IF(N226="základní",J226,0)</f>
        <v>0</v>
      </c>
      <c r="BF226" s="155">
        <f>IF(N226="snížená",J226,0)</f>
        <v>0</v>
      </c>
      <c r="BG226" s="155">
        <f>IF(N226="zákl. přenesená",J226,0)</f>
        <v>0</v>
      </c>
      <c r="BH226" s="155">
        <f>IF(N226="sníž. přenesená",J226,0)</f>
        <v>0</v>
      </c>
      <c r="BI226" s="155">
        <f>IF(N226="nulová",J226,0)</f>
        <v>0</v>
      </c>
      <c r="BJ226" s="16" t="s">
        <v>85</v>
      </c>
      <c r="BK226" s="155">
        <f>ROUND(I226*H226,2)</f>
        <v>0</v>
      </c>
      <c r="BL226" s="16" t="s">
        <v>247</v>
      </c>
      <c r="BM226" s="154" t="s">
        <v>415</v>
      </c>
    </row>
    <row r="227" spans="1:65" s="2" customFormat="1" ht="16.5" customHeight="1">
      <c r="A227" s="31"/>
      <c r="B227" s="142"/>
      <c r="C227" s="143" t="s">
        <v>416</v>
      </c>
      <c r="D227" s="143" t="s">
        <v>122</v>
      </c>
      <c r="E227" s="144" t="s">
        <v>417</v>
      </c>
      <c r="F227" s="145" t="s">
        <v>418</v>
      </c>
      <c r="G227" s="146" t="s">
        <v>221</v>
      </c>
      <c r="H227" s="147">
        <v>18.8</v>
      </c>
      <c r="I227" s="148"/>
      <c r="J227" s="149">
        <f>ROUND(I227*H227,2)</f>
        <v>0</v>
      </c>
      <c r="K227" s="145" t="s">
        <v>126</v>
      </c>
      <c r="L227" s="32"/>
      <c r="M227" s="150" t="s">
        <v>1</v>
      </c>
      <c r="N227" s="151" t="s">
        <v>42</v>
      </c>
      <c r="O227" s="57"/>
      <c r="P227" s="152">
        <f>O227*H227</f>
        <v>0</v>
      </c>
      <c r="Q227" s="152">
        <v>1E-3</v>
      </c>
      <c r="R227" s="152">
        <f>Q227*H227</f>
        <v>1.8800000000000001E-2</v>
      </c>
      <c r="S227" s="152">
        <v>3.1E-4</v>
      </c>
      <c r="T227" s="153">
        <f>S227*H227</f>
        <v>5.8279999999999998E-3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54" t="s">
        <v>247</v>
      </c>
      <c r="AT227" s="154" t="s">
        <v>122</v>
      </c>
      <c r="AU227" s="154" t="s">
        <v>87</v>
      </c>
      <c r="AY227" s="16" t="s">
        <v>119</v>
      </c>
      <c r="BE227" s="155">
        <f>IF(N227="základní",J227,0)</f>
        <v>0</v>
      </c>
      <c r="BF227" s="155">
        <f>IF(N227="snížená",J227,0)</f>
        <v>0</v>
      </c>
      <c r="BG227" s="155">
        <f>IF(N227="zákl. přenesená",J227,0)</f>
        <v>0</v>
      </c>
      <c r="BH227" s="155">
        <f>IF(N227="sníž. přenesená",J227,0)</f>
        <v>0</v>
      </c>
      <c r="BI227" s="155">
        <f>IF(N227="nulová",J227,0)</f>
        <v>0</v>
      </c>
      <c r="BJ227" s="16" t="s">
        <v>85</v>
      </c>
      <c r="BK227" s="155">
        <f>ROUND(I227*H227,2)</f>
        <v>0</v>
      </c>
      <c r="BL227" s="16" t="s">
        <v>247</v>
      </c>
      <c r="BM227" s="154" t="s">
        <v>419</v>
      </c>
    </row>
    <row r="228" spans="1:65" s="13" customFormat="1" ht="11.25">
      <c r="B228" s="165"/>
      <c r="D228" s="156" t="s">
        <v>185</v>
      </c>
      <c r="E228" s="166" t="s">
        <v>1</v>
      </c>
      <c r="F228" s="167" t="s">
        <v>420</v>
      </c>
      <c r="H228" s="168">
        <v>18.8</v>
      </c>
      <c r="I228" s="169"/>
      <c r="L228" s="165"/>
      <c r="M228" s="170"/>
      <c r="N228" s="171"/>
      <c r="O228" s="171"/>
      <c r="P228" s="171"/>
      <c r="Q228" s="171"/>
      <c r="R228" s="171"/>
      <c r="S228" s="171"/>
      <c r="T228" s="172"/>
      <c r="AT228" s="166" t="s">
        <v>185</v>
      </c>
      <c r="AU228" s="166" t="s">
        <v>87</v>
      </c>
      <c r="AV228" s="13" t="s">
        <v>87</v>
      </c>
      <c r="AW228" s="13" t="s">
        <v>32</v>
      </c>
      <c r="AX228" s="13" t="s">
        <v>85</v>
      </c>
      <c r="AY228" s="166" t="s">
        <v>119</v>
      </c>
    </row>
    <row r="229" spans="1:65" s="2" customFormat="1" ht="21.75" customHeight="1">
      <c r="A229" s="31"/>
      <c r="B229" s="142"/>
      <c r="C229" s="143" t="s">
        <v>421</v>
      </c>
      <c r="D229" s="143" t="s">
        <v>122</v>
      </c>
      <c r="E229" s="144" t="s">
        <v>422</v>
      </c>
      <c r="F229" s="145" t="s">
        <v>423</v>
      </c>
      <c r="G229" s="146" t="s">
        <v>221</v>
      </c>
      <c r="H229" s="147">
        <v>18.8</v>
      </c>
      <c r="I229" s="148"/>
      <c r="J229" s="149">
        <f>ROUND(I229*H229,2)</f>
        <v>0</v>
      </c>
      <c r="K229" s="145" t="s">
        <v>126</v>
      </c>
      <c r="L229" s="32"/>
      <c r="M229" s="150" t="s">
        <v>1</v>
      </c>
      <c r="N229" s="151" t="s">
        <v>42</v>
      </c>
      <c r="O229" s="57"/>
      <c r="P229" s="152">
        <f>O229*H229</f>
        <v>0</v>
      </c>
      <c r="Q229" s="152">
        <v>2.1000000000000001E-4</v>
      </c>
      <c r="R229" s="152">
        <f>Q229*H229</f>
        <v>3.9480000000000001E-3</v>
      </c>
      <c r="S229" s="152">
        <v>0</v>
      </c>
      <c r="T229" s="153">
        <f>S229*H229</f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54" t="s">
        <v>247</v>
      </c>
      <c r="AT229" s="154" t="s">
        <v>122</v>
      </c>
      <c r="AU229" s="154" t="s">
        <v>87</v>
      </c>
      <c r="AY229" s="16" t="s">
        <v>119</v>
      </c>
      <c r="BE229" s="155">
        <f>IF(N229="základní",J229,0)</f>
        <v>0</v>
      </c>
      <c r="BF229" s="155">
        <f>IF(N229="snížená",J229,0)</f>
        <v>0</v>
      </c>
      <c r="BG229" s="155">
        <f>IF(N229="zákl. přenesená",J229,0)</f>
        <v>0</v>
      </c>
      <c r="BH229" s="155">
        <f>IF(N229="sníž. přenesená",J229,0)</f>
        <v>0</v>
      </c>
      <c r="BI229" s="155">
        <f>IF(N229="nulová",J229,0)</f>
        <v>0</v>
      </c>
      <c r="BJ229" s="16" t="s">
        <v>85</v>
      </c>
      <c r="BK229" s="155">
        <f>ROUND(I229*H229,2)</f>
        <v>0</v>
      </c>
      <c r="BL229" s="16" t="s">
        <v>247</v>
      </c>
      <c r="BM229" s="154" t="s">
        <v>424</v>
      </c>
    </row>
    <row r="230" spans="1:65" s="13" customFormat="1" ht="11.25">
      <c r="B230" s="165"/>
      <c r="D230" s="156" t="s">
        <v>185</v>
      </c>
      <c r="E230" s="166" t="s">
        <v>1</v>
      </c>
      <c r="F230" s="167" t="s">
        <v>425</v>
      </c>
      <c r="H230" s="168">
        <v>18.8</v>
      </c>
      <c r="I230" s="169"/>
      <c r="L230" s="165"/>
      <c r="M230" s="170"/>
      <c r="N230" s="171"/>
      <c r="O230" s="171"/>
      <c r="P230" s="171"/>
      <c r="Q230" s="171"/>
      <c r="R230" s="171"/>
      <c r="S230" s="171"/>
      <c r="T230" s="172"/>
      <c r="AT230" s="166" t="s">
        <v>185</v>
      </c>
      <c r="AU230" s="166" t="s">
        <v>87</v>
      </c>
      <c r="AV230" s="13" t="s">
        <v>87</v>
      </c>
      <c r="AW230" s="13" t="s">
        <v>32</v>
      </c>
      <c r="AX230" s="13" t="s">
        <v>85</v>
      </c>
      <c r="AY230" s="166" t="s">
        <v>119</v>
      </c>
    </row>
    <row r="231" spans="1:65" s="2" customFormat="1" ht="24.2" customHeight="1">
      <c r="A231" s="31"/>
      <c r="B231" s="142"/>
      <c r="C231" s="143" t="s">
        <v>426</v>
      </c>
      <c r="D231" s="143" t="s">
        <v>122</v>
      </c>
      <c r="E231" s="144" t="s">
        <v>427</v>
      </c>
      <c r="F231" s="145" t="s">
        <v>428</v>
      </c>
      <c r="G231" s="146" t="s">
        <v>221</v>
      </c>
      <c r="H231" s="147">
        <v>18.8</v>
      </c>
      <c r="I231" s="148"/>
      <c r="J231" s="149">
        <f>ROUND(I231*H231,2)</f>
        <v>0</v>
      </c>
      <c r="K231" s="145" t="s">
        <v>126</v>
      </c>
      <c r="L231" s="32"/>
      <c r="M231" s="150" t="s">
        <v>1</v>
      </c>
      <c r="N231" s="151" t="s">
        <v>42</v>
      </c>
      <c r="O231" s="57"/>
      <c r="P231" s="152">
        <f>O231*H231</f>
        <v>0</v>
      </c>
      <c r="Q231" s="152">
        <v>4.0000000000000002E-4</v>
      </c>
      <c r="R231" s="152">
        <f>Q231*H231</f>
        <v>7.5200000000000006E-3</v>
      </c>
      <c r="S231" s="152">
        <v>0</v>
      </c>
      <c r="T231" s="153">
        <f>S231*H231</f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54" t="s">
        <v>247</v>
      </c>
      <c r="AT231" s="154" t="s">
        <v>122</v>
      </c>
      <c r="AU231" s="154" t="s">
        <v>87</v>
      </c>
      <c r="AY231" s="16" t="s">
        <v>119</v>
      </c>
      <c r="BE231" s="155">
        <f>IF(N231="základní",J231,0)</f>
        <v>0</v>
      </c>
      <c r="BF231" s="155">
        <f>IF(N231="snížená",J231,0)</f>
        <v>0</v>
      </c>
      <c r="BG231" s="155">
        <f>IF(N231="zákl. přenesená",J231,0)</f>
        <v>0</v>
      </c>
      <c r="BH231" s="155">
        <f>IF(N231="sníž. přenesená",J231,0)</f>
        <v>0</v>
      </c>
      <c r="BI231" s="155">
        <f>IF(N231="nulová",J231,0)</f>
        <v>0</v>
      </c>
      <c r="BJ231" s="16" t="s">
        <v>85</v>
      </c>
      <c r="BK231" s="155">
        <f>ROUND(I231*H231,2)</f>
        <v>0</v>
      </c>
      <c r="BL231" s="16" t="s">
        <v>247</v>
      </c>
      <c r="BM231" s="154" t="s">
        <v>429</v>
      </c>
    </row>
    <row r="232" spans="1:65" s="2" customFormat="1" ht="24.2" customHeight="1">
      <c r="A232" s="31"/>
      <c r="B232" s="142"/>
      <c r="C232" s="143" t="s">
        <v>430</v>
      </c>
      <c r="D232" s="143" t="s">
        <v>122</v>
      </c>
      <c r="E232" s="144" t="s">
        <v>431</v>
      </c>
      <c r="F232" s="145" t="s">
        <v>432</v>
      </c>
      <c r="G232" s="146" t="s">
        <v>275</v>
      </c>
      <c r="H232" s="147">
        <v>47</v>
      </c>
      <c r="I232" s="148"/>
      <c r="J232" s="149">
        <f>ROUND(I232*H232,2)</f>
        <v>0</v>
      </c>
      <c r="K232" s="145" t="s">
        <v>126</v>
      </c>
      <c r="L232" s="32"/>
      <c r="M232" s="150" t="s">
        <v>1</v>
      </c>
      <c r="N232" s="151" t="s">
        <v>42</v>
      </c>
      <c r="O232" s="57"/>
      <c r="P232" s="152">
        <f>O232*H232</f>
        <v>0</v>
      </c>
      <c r="Q232" s="152">
        <v>0</v>
      </c>
      <c r="R232" s="152">
        <f>Q232*H232</f>
        <v>0</v>
      </c>
      <c r="S232" s="152">
        <v>0</v>
      </c>
      <c r="T232" s="153">
        <f>S232*H232</f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54" t="s">
        <v>247</v>
      </c>
      <c r="AT232" s="154" t="s">
        <v>122</v>
      </c>
      <c r="AU232" s="154" t="s">
        <v>87</v>
      </c>
      <c r="AY232" s="16" t="s">
        <v>119</v>
      </c>
      <c r="BE232" s="155">
        <f>IF(N232="základní",J232,0)</f>
        <v>0</v>
      </c>
      <c r="BF232" s="155">
        <f>IF(N232="snížená",J232,0)</f>
        <v>0</v>
      </c>
      <c r="BG232" s="155">
        <f>IF(N232="zákl. přenesená",J232,0)</f>
        <v>0</v>
      </c>
      <c r="BH232" s="155">
        <f>IF(N232="sníž. přenesená",J232,0)</f>
        <v>0</v>
      </c>
      <c r="BI232" s="155">
        <f>IF(N232="nulová",J232,0)</f>
        <v>0</v>
      </c>
      <c r="BJ232" s="16" t="s">
        <v>85</v>
      </c>
      <c r="BK232" s="155">
        <f>ROUND(I232*H232,2)</f>
        <v>0</v>
      </c>
      <c r="BL232" s="16" t="s">
        <v>247</v>
      </c>
      <c r="BM232" s="154" t="s">
        <v>433</v>
      </c>
    </row>
    <row r="233" spans="1:65" s="2" customFormat="1" ht="33" customHeight="1">
      <c r="A233" s="31"/>
      <c r="B233" s="142"/>
      <c r="C233" s="143" t="s">
        <v>434</v>
      </c>
      <c r="D233" s="143" t="s">
        <v>122</v>
      </c>
      <c r="E233" s="144" t="s">
        <v>435</v>
      </c>
      <c r="F233" s="145" t="s">
        <v>436</v>
      </c>
      <c r="G233" s="146" t="s">
        <v>221</v>
      </c>
      <c r="H233" s="147">
        <v>18.8</v>
      </c>
      <c r="I233" s="148"/>
      <c r="J233" s="149">
        <f>ROUND(I233*H233,2)</f>
        <v>0</v>
      </c>
      <c r="K233" s="145" t="s">
        <v>126</v>
      </c>
      <c r="L233" s="32"/>
      <c r="M233" s="150" t="s">
        <v>1</v>
      </c>
      <c r="N233" s="151" t="s">
        <v>42</v>
      </c>
      <c r="O233" s="57"/>
      <c r="P233" s="152">
        <f>O233*H233</f>
        <v>0</v>
      </c>
      <c r="Q233" s="152">
        <v>1.0000000000000001E-5</v>
      </c>
      <c r="R233" s="152">
        <f>Q233*H233</f>
        <v>1.8800000000000002E-4</v>
      </c>
      <c r="S233" s="152">
        <v>0</v>
      </c>
      <c r="T233" s="153">
        <f>S233*H233</f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54" t="s">
        <v>247</v>
      </c>
      <c r="AT233" s="154" t="s">
        <v>122</v>
      </c>
      <c r="AU233" s="154" t="s">
        <v>87</v>
      </c>
      <c r="AY233" s="16" t="s">
        <v>119</v>
      </c>
      <c r="BE233" s="155">
        <f>IF(N233="základní",J233,0)</f>
        <v>0</v>
      </c>
      <c r="BF233" s="155">
        <f>IF(N233="snížená",J233,0)</f>
        <v>0</v>
      </c>
      <c r="BG233" s="155">
        <f>IF(N233="zákl. přenesená",J233,0)</f>
        <v>0</v>
      </c>
      <c r="BH233" s="155">
        <f>IF(N233="sníž. přenesená",J233,0)</f>
        <v>0</v>
      </c>
      <c r="BI233" s="155">
        <f>IF(N233="nulová",J233,0)</f>
        <v>0</v>
      </c>
      <c r="BJ233" s="16" t="s">
        <v>85</v>
      </c>
      <c r="BK233" s="155">
        <f>ROUND(I233*H233,2)</f>
        <v>0</v>
      </c>
      <c r="BL233" s="16" t="s">
        <v>247</v>
      </c>
      <c r="BM233" s="154" t="s">
        <v>437</v>
      </c>
    </row>
    <row r="234" spans="1:65" s="13" customFormat="1" ht="22.5">
      <c r="B234" s="165"/>
      <c r="D234" s="156" t="s">
        <v>185</v>
      </c>
      <c r="E234" s="166" t="s">
        <v>1</v>
      </c>
      <c r="F234" s="167" t="s">
        <v>438</v>
      </c>
      <c r="H234" s="168">
        <v>18.8</v>
      </c>
      <c r="I234" s="169"/>
      <c r="L234" s="165"/>
      <c r="M234" s="191"/>
      <c r="N234" s="192"/>
      <c r="O234" s="192"/>
      <c r="P234" s="192"/>
      <c r="Q234" s="192"/>
      <c r="R234" s="192"/>
      <c r="S234" s="192"/>
      <c r="T234" s="193"/>
      <c r="AT234" s="166" t="s">
        <v>185</v>
      </c>
      <c r="AU234" s="166" t="s">
        <v>87</v>
      </c>
      <c r="AV234" s="13" t="s">
        <v>87</v>
      </c>
      <c r="AW234" s="13" t="s">
        <v>32</v>
      </c>
      <c r="AX234" s="13" t="s">
        <v>85</v>
      </c>
      <c r="AY234" s="166" t="s">
        <v>119</v>
      </c>
    </row>
    <row r="235" spans="1:65" s="2" customFormat="1" ht="6.95" customHeight="1">
      <c r="A235" s="31"/>
      <c r="B235" s="46"/>
      <c r="C235" s="47"/>
      <c r="D235" s="47"/>
      <c r="E235" s="47"/>
      <c r="F235" s="47"/>
      <c r="G235" s="47"/>
      <c r="H235" s="47"/>
      <c r="I235" s="47"/>
      <c r="J235" s="47"/>
      <c r="K235" s="47"/>
      <c r="L235" s="32"/>
      <c r="M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</row>
  </sheetData>
  <autoFilter ref="C126:K234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00 - Vedlejší a ostatní n...</vt:lpstr>
      <vt:lpstr>01 - Oprava podlahy</vt:lpstr>
      <vt:lpstr>'00 - Vedlejší a ostatní n...'!Názvy_tisku</vt:lpstr>
      <vt:lpstr>'01 - Oprava podlahy'!Názvy_tisku</vt:lpstr>
      <vt:lpstr>'Rekapitulace stavby'!Názvy_tisku</vt:lpstr>
      <vt:lpstr>'00 - Vedlejší a ostatní n...'!Oblast_tisku</vt:lpstr>
      <vt:lpstr>'01 - Oprava podlahy'!Oblast_tisku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 Vojtěch</dc:creator>
  <cp:lastModifiedBy>Aleš Vojtěch</cp:lastModifiedBy>
  <dcterms:created xsi:type="dcterms:W3CDTF">2023-11-30T07:15:36Z</dcterms:created>
  <dcterms:modified xsi:type="dcterms:W3CDTF">2023-11-30T07:18:34Z</dcterms:modified>
</cp:coreProperties>
</file>