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dbor místního rozvoje\Veřejné zakázky\VŘ 2025\VZMR - Demolice objektu č. p. 66\"/>
    </mc:Choice>
  </mc:AlternateContent>
  <bookViews>
    <workbookView xWindow="-105" yWindow="-105" windowWidth="38625" windowHeight="21225" activeTab="5"/>
  </bookViews>
  <sheets>
    <sheet name="Pokyny pro vyplnění" sheetId="11" r:id="rId1"/>
    <sheet name="Stavba" sheetId="1" r:id="rId2"/>
    <sheet name="VzorPolozky" sheetId="10" state="hidden" r:id="rId3"/>
    <sheet name="0 1 Naklady" sheetId="12" r:id="rId4"/>
    <sheet name="1 1 Pol" sheetId="13" r:id="rId5"/>
    <sheet name="2 1 Pol" sheetId="14" r:id="rId6"/>
    <sheet name="3 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Naklady'!$1:$7</definedName>
    <definedName name="_xlnm.Print_Titles" localSheetId="4">'1 1 Pol'!$1:$7</definedName>
    <definedName name="_xlnm.Print_Titles" localSheetId="5">'2 1 Pol'!$1:$7</definedName>
    <definedName name="_xlnm.Print_Titles" localSheetId="6">'3 1 Pol'!$1:$7</definedName>
    <definedName name="oadresa">Stavba!$D$6</definedName>
    <definedName name="Objednatel" localSheetId="1">Stavba!$D$5</definedName>
    <definedName name="Objekt" localSheetId="1">Stavba!$B$38</definedName>
    <definedName name="_xlnm.Print_Area" localSheetId="3">'0 1 Naklady'!$A$1:$W$21</definedName>
    <definedName name="_xlnm.Print_Area" localSheetId="4">'1 1 Pol'!$A$1:$W$44</definedName>
    <definedName name="_xlnm.Print_Area" localSheetId="5">'2 1 Pol'!$A$1:$W$36</definedName>
    <definedName name="_xlnm.Print_Area" localSheetId="6">'3 1 Pol'!$A$1:$W$48</definedName>
    <definedName name="_xlnm.Print_Area" localSheetId="1">Stavba!$A$1:$J$72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5" l="1"/>
  <c r="M9" i="15" s="1"/>
  <c r="I9" i="15"/>
  <c r="K9" i="15"/>
  <c r="O9" i="15"/>
  <c r="Q9" i="15"/>
  <c r="T9" i="15"/>
  <c r="G16" i="12" l="1"/>
  <c r="AY16" i="15" l="1"/>
  <c r="G11" i="15"/>
  <c r="M11" i="15" s="1"/>
  <c r="I11" i="15"/>
  <c r="K11" i="15"/>
  <c r="O11" i="15"/>
  <c r="Q11" i="15"/>
  <c r="T11" i="15"/>
  <c r="G13" i="15"/>
  <c r="M13" i="15" s="1"/>
  <c r="I13" i="15"/>
  <c r="K13" i="15"/>
  <c r="O13" i="15"/>
  <c r="Q13" i="15"/>
  <c r="T13" i="15"/>
  <c r="G15" i="15"/>
  <c r="M15" i="15" s="1"/>
  <c r="I15" i="15"/>
  <c r="K15" i="15"/>
  <c r="O15" i="15"/>
  <c r="Q15" i="15"/>
  <c r="T15" i="15"/>
  <c r="G18" i="15"/>
  <c r="M18" i="15" s="1"/>
  <c r="I18" i="15"/>
  <c r="K18" i="15"/>
  <c r="O18" i="15"/>
  <c r="Q18" i="15"/>
  <c r="T18" i="15"/>
  <c r="G22" i="15"/>
  <c r="I22" i="15"/>
  <c r="K22" i="15"/>
  <c r="O22" i="15"/>
  <c r="Q22" i="15"/>
  <c r="T22" i="15"/>
  <c r="G26" i="15"/>
  <c r="I26" i="15"/>
  <c r="K26" i="15"/>
  <c r="O26" i="15"/>
  <c r="Q26" i="15"/>
  <c r="T26" i="15"/>
  <c r="G28" i="15"/>
  <c r="M28" i="15" s="1"/>
  <c r="I28" i="15"/>
  <c r="K28" i="15"/>
  <c r="O28" i="15"/>
  <c r="Q28" i="15"/>
  <c r="T28" i="15"/>
  <c r="G30" i="15"/>
  <c r="M30" i="15" s="1"/>
  <c r="I30" i="15"/>
  <c r="K30" i="15"/>
  <c r="O30" i="15"/>
  <c r="Q30" i="15"/>
  <c r="T30" i="15"/>
  <c r="G32" i="15"/>
  <c r="M32" i="15" s="1"/>
  <c r="I32" i="15"/>
  <c r="K32" i="15"/>
  <c r="O32" i="15"/>
  <c r="Q32" i="15"/>
  <c r="T32" i="15"/>
  <c r="G35" i="15"/>
  <c r="M35" i="15" s="1"/>
  <c r="I35" i="15"/>
  <c r="K35" i="15"/>
  <c r="O35" i="15"/>
  <c r="Q35" i="15"/>
  <c r="T35" i="15"/>
  <c r="G38" i="15"/>
  <c r="M38" i="15" s="1"/>
  <c r="I38" i="15"/>
  <c r="K38" i="15"/>
  <c r="O38" i="15"/>
  <c r="Q38" i="15"/>
  <c r="T38" i="15"/>
  <c r="G42" i="15"/>
  <c r="M42" i="15" s="1"/>
  <c r="I42" i="15"/>
  <c r="K42" i="15"/>
  <c r="O42" i="15"/>
  <c r="Q42" i="15"/>
  <c r="T42" i="15"/>
  <c r="G44" i="15"/>
  <c r="M44" i="15" s="1"/>
  <c r="I44" i="15"/>
  <c r="K44" i="15"/>
  <c r="O44" i="15"/>
  <c r="Q44" i="15"/>
  <c r="T44" i="15"/>
  <c r="AC47" i="15"/>
  <c r="F48" i="1" s="1"/>
  <c r="G9" i="14"/>
  <c r="M9" i="14" s="1"/>
  <c r="I9" i="14"/>
  <c r="I8" i="14" s="1"/>
  <c r="K9" i="14"/>
  <c r="K8" i="14" s="1"/>
  <c r="O9" i="14"/>
  <c r="Q9" i="14"/>
  <c r="Q8" i="14" s="1"/>
  <c r="T9" i="14"/>
  <c r="G13" i="14"/>
  <c r="M13" i="14" s="1"/>
  <c r="I13" i="14"/>
  <c r="K13" i="14"/>
  <c r="O13" i="14"/>
  <c r="Q13" i="14"/>
  <c r="T13" i="14"/>
  <c r="G16" i="14"/>
  <c r="M16" i="14" s="1"/>
  <c r="I16" i="14"/>
  <c r="K16" i="14"/>
  <c r="O16" i="14"/>
  <c r="Q16" i="14"/>
  <c r="T16" i="14"/>
  <c r="G19" i="14"/>
  <c r="M19" i="14" s="1"/>
  <c r="I19" i="14"/>
  <c r="K19" i="14"/>
  <c r="O19" i="14"/>
  <c r="Q19" i="14"/>
  <c r="T19" i="14"/>
  <c r="G21" i="14"/>
  <c r="M21" i="14" s="1"/>
  <c r="I21" i="14"/>
  <c r="K21" i="14"/>
  <c r="O21" i="14"/>
  <c r="Q21" i="14"/>
  <c r="T21" i="14"/>
  <c r="G23" i="14"/>
  <c r="M23" i="14" s="1"/>
  <c r="I23" i="14"/>
  <c r="K23" i="14"/>
  <c r="O23" i="14"/>
  <c r="Q23" i="14"/>
  <c r="T23" i="14"/>
  <c r="G25" i="14"/>
  <c r="M25" i="14" s="1"/>
  <c r="I25" i="14"/>
  <c r="K25" i="14"/>
  <c r="O25" i="14"/>
  <c r="Q25" i="14"/>
  <c r="T25" i="14"/>
  <c r="G26" i="14"/>
  <c r="M26" i="14" s="1"/>
  <c r="I26" i="14"/>
  <c r="K26" i="14"/>
  <c r="O26" i="14"/>
  <c r="Q26" i="14"/>
  <c r="T26" i="14"/>
  <c r="G28" i="14"/>
  <c r="M28" i="14" s="1"/>
  <c r="I28" i="14"/>
  <c r="K28" i="14"/>
  <c r="O28" i="14"/>
  <c r="Q28" i="14"/>
  <c r="T28" i="14"/>
  <c r="G30" i="14"/>
  <c r="M30" i="14" s="1"/>
  <c r="I30" i="14"/>
  <c r="K30" i="14"/>
  <c r="O30" i="14"/>
  <c r="Q30" i="14"/>
  <c r="T30" i="14"/>
  <c r="G31" i="14"/>
  <c r="M31" i="14" s="1"/>
  <c r="I31" i="14"/>
  <c r="K31" i="14"/>
  <c r="O31" i="14"/>
  <c r="Q31" i="14"/>
  <c r="T31" i="14"/>
  <c r="AC35" i="14"/>
  <c r="F45" i="1" s="1"/>
  <c r="G9" i="13"/>
  <c r="M9" i="13" s="1"/>
  <c r="I9" i="13"/>
  <c r="K9" i="13"/>
  <c r="O9" i="13"/>
  <c r="Q9" i="13"/>
  <c r="T9" i="13"/>
  <c r="M12" i="13"/>
  <c r="I12" i="13"/>
  <c r="K12" i="13"/>
  <c r="O12" i="13"/>
  <c r="Q12" i="13"/>
  <c r="T12" i="13"/>
  <c r="G16" i="13"/>
  <c r="M16" i="13" s="1"/>
  <c r="I16" i="13"/>
  <c r="K16" i="13"/>
  <c r="O16" i="13"/>
  <c r="Q16" i="13"/>
  <c r="T16" i="13"/>
  <c r="G19" i="13"/>
  <c r="M19" i="13" s="1"/>
  <c r="I19" i="13"/>
  <c r="K19" i="13"/>
  <c r="O19" i="13"/>
  <c r="Q19" i="13"/>
  <c r="T19" i="13"/>
  <c r="G22" i="13"/>
  <c r="M22" i="13" s="1"/>
  <c r="I22" i="13"/>
  <c r="K22" i="13"/>
  <c r="O22" i="13"/>
  <c r="Q22" i="13"/>
  <c r="T22" i="13"/>
  <c r="G24" i="13"/>
  <c r="M24" i="13" s="1"/>
  <c r="M23" i="13" s="1"/>
  <c r="I24" i="13"/>
  <c r="I23" i="13" s="1"/>
  <c r="K24" i="13"/>
  <c r="K23" i="13" s="1"/>
  <c r="O24" i="13"/>
  <c r="O23" i="13" s="1"/>
  <c r="Q24" i="13"/>
  <c r="Q23" i="13" s="1"/>
  <c r="T24" i="13"/>
  <c r="T23" i="13" s="1"/>
  <c r="G29" i="13"/>
  <c r="M29" i="13" s="1"/>
  <c r="M28" i="13" s="1"/>
  <c r="I29" i="13"/>
  <c r="I28" i="13" s="1"/>
  <c r="K29" i="13"/>
  <c r="K28" i="13" s="1"/>
  <c r="O29" i="13"/>
  <c r="O28" i="13" s="1"/>
  <c r="Q29" i="13"/>
  <c r="Q28" i="13" s="1"/>
  <c r="T29" i="13"/>
  <c r="T28" i="13" s="1"/>
  <c r="G32" i="13"/>
  <c r="M32" i="13" s="1"/>
  <c r="I32" i="13"/>
  <c r="K32" i="13"/>
  <c r="O32" i="13"/>
  <c r="Q32" i="13"/>
  <c r="T32" i="13"/>
  <c r="G34" i="13"/>
  <c r="M34" i="13" s="1"/>
  <c r="I34" i="13"/>
  <c r="K34" i="13"/>
  <c r="O34" i="13"/>
  <c r="Q34" i="13"/>
  <c r="T34" i="13"/>
  <c r="G36" i="13"/>
  <c r="M36" i="13" s="1"/>
  <c r="I36" i="13"/>
  <c r="K36" i="13"/>
  <c r="O36" i="13"/>
  <c r="Q36" i="13"/>
  <c r="T36" i="13"/>
  <c r="G38" i="13"/>
  <c r="M38" i="13" s="1"/>
  <c r="I38" i="13"/>
  <c r="K38" i="13"/>
  <c r="O38" i="13"/>
  <c r="Q38" i="13"/>
  <c r="T38" i="13"/>
  <c r="G39" i="13"/>
  <c r="M39" i="13" s="1"/>
  <c r="I39" i="13"/>
  <c r="K39" i="13"/>
  <c r="O39" i="13"/>
  <c r="Q39" i="13"/>
  <c r="T39" i="13"/>
  <c r="AC43" i="13"/>
  <c r="F43" i="1" s="1"/>
  <c r="G9" i="12"/>
  <c r="M9" i="12" s="1"/>
  <c r="I9" i="12"/>
  <c r="K9" i="12"/>
  <c r="O9" i="12"/>
  <c r="Q9" i="12"/>
  <c r="T9" i="12"/>
  <c r="G12" i="12"/>
  <c r="M12" i="12" s="1"/>
  <c r="I12" i="12"/>
  <c r="K12" i="12"/>
  <c r="O12" i="12"/>
  <c r="Q12" i="12"/>
  <c r="T12" i="12"/>
  <c r="M16" i="12"/>
  <c r="I16" i="12"/>
  <c r="K16" i="12"/>
  <c r="O16" i="12"/>
  <c r="Q16" i="12"/>
  <c r="T16" i="12"/>
  <c r="AC20" i="12"/>
  <c r="I18" i="1"/>
  <c r="I17" i="1"/>
  <c r="H42" i="1"/>
  <c r="J28" i="1"/>
  <c r="J26" i="1"/>
  <c r="G38" i="1"/>
  <c r="F38" i="1"/>
  <c r="J23" i="1"/>
  <c r="J24" i="1"/>
  <c r="J25" i="1"/>
  <c r="J27" i="1"/>
  <c r="E24" i="1"/>
  <c r="E26" i="1"/>
  <c r="O8" i="15" l="1"/>
  <c r="Q8" i="15"/>
  <c r="G8" i="15"/>
  <c r="G21" i="15"/>
  <c r="K8" i="15"/>
  <c r="AD47" i="15"/>
  <c r="G47" i="1" s="1"/>
  <c r="I8" i="15"/>
  <c r="T8" i="15"/>
  <c r="Q21" i="15"/>
  <c r="O21" i="15"/>
  <c r="T21" i="15"/>
  <c r="M22" i="15"/>
  <c r="F47" i="1"/>
  <c r="K21" i="15"/>
  <c r="I21" i="15"/>
  <c r="O20" i="14"/>
  <c r="T20" i="14"/>
  <c r="Q20" i="14"/>
  <c r="AD35" i="14"/>
  <c r="G46" i="1" s="1"/>
  <c r="Q12" i="14"/>
  <c r="K12" i="14"/>
  <c r="T8" i="14"/>
  <c r="K20" i="14"/>
  <c r="M12" i="14"/>
  <c r="I12" i="14"/>
  <c r="T12" i="14"/>
  <c r="I24" i="14"/>
  <c r="Q24" i="14"/>
  <c r="K24" i="14"/>
  <c r="I20" i="14"/>
  <c r="M8" i="14"/>
  <c r="G20" i="14"/>
  <c r="G12" i="14"/>
  <c r="O24" i="14"/>
  <c r="O8" i="14"/>
  <c r="O12" i="14"/>
  <c r="F46" i="1"/>
  <c r="G8" i="14"/>
  <c r="T24" i="14"/>
  <c r="M20" i="14"/>
  <c r="K15" i="13"/>
  <c r="O8" i="13"/>
  <c r="Q8" i="13"/>
  <c r="I15" i="13"/>
  <c r="G23" i="13"/>
  <c r="O31" i="13"/>
  <c r="I31" i="13"/>
  <c r="F39" i="1"/>
  <c r="F49" i="1" s="1"/>
  <c r="G23" i="1" s="1"/>
  <c r="Q15" i="13"/>
  <c r="Q31" i="13"/>
  <c r="O15" i="13"/>
  <c r="G8" i="13"/>
  <c r="F44" i="1"/>
  <c r="G31" i="13"/>
  <c r="I8" i="13"/>
  <c r="T31" i="13"/>
  <c r="K31" i="13"/>
  <c r="K8" i="13"/>
  <c r="M8" i="13"/>
  <c r="G28" i="13"/>
  <c r="I68" i="1" s="1"/>
  <c r="T8" i="13"/>
  <c r="T15" i="13"/>
  <c r="T8" i="12"/>
  <c r="G15" i="12"/>
  <c r="I71" i="1" s="1"/>
  <c r="I20" i="1" s="1"/>
  <c r="T15" i="12"/>
  <c r="K8" i="12"/>
  <c r="G8" i="12"/>
  <c r="I70" i="1" s="1"/>
  <c r="I19" i="1" s="1"/>
  <c r="K15" i="12"/>
  <c r="Q15" i="12"/>
  <c r="Q8" i="12"/>
  <c r="F40" i="1"/>
  <c r="AD20" i="12"/>
  <c r="O15" i="12"/>
  <c r="O8" i="12"/>
  <c r="F41" i="1"/>
  <c r="I8" i="12"/>
  <c r="I15" i="12"/>
  <c r="M8" i="12"/>
  <c r="M15" i="12"/>
  <c r="M26" i="15"/>
  <c r="M8" i="15"/>
  <c r="M24" i="14"/>
  <c r="G24" i="14"/>
  <c r="M15" i="13"/>
  <c r="M31" i="13"/>
  <c r="AD43" i="13"/>
  <c r="G15" i="13"/>
  <c r="G35" i="14" l="1"/>
  <c r="H46" i="1"/>
  <c r="I46" i="1" s="1"/>
  <c r="G47" i="15"/>
  <c r="M21" i="15"/>
  <c r="G48" i="1"/>
  <c r="H48" i="1" s="1"/>
  <c r="I48" i="1" s="1"/>
  <c r="H47" i="1"/>
  <c r="I47" i="1" s="1"/>
  <c r="G45" i="1"/>
  <c r="H45" i="1" s="1"/>
  <c r="I45" i="1" s="1"/>
  <c r="I69" i="1"/>
  <c r="I67" i="1"/>
  <c r="I65" i="1"/>
  <c r="I66" i="1"/>
  <c r="G43" i="1"/>
  <c r="H43" i="1" s="1"/>
  <c r="I43" i="1" s="1"/>
  <c r="G44" i="1"/>
  <c r="H44" i="1" s="1"/>
  <c r="I44" i="1" s="1"/>
  <c r="G43" i="13"/>
  <c r="G20" i="12"/>
  <c r="G39" i="1"/>
  <c r="G41" i="1"/>
  <c r="H41" i="1" s="1"/>
  <c r="I41" i="1" s="1"/>
  <c r="G40" i="1"/>
  <c r="H40" i="1" s="1"/>
  <c r="I40" i="1" s="1"/>
  <c r="A23" i="1"/>
  <c r="I16" i="1" l="1"/>
  <c r="I21" i="1" s="1"/>
  <c r="I72" i="1"/>
  <c r="J67" i="1" s="1"/>
  <c r="G49" i="1"/>
  <c r="H39" i="1"/>
  <c r="G24" i="1"/>
  <c r="A24" i="1"/>
  <c r="J70" i="1" l="1"/>
  <c r="J71" i="1"/>
  <c r="J66" i="1"/>
  <c r="J69" i="1"/>
  <c r="J65" i="1"/>
  <c r="J72" i="1" s="1"/>
  <c r="J68" i="1"/>
  <c r="I39" i="1"/>
  <c r="I49" i="1" s="1"/>
  <c r="H49" i="1"/>
  <c r="G25" i="1"/>
  <c r="A25" i="1" s="1"/>
  <c r="G28" i="1"/>
  <c r="G26" i="1" l="1"/>
  <c r="A27" i="1" s="1"/>
  <c r="A26" i="1"/>
  <c r="J41" i="1"/>
  <c r="J48" i="1"/>
  <c r="J46" i="1"/>
  <c r="J39" i="1"/>
  <c r="J44" i="1"/>
  <c r="J40" i="1"/>
  <c r="J43" i="1"/>
  <c r="J47" i="1"/>
  <c r="J45" i="1"/>
  <c r="J49" i="1" l="1"/>
  <c r="A29" i="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Zbyněk Rikan</author>
  </authors>
  <commentList>
    <comment ref="R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Zbyněk Rikan</author>
  </authors>
  <commentList>
    <comment ref="R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Zbyněk Rikan</author>
  </authors>
  <commentList>
    <comment ref="R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Zbyněk Rikan</author>
  </authors>
  <commentList>
    <comment ref="R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<sst xmlns="http://schemas.openxmlformats.org/spreadsheetml/2006/main" count="726" uniqueCount="242">
  <si>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</si>
  <si>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</si>
  <si>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</si>
  <si>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</si>
  <si>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</si>
  <si>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</si>
  <si>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</si>
  <si>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</si>
  <si>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</si>
  <si>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</si>
  <si>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</si>
  <si>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</si>
  <si>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</si>
  <si>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</si>
  <si>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</si>
  <si>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</si>
  <si>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</si>
  <si>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</si>
  <si>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</si>
  <si>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</si>
  <si>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</si>
  <si>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</si>
  <si>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</si>
  <si>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</si>
  <si>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</si>
  <si>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</si>
  <si>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</si>
  <si>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</si>
  <si>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</si>
  <si>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</si>
  <si>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</si>
  <si>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</si>
  <si>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</si>
  <si>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</si>
  <si>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</si>
  <si>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</si>
  <si>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</si>
  <si>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</si>
  <si>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</si>
  <si>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</si>
  <si>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</si>
  <si>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</si>
  <si>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</si>
  <si>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4424</t>
  </si>
  <si>
    <t>DEMOLICE DOBŘÍŠ č.p. 66</t>
  </si>
  <si>
    <t>Město Dobříš</t>
  </si>
  <si>
    <t>Mírové náměstí 119</t>
  </si>
  <si>
    <t>Dobříš</t>
  </si>
  <si>
    <t>26301</t>
  </si>
  <si>
    <t>00242098</t>
  </si>
  <si>
    <t>CZ00242098</t>
  </si>
  <si>
    <t>Stavba</t>
  </si>
  <si>
    <t>Ostatní a vedlejší náklady</t>
  </si>
  <si>
    <t>1</t>
  </si>
  <si>
    <t>OSTATNÍ A VEDLEJŠÍ NÁKLADY</t>
  </si>
  <si>
    <t>Stavební objekt</t>
  </si>
  <si>
    <t>POLYFUNKČNÍ OBJEKT</t>
  </si>
  <si>
    <t>2</t>
  </si>
  <si>
    <t>GARÁŽE</t>
  </si>
  <si>
    <t>3</t>
  </si>
  <si>
    <t>ZPEVNĚNÉ PLOCHY</t>
  </si>
  <si>
    <t>Celkem za stavbu</t>
  </si>
  <si>
    <t>CZK</t>
  </si>
  <si>
    <t>#POPS</t>
  </si>
  <si>
    <t>Popis stavby: 4424 - DEMOLICE DOBŘÍŠ č.p. 66</t>
  </si>
  <si>
    <t>#POPO</t>
  </si>
  <si>
    <t>Popis objektu: 0 - OSTATNÍ A VEDLEJŠÍ NÁKLADY</t>
  </si>
  <si>
    <t>#POPR</t>
  </si>
  <si>
    <t>Popis rozpočtu: 1 - OSTATNÍ A VEDLEJŠÍ NÁKLADY</t>
  </si>
  <si>
    <t>Popis objektu: 1 - POLYFUNKČNÍ OBJEKT</t>
  </si>
  <si>
    <t>Popis rozpočtu: 1 - POLYFUNKČNÍ OBJEKT</t>
  </si>
  <si>
    <t>Popis objektu: 2 - GARÁŽE</t>
  </si>
  <si>
    <t>Popis rozpočtu: 1 - GARÁŽE</t>
  </si>
  <si>
    <t>Popis objektu: 3 - ZPEVNĚNÉ PLOCHY</t>
  </si>
  <si>
    <t>Popis rozpočtu: 1 - ZPEVNĚNÉ PLOCHY</t>
  </si>
  <si>
    <t>Rekapitulace dílů</t>
  </si>
  <si>
    <t>Typ dílu</t>
  </si>
  <si>
    <t>Zemní práce</t>
  </si>
  <si>
    <t>96</t>
  </si>
  <si>
    <t>Bourání konstrukcí</t>
  </si>
  <si>
    <t>98</t>
  </si>
  <si>
    <t>Demolice</t>
  </si>
  <si>
    <t>99</t>
  </si>
  <si>
    <t>Staveništní přesun hmot</t>
  </si>
  <si>
    <t>D96</t>
  </si>
  <si>
    <t>Přesuny suti a vybouraných hmot</t>
  </si>
  <si>
    <t>PSU</t>
  </si>
  <si>
    <t>VN</t>
  </si>
  <si>
    <t>ON</t>
  </si>
  <si>
    <t>Soupis vedlejších a ostatních nákladů</t>
  </si>
  <si>
    <t>#TypZaznamu#</t>
  </si>
  <si>
    <t>STA</t>
  </si>
  <si>
    <t>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</si>
  <si>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</si>
  <si>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</si>
  <si>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</si>
  <si>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</si>
  <si>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</si>
  <si>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</si>
  <si>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</si>
  <si>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</si>
  <si>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</si>
  <si>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</si>
  <si>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</si>
  <si>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</si>
  <si>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</si>
  <si>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</si>
  <si>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</si>
  <si>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</si>
  <si>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</si>
  <si>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</si>
  <si>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</si>
  <si>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</si>
  <si>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</si>
  <si>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</si>
  <si>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Stav položky</t>
  </si>
  <si>
    <t>Díl:</t>
  </si>
  <si>
    <t>DIL</t>
  </si>
  <si>
    <t>005111021R</t>
  </si>
  <si>
    <t>Soubor</t>
  </si>
  <si>
    <t>RTS 24/ II</t>
  </si>
  <si>
    <t>Indiv</t>
  </si>
  <si>
    <t>VRN</t>
  </si>
  <si>
    <t>Běžná</t>
  </si>
  <si>
    <t>POL99_8</t>
  </si>
  <si>
    <t>POL99_2</t>
  </si>
  <si>
    <t>005211030R</t>
  </si>
  <si>
    <t>SUM</t>
  </si>
  <si>
    <t>END</t>
  </si>
  <si>
    <t>Položkový soupis prací a dodávek</t>
  </si>
  <si>
    <t>m3</t>
  </si>
  <si>
    <t>Práce</t>
  </si>
  <si>
    <t>POL1_1</t>
  </si>
  <si>
    <t>SPI</t>
  </si>
  <si>
    <t>VV</t>
  </si>
  <si>
    <t>174101101R00</t>
  </si>
  <si>
    <t>Zásyp sypaninou se zhutněním jam, šachet, rýh nebo kolem objektů v těchto vykopávkách</t>
  </si>
  <si>
    <t>Odkaz na mn. položky pořadí 6 : 49,49262</t>
  </si>
  <si>
    <t>182001131R00</t>
  </si>
  <si>
    <t>Plošná úprava terénu při nerovnostech terénu přes 150 do 200 mm, v rovině nebo na svahu do 1:5</t>
  </si>
  <si>
    <t>m2</t>
  </si>
  <si>
    <t>s urovnáním povrchu, bez doplnění ornice, v hornině 1 až 4,</t>
  </si>
  <si>
    <t>961044111R00</t>
  </si>
  <si>
    <t>Bourání základů z betonu prostého</t>
  </si>
  <si>
    <t>POL1_</t>
  </si>
  <si>
    <t>nebo vybourání otvorů průřezové plochy přes 4 m2 v základech,</t>
  </si>
  <si>
    <t>zákl. pasy : (16,44*4+20,07*2+5,25+4,75+4,3+4,68)*0,7*1,0</t>
  </si>
  <si>
    <t>961055111R00</t>
  </si>
  <si>
    <t>Bourání základů železobetonových</t>
  </si>
  <si>
    <t>nebo vybourání otvorů průřezové plochy přes 4 m2 v základech</t>
  </si>
  <si>
    <t>zákl. deska : 20,07*16,44*0,15</t>
  </si>
  <si>
    <t>969991R</t>
  </si>
  <si>
    <t>Vyklizení vnitřních prostor objektu</t>
  </si>
  <si>
    <t>kpl</t>
  </si>
  <si>
    <t>981011314R00</t>
  </si>
  <si>
    <t>Demolice budov prováděné postupným rozebíráním z cihel, kamene, smíšeného a hrázděného zdiva, tvárnic na maltu vápennou nebo vápenocementovou, s podílem konstrukcí přes 20 do 25 %</t>
  </si>
  <si>
    <t>POL1_0</t>
  </si>
  <si>
    <t>20,24*17,72*12,5</t>
  </si>
  <si>
    <t>64,0*1,9</t>
  </si>
  <si>
    <t>998981123R00</t>
  </si>
  <si>
    <t>Přesun hmot pro demolice obj. postup. rozebíráním postupným rozebíráním, výšky do 21 m</t>
  </si>
  <si>
    <t>t</t>
  </si>
  <si>
    <t>Přesun hmot</t>
  </si>
  <si>
    <t>POL7_1</t>
  </si>
  <si>
    <t>(JKSO 801 až 803, 811 až 815) bez omezení</t>
  </si>
  <si>
    <t>979082111R00</t>
  </si>
  <si>
    <t>Vnitrostaveništní doprava suti a vybouraných hmot do 10 m</t>
  </si>
  <si>
    <t>Přesun suti</t>
  </si>
  <si>
    <t>POL8_0</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</si>
  <si>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</si>
  <si>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</si>
  <si>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</si>
  <si>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</si>
  <si>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</si>
  <si>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</si>
  <si>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recyklaci, suti s 10 % příměsi dřeva, plastu apod.,  , skupina 17 01 07 z Katalogu odpadů</t>
  </si>
  <si>
    <t>POL8_</t>
  </si>
  <si>
    <t>979093111R00</t>
  </si>
  <si>
    <t>Uložení suti na skládku bez zhutnění</t>
  </si>
  <si>
    <t>s hrubým urovnáním,</t>
  </si>
  <si>
    <t>Odkaz na mn. položky pořadí 6 : 8,94720</t>
  </si>
  <si>
    <t>zákl. pasy : (6,4*5+9,32*2)*0,6*0,9</t>
  </si>
  <si>
    <t>zákl. deska : 6,4*9,32*0,15</t>
  </si>
  <si>
    <t>981011312R00</t>
  </si>
  <si>
    <t>Demolice budov prováděné postupným rozebíráním z cihel, kamene, smíšeného a hrázděného zdiva, tvárnic na maltu vápennou nebo vápenocementovou, s podílem konstrukcí přes 10 do 15 %</t>
  </si>
  <si>
    <t>6,4*9,32*3,0</t>
  </si>
  <si>
    <t>98991R</t>
  </si>
  <si>
    <t>Odstranění mobilní garáže</t>
  </si>
  <si>
    <t>113107620R00</t>
  </si>
  <si>
    <t>Odstranění podkladů nebo krytů z kameniva hrubého drceného, v ploše jednotlivě nad 50 m2, tloušťka vrstvy 200 mm</t>
  </si>
  <si>
    <t>Odkaz na mn. položky pořadí 2 : 491,50000</t>
  </si>
  <si>
    <t>113108415R00</t>
  </si>
  <si>
    <t>Odstranění podkladů nebo krytů živičných, v ploše jednotlivě nad 50 m2, tloušťka vrstvy 150 mm</t>
  </si>
  <si>
    <t>491,5</t>
  </si>
  <si>
    <t>113111220R00</t>
  </si>
  <si>
    <t>Odstranění podkladů nebo krytů z kameniva zpevněného cementem, v ploše jednotlivě nad 50 m2, tloušťka vrstvy 200 mm</t>
  </si>
  <si>
    <t>113202111R00</t>
  </si>
  <si>
    <t>Vytrhání obrub z krajníků nebo obrubníků stojatých</t>
  </si>
  <si>
    <t>m</t>
  </si>
  <si>
    <t>s vybouráním lože, s přemístěním hmot na skládku na vzdálenost do 3 m nebo naložením na dopravní prostředek</t>
  </si>
  <si>
    <t>85,0</t>
  </si>
  <si>
    <t>979082213R00</t>
  </si>
  <si>
    <t>Vodorovná doprava suti po suchu bez naložení, ale se složením a hrubým urovnáním na vzdálenost do 1 km</t>
  </si>
  <si>
    <t>Odkaz na dem. hmot. položky pořadí 1 : 216,26000</t>
  </si>
  <si>
    <t>Odkaz na dem. hmot. položky pořadí 2 : 162,19500</t>
  </si>
  <si>
    <t>Odkaz na dem. hmot. položky pořadí 3 : 251,08769</t>
  </si>
  <si>
    <t>979082219R00</t>
  </si>
  <si>
    <t>Vodorovná doprava suti po suchu příplatek k ceně za každý další i započatý 1 km přes 1 km</t>
  </si>
  <si>
    <t>Odkaz na mn. položky pořadí 6 : 629,54269*14</t>
  </si>
  <si>
    <t>979084216R00</t>
  </si>
  <si>
    <t>Vodorovná doprava vybouraných hmot po suchu bez naložení, ale se složením na vzdálenost do 5 km</t>
  </si>
  <si>
    <t>Odkaz na dem. hmot. položky pořadí 4 : 22,95000</t>
  </si>
  <si>
    <t>979084219R00</t>
  </si>
  <si>
    <t>Vodorovná doprava vybouraných hmot po suchu příplatek k ceně za každých dalších i započatých 5 km přes 5 km</t>
  </si>
  <si>
    <t>Odkaz na mn. položky pořadí 8 : 22,95000*2</t>
  </si>
  <si>
    <t>979087212R00</t>
  </si>
  <si>
    <t>Nakládání na dopravní prostředky suti</t>
  </si>
  <si>
    <t>pro vodorovnou dopravu</t>
  </si>
  <si>
    <t>Odkaz na mn. položky pořadí 6 : 629,54269</t>
  </si>
  <si>
    <t>979087213R00</t>
  </si>
  <si>
    <t>Nakládání na dopravní prostředky vybouraných hmot</t>
  </si>
  <si>
    <t>Odkaz na mn. položky pořadí 8 : 22,95000</t>
  </si>
  <si>
    <t>979089001R00</t>
  </si>
  <si>
    <t>Nakládání na dopravní prostředky Poplatek za uložení odpadní štěrk a kamenivo, tř. odpadu 010408</t>
  </si>
  <si>
    <t>979999982R00</t>
  </si>
  <si>
    <t>Poplatek za recyklaci, betonu, kusovost nad 1600 cm2, skupina 17 01 01 z Katalogu odpadů</t>
  </si>
  <si>
    <t>979999995R00</t>
  </si>
  <si>
    <t>Poplatek za recyklaci, obalovaného kameniva a asfaltu, kusovost do 1600 cm2, skupina 17 03 02 z Katalogu odpadů</t>
  </si>
  <si>
    <t>Vytyčení inženýrských sítí, odpojení inženýrských sítí</t>
  </si>
  <si>
    <t>Bezpečnostní a hygienická opatření na staveništi, vč.oplocení stavby (cca 60m)</t>
  </si>
  <si>
    <t>Náklady na ochranu staveniště před vstupem nepovolaných osob, včetně příslušného značení, náklady na oplocení staveniště či na jeho osvětlení, zamezení prašnosti při demolici, náklady na úklid přilehlých komunikací.  náklady na vypracování potřebné dokumentace pro demolice (technologické postupy a směrnice) z hlediska ochrany osob (provozně dopravní řád, plán BOZP).</t>
  </si>
  <si>
    <t>DIO, dopravně inženýrská opatření v průběhu stavby</t>
  </si>
  <si>
    <t>Kč</t>
  </si>
  <si>
    <t>Náklady na montáž, pronájem a demontáž přenosného dopravního značení v průběhu výstavby.</t>
  </si>
  <si>
    <t xml:space="preserve">Do ceny zakalkulovat i možný  návrh, projednání a schválení na dopravním inspektorátu Policie ČR. </t>
  </si>
  <si>
    <t>Náklady na vytýčení a provedení ochranných opatření pro zabezpečení stávajících inženýrských sítí včetně jejich odpojení a zaslepení.</t>
  </si>
  <si>
    <t xml:space="preserve">včetně naložení na dopravní prostředek </t>
  </si>
  <si>
    <t>ALTERNATIVA</t>
  </si>
  <si>
    <r>
      <t>Položka obsahuje strojní přemístění materiálu pro zásyp ze vzdálenosti do 10 m od okraje zásypu.</t>
    </r>
    <r>
      <rPr>
        <sz val="10"/>
        <color rgb="FF008000"/>
        <rFont val="Arial CE"/>
        <charset val="238"/>
      </rPr>
      <t xml:space="preserve"> P</t>
    </r>
    <r>
      <rPr>
        <sz val="8"/>
        <color rgb="FF008000"/>
        <rFont val="Arial CE"/>
        <charset val="238"/>
      </rPr>
      <t xml:space="preserve">oložka uvažuje s vytvořením recyklátu na staveništi z demolovaného objektu. </t>
    </r>
  </si>
  <si>
    <t>z jakékoliv horniny s uložením výkopku po vrstvách, včetně finální úpravy terénu</t>
  </si>
  <si>
    <t>Vyklizení vnitřních prostor objektů</t>
  </si>
  <si>
    <t xml:space="preserve">zhotovitel využije demolovaný materiál pro vlastní potřebu, zajistí jeho odvoz a uložení. V alternativní položce zhotovitel uvede pouze zbylé množství demolovaného materiálu, které uvažuje umístit na skládku. Tj. zbylé množství tun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</si>
</sst>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405]General"/>
    <numFmt numFmtId="167" formatCode="[$-405]#,##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
      <sz val="10"/>
      <color theme="1"/>
      <name val="Arial CE"/>
      <charset val="238"/>
    </font>
    <font>
      <sz val="8"/>
      <color rgb="FF008000"/>
      <name val="Arial CE"/>
      <charset val="238"/>
    </font>
    <font>
      <sz val="8"/>
      <color theme="1"/>
      <name val="Arial CE"/>
      <charset val="238"/>
    </font>
    <font>
      <sz val="10"/>
      <color rgb="FF008000"/>
      <name val="Arial CE"/>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99CCFF"/>
        <bgColor rgb="FF99CCFF"/>
      </patternFill>
    </fill>
    <fill>
      <patternFill patternType="solid">
        <fgColor rgb="FFFFFF0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style="thin">
        <color rgb="FF000000"/>
      </top>
      <bottom/>
      <diagonal/>
    </border>
    <border>
      <left style="thin">
        <color rgb="FF808080"/>
      </left>
      <right style="thin">
        <color rgb="FF808080"/>
      </right>
      <top style="thin">
        <color rgb="FF000000"/>
      </top>
      <bottom style="thin">
        <color rgb="FF000000"/>
      </bottom>
      <diagonal/>
    </border>
  </borders>
  <cellStyleXfs count="3">
    <xf numFmtId="0" fontId="0" fillId="0" borderId="0"/>
    <xf numFmtId="0" fontId="1" fillId="0" borderId="0"/>
    <xf numFmtId="166" fontId="19" fillId="0" borderId="0"/>
  </cellStyleXfs>
  <cellXfs count="27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165" fontId="17" fillId="0" borderId="0" xfId="0" quotePrefix="1" applyNumberFormat="1" applyFont="1" applyAlignment="1">
      <alignment horizontal="left" vertical="top" wrapText="1"/>
    </xf>
    <xf numFmtId="0" fontId="18" fillId="0" borderId="0" xfId="0" applyFont="1" applyAlignment="1">
      <alignment wrapText="1"/>
    </xf>
    <xf numFmtId="0" fontId="16" fillId="0" borderId="27" xfId="0" applyFont="1" applyBorder="1" applyAlignment="1">
      <alignment vertical="top"/>
    </xf>
    <xf numFmtId="49" fontId="16" fillId="0" borderId="18" xfId="0" applyNumberFormat="1" applyFont="1" applyBorder="1" applyAlignment="1">
      <alignment vertical="top"/>
    </xf>
    <xf numFmtId="165" fontId="16" fillId="0" borderId="18" xfId="0" applyNumberFormat="1" applyFont="1" applyBorder="1" applyAlignment="1">
      <alignment vertical="top" shrinkToFit="1"/>
    </xf>
    <xf numFmtId="4" fontId="16" fillId="4" borderId="18" xfId="0" applyNumberFormat="1" applyFont="1" applyFill="1" applyBorder="1" applyAlignment="1" applyProtection="1">
      <alignment vertical="top" shrinkToFit="1"/>
      <protection locked="0"/>
    </xf>
    <xf numFmtId="4" fontId="16" fillId="0" borderId="18" xfId="0" applyNumberFormat="1" applyFont="1" applyBorder="1" applyAlignment="1">
      <alignment vertical="top" shrinkToFit="1"/>
    </xf>
    <xf numFmtId="4" fontId="16" fillId="0" borderId="38" xfId="0" applyNumberFormat="1" applyFont="1" applyBorder="1" applyAlignment="1">
      <alignment vertical="top" shrinkToFit="1"/>
    </xf>
    <xf numFmtId="166" fontId="20" fillId="0" borderId="45" xfId="2" applyFont="1" applyBorder="1" applyAlignment="1">
      <alignment horizontal="left" vertical="top" wrapText="1"/>
    </xf>
    <xf numFmtId="49" fontId="21" fillId="0" borderId="46" xfId="2" applyNumberFormat="1" applyFont="1" applyBorder="1" applyAlignment="1">
      <alignment horizontal="left" vertical="top" wrapText="1"/>
    </xf>
    <xf numFmtId="4" fontId="16" fillId="4" borderId="0" xfId="0" applyNumberFormat="1" applyFont="1" applyFill="1" applyAlignment="1" applyProtection="1">
      <alignment vertical="top" shrinkToFit="1"/>
      <protection locked="0"/>
    </xf>
    <xf numFmtId="166" fontId="21" fillId="0" borderId="46" xfId="2" applyFont="1" applyBorder="1" applyAlignment="1">
      <alignment horizontal="center" vertical="top" shrinkToFit="1"/>
    </xf>
    <xf numFmtId="165" fontId="21" fillId="0" borderId="46" xfId="2" applyNumberFormat="1" applyFont="1" applyBorder="1" applyAlignment="1">
      <alignment vertical="top" shrinkToFit="1"/>
    </xf>
    <xf numFmtId="167" fontId="21" fillId="6" borderId="46" xfId="2" applyNumberFormat="1" applyFont="1" applyFill="1" applyBorder="1" applyAlignment="1" applyProtection="1">
      <alignment vertical="top" shrinkToFit="1"/>
      <protection locked="0"/>
    </xf>
    <xf numFmtId="167" fontId="21" fillId="0" borderId="46" xfId="2" applyNumberFormat="1" applyFont="1" applyBorder="1" applyAlignment="1">
      <alignment vertical="top" shrinkToFit="1"/>
    </xf>
    <xf numFmtId="166" fontId="20" fillId="0" borderId="0" xfId="2" applyFont="1" applyAlignment="1">
      <alignment horizontal="left" vertical="top" wrapText="1"/>
    </xf>
    <xf numFmtId="49" fontId="16" fillId="7" borderId="40" xfId="0" applyNumberFormat="1" applyFont="1" applyFill="1" applyBorder="1" applyAlignment="1">
      <alignment vertical="top"/>
    </xf>
    <xf numFmtId="165" fontId="16" fillId="7" borderId="40" xfId="0" applyNumberFormat="1" applyFont="1" applyFill="1" applyBorder="1" applyAlignment="1">
      <alignment vertical="top" shrinkToFit="1"/>
    </xf>
    <xf numFmtId="4" fontId="16" fillId="0" borderId="40" xfId="0" applyNumberFormat="1" applyFont="1" applyBorder="1" applyAlignment="1" applyProtection="1">
      <alignment vertical="top" shrinkToFit="1"/>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166" fontId="20" fillId="0" borderId="45" xfId="2" applyFont="1" applyBorder="1" applyAlignment="1">
      <alignment horizontal="left" vertical="top" wrapText="1"/>
    </xf>
    <xf numFmtId="166" fontId="20" fillId="0" borderId="0" xfId="2" applyFont="1" applyAlignment="1">
      <alignment horizontal="lef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166" fontId="20" fillId="0" borderId="45" xfId="2" applyFont="1" applyBorder="1" applyAlignment="1">
      <alignment horizontal="justify" vertical="top" wrapText="1"/>
    </xf>
  </cellXfs>
  <cellStyles count="3">
    <cellStyle name="Excel Built-in Normal" xfId="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8" t="s">
        <v>39</v>
      </c>
      <c r="B2" s="208"/>
      <c r="C2" s="208"/>
      <c r="D2" s="208"/>
      <c r="E2" s="208"/>
      <c r="F2" s="208"/>
      <c r="G2" s="208"/>
    </row>
  </sheetData>
  <sheetProtection algorithmName="SHA-512" hashValue="kavlrPUJ13EtSIJSucWHZ0+nzi9dFiuRSb+NeoRLScxM9hFX1QtudwK3N0ytb/vfjIG6c2ZDPJYGwLk3r+UQxg==" saltValue="eeH2nnzb4OEyzLCXyjcQB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5"/>
  <sheetViews>
    <sheetView showGridLines="0" topLeftCell="B2" zoomScaleNormal="100" zoomScaleSheetLayoutView="75" workbookViewId="0">
      <selection activeCell="N40" sqref="N40"/>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5703125" style="52" customWidth="1"/>
    <col min="6" max="6" width="11.5703125" customWidth="1"/>
    <col min="7" max="9" width="13" customWidth="1"/>
    <col min="10" max="10" width="10.5703125" customWidth="1"/>
    <col min="11" max="11" width="6.85546875" customWidth="1"/>
    <col min="12" max="15" width="10.5703125" customWidth="1"/>
  </cols>
  <sheetData>
    <row r="1" spans="1:15" ht="33.75" customHeight="1" x14ac:dyDescent="0.2">
      <c r="A1" s="47" t="s">
        <v>36</v>
      </c>
      <c r="B1" s="209" t="s">
        <v>41</v>
      </c>
      <c r="C1" s="210"/>
      <c r="D1" s="210"/>
      <c r="E1" s="210"/>
      <c r="F1" s="210"/>
      <c r="G1" s="210"/>
      <c r="H1" s="210"/>
      <c r="I1" s="210"/>
      <c r="J1" s="211"/>
    </row>
    <row r="2" spans="1:15" ht="36" customHeight="1" x14ac:dyDescent="0.2">
      <c r="A2" s="2"/>
      <c r="B2" s="76" t="s">
        <v>22</v>
      </c>
      <c r="C2" s="77"/>
      <c r="D2" s="78" t="s">
        <v>43</v>
      </c>
      <c r="E2" s="218" t="s">
        <v>44</v>
      </c>
      <c r="F2" s="219"/>
      <c r="G2" s="219"/>
      <c r="H2" s="219"/>
      <c r="I2" s="219"/>
      <c r="J2" s="220"/>
      <c r="O2" s="1"/>
    </row>
    <row r="3" spans="1:15" ht="27" hidden="1" customHeight="1" x14ac:dyDescent="0.2">
      <c r="A3" s="2"/>
      <c r="B3" s="79"/>
      <c r="C3" s="77"/>
      <c r="D3" s="80"/>
      <c r="E3" s="221"/>
      <c r="F3" s="222"/>
      <c r="G3" s="222"/>
      <c r="H3" s="222"/>
      <c r="I3" s="222"/>
      <c r="J3" s="223"/>
    </row>
    <row r="4" spans="1:15" ht="23.25" customHeight="1" x14ac:dyDescent="0.2">
      <c r="A4" s="2"/>
      <c r="B4" s="81"/>
      <c r="C4" s="82"/>
      <c r="D4" s="83"/>
      <c r="E4" s="231"/>
      <c r="F4" s="231"/>
      <c r="G4" s="231"/>
      <c r="H4" s="231"/>
      <c r="I4" s="231"/>
      <c r="J4" s="232"/>
    </row>
    <row r="5" spans="1:15" ht="24" customHeight="1" x14ac:dyDescent="0.2">
      <c r="A5" s="2"/>
      <c r="B5" s="31" t="s">
        <v>42</v>
      </c>
      <c r="D5" s="235" t="s">
        <v>45</v>
      </c>
      <c r="E5" s="236"/>
      <c r="F5" s="236"/>
      <c r="G5" s="236"/>
      <c r="H5" s="18" t="s">
        <v>40</v>
      </c>
      <c r="I5" s="85" t="s">
        <v>49</v>
      </c>
      <c r="J5" s="8"/>
    </row>
    <row r="6" spans="1:15" ht="15.75" customHeight="1" x14ac:dyDescent="0.2">
      <c r="A6" s="2"/>
      <c r="B6" s="28"/>
      <c r="C6" s="55"/>
      <c r="D6" s="237" t="s">
        <v>46</v>
      </c>
      <c r="E6" s="238"/>
      <c r="F6" s="238"/>
      <c r="G6" s="238"/>
      <c r="H6" s="18" t="s">
        <v>34</v>
      </c>
      <c r="I6" s="85" t="s">
        <v>50</v>
      </c>
      <c r="J6" s="8"/>
    </row>
    <row r="7" spans="1:15" ht="15.75" customHeight="1" x14ac:dyDescent="0.2">
      <c r="A7" s="2"/>
      <c r="B7" s="29"/>
      <c r="C7" s="56"/>
      <c r="D7" s="84" t="s">
        <v>48</v>
      </c>
      <c r="E7" s="239" t="s">
        <v>47</v>
      </c>
      <c r="F7" s="240"/>
      <c r="G7" s="240"/>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25"/>
      <c r="E11" s="225"/>
      <c r="F11" s="225"/>
      <c r="G11" s="225"/>
      <c r="H11" s="18" t="s">
        <v>40</v>
      </c>
      <c r="I11" s="86"/>
      <c r="J11" s="8"/>
    </row>
    <row r="12" spans="1:15" ht="15.75" customHeight="1" x14ac:dyDescent="0.2">
      <c r="A12" s="2"/>
      <c r="B12" s="28"/>
      <c r="C12" s="55"/>
      <c r="D12" s="230"/>
      <c r="E12" s="230"/>
      <c r="F12" s="230"/>
      <c r="G12" s="230"/>
      <c r="H12" s="18" t="s">
        <v>34</v>
      </c>
      <c r="I12" s="86"/>
      <c r="J12" s="8"/>
    </row>
    <row r="13" spans="1:15" ht="15.75" customHeight="1" x14ac:dyDescent="0.2">
      <c r="A13" s="2"/>
      <c r="B13" s="29"/>
      <c r="C13" s="56"/>
      <c r="D13" s="87"/>
      <c r="E13" s="233"/>
      <c r="F13" s="234"/>
      <c r="G13" s="2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24"/>
      <c r="F15" s="224"/>
      <c r="G15" s="226"/>
      <c r="H15" s="226"/>
      <c r="I15" s="226" t="s">
        <v>29</v>
      </c>
      <c r="J15" s="227"/>
    </row>
    <row r="16" spans="1:15" ht="23.25" customHeight="1" x14ac:dyDescent="0.2">
      <c r="A16" s="140" t="s">
        <v>24</v>
      </c>
      <c r="B16" s="38" t="s">
        <v>24</v>
      </c>
      <c r="C16" s="62"/>
      <c r="D16" s="63"/>
      <c r="E16" s="215"/>
      <c r="F16" s="216"/>
      <c r="G16" s="215"/>
      <c r="H16" s="216"/>
      <c r="I16" s="215" t="e">
        <f>SUMIF(F65:F71,A16,I65:I71)+SUMIF(F65:F71,"PSU",I65:I71)</f>
        <v>#REF!</v>
      </c>
      <c r="J16" s="217"/>
    </row>
    <row r="17" spans="1:10" ht="23.25" customHeight="1" x14ac:dyDescent="0.2">
      <c r="A17" s="140" t="s">
        <v>25</v>
      </c>
      <c r="B17" s="38" t="s">
        <v>25</v>
      </c>
      <c r="C17" s="62"/>
      <c r="D17" s="63"/>
      <c r="E17" s="215"/>
      <c r="F17" s="216"/>
      <c r="G17" s="215"/>
      <c r="H17" s="216"/>
      <c r="I17" s="215">
        <f>SUMIF(F65:F71,A17,I65:I71)</f>
        <v>0</v>
      </c>
      <c r="J17" s="217"/>
    </row>
    <row r="18" spans="1:10" ht="23.25" customHeight="1" x14ac:dyDescent="0.2">
      <c r="A18" s="140" t="s">
        <v>26</v>
      </c>
      <c r="B18" s="38" t="s">
        <v>26</v>
      </c>
      <c r="C18" s="62"/>
      <c r="D18" s="63"/>
      <c r="E18" s="215"/>
      <c r="F18" s="216"/>
      <c r="G18" s="215"/>
      <c r="H18" s="216"/>
      <c r="I18" s="215">
        <f>SUMIF(F65:F71,A18,I65:I71)</f>
        <v>0</v>
      </c>
      <c r="J18" s="217"/>
    </row>
    <row r="19" spans="1:10" ht="23.25" customHeight="1" x14ac:dyDescent="0.2">
      <c r="A19" s="140" t="s">
        <v>87</v>
      </c>
      <c r="B19" s="38" t="s">
        <v>27</v>
      </c>
      <c r="C19" s="62"/>
      <c r="D19" s="63"/>
      <c r="E19" s="215"/>
      <c r="F19" s="216"/>
      <c r="G19" s="215"/>
      <c r="H19" s="216"/>
      <c r="I19" s="215">
        <f>SUMIF(F65:F71,A19,I65:I71)</f>
        <v>0</v>
      </c>
      <c r="J19" s="217"/>
    </row>
    <row r="20" spans="1:10" ht="23.25" customHeight="1" x14ac:dyDescent="0.2">
      <c r="A20" s="140" t="s">
        <v>88</v>
      </c>
      <c r="B20" s="38" t="s">
        <v>28</v>
      </c>
      <c r="C20" s="62"/>
      <c r="D20" s="63"/>
      <c r="E20" s="215"/>
      <c r="F20" s="216"/>
      <c r="G20" s="215"/>
      <c r="H20" s="216"/>
      <c r="I20" s="215">
        <f>SUMIF(F65:F71,A20,I65:I71)</f>
        <v>0</v>
      </c>
      <c r="J20" s="217"/>
    </row>
    <row r="21" spans="1:10" ht="23.25" customHeight="1" x14ac:dyDescent="0.2">
      <c r="A21" s="2"/>
      <c r="B21" s="48" t="s">
        <v>29</v>
      </c>
      <c r="C21" s="64"/>
      <c r="D21" s="65"/>
      <c r="E21" s="228"/>
      <c r="F21" s="229"/>
      <c r="G21" s="228"/>
      <c r="H21" s="229"/>
      <c r="I21" s="228" t="e">
        <f>SUM(I16:J20)</f>
        <v>#REF!</v>
      </c>
      <c r="J21" s="24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44">
        <f>ZakladDPHSniVypocet</f>
        <v>0</v>
      </c>
      <c r="H23" s="245"/>
      <c r="I23" s="245"/>
      <c r="J23" s="40" t="str">
        <f t="shared" ref="J23:J28" si="0">Mena</f>
        <v>CZK</v>
      </c>
    </row>
    <row r="24" spans="1:10" ht="23.25" customHeight="1" x14ac:dyDescent="0.2">
      <c r="A24" s="2">
        <f>(A23-INT(A23))*100</f>
        <v>0</v>
      </c>
      <c r="B24" s="38" t="s">
        <v>13</v>
      </c>
      <c r="C24" s="62"/>
      <c r="D24" s="63"/>
      <c r="E24" s="67">
        <f>SazbaDPH1</f>
        <v>12</v>
      </c>
      <c r="F24" s="39" t="s">
        <v>0</v>
      </c>
      <c r="G24" s="242">
        <f>A23</f>
        <v>0</v>
      </c>
      <c r="H24" s="243"/>
      <c r="I24" s="243"/>
      <c r="J24" s="40" t="str">
        <f t="shared" si="0"/>
        <v>CZK</v>
      </c>
    </row>
    <row r="25" spans="1:10" ht="23.25" customHeight="1" x14ac:dyDescent="0.2">
      <c r="A25" s="2">
        <f>ZakladDPHZakl*SazbaDPH2/100</f>
        <v>0</v>
      </c>
      <c r="B25" s="38" t="s">
        <v>14</v>
      </c>
      <c r="C25" s="62"/>
      <c r="D25" s="63"/>
      <c r="E25" s="67">
        <v>21</v>
      </c>
      <c r="F25" s="39" t="s">
        <v>0</v>
      </c>
      <c r="G25" s="244">
        <f>ZakladDPHZaklVypocet</f>
        <v>0</v>
      </c>
      <c r="H25" s="245"/>
      <c r="I25" s="245"/>
      <c r="J25" s="40" t="str">
        <f t="shared" si="0"/>
        <v>CZK</v>
      </c>
    </row>
    <row r="26" spans="1:10" ht="23.25" customHeight="1" x14ac:dyDescent="0.2">
      <c r="A26" s="2">
        <f>(A25-INT(A25))*100</f>
        <v>0</v>
      </c>
      <c r="B26" s="32" t="s">
        <v>15</v>
      </c>
      <c r="C26" s="68"/>
      <c r="D26" s="54"/>
      <c r="E26" s="69">
        <f>SazbaDPH2</f>
        <v>21</v>
      </c>
      <c r="F26" s="30" t="s">
        <v>0</v>
      </c>
      <c r="G26" s="212">
        <f>A25</f>
        <v>0</v>
      </c>
      <c r="H26" s="213"/>
      <c r="I26" s="213"/>
      <c r="J26" s="37" t="str">
        <f t="shared" si="0"/>
        <v>CZK</v>
      </c>
    </row>
    <row r="27" spans="1:10" ht="23.25" customHeight="1" thickBot="1" x14ac:dyDescent="0.25">
      <c r="A27" s="2">
        <f>ZakladDPHSni+DPHSni+ZakladDPHZakl+DPHZakl</f>
        <v>0</v>
      </c>
      <c r="B27" s="31" t="s">
        <v>4</v>
      </c>
      <c r="C27" s="70"/>
      <c r="D27" s="71"/>
      <c r="E27" s="70"/>
      <c r="F27" s="16"/>
      <c r="G27" s="214">
        <f>CenaCelkem-(ZakladDPHSni+DPHSni+ZakladDPHZakl+DPHZakl)</f>
        <v>0</v>
      </c>
      <c r="H27" s="214"/>
      <c r="I27" s="214"/>
      <c r="J27" s="41" t="str">
        <f t="shared" si="0"/>
        <v>CZK</v>
      </c>
    </row>
    <row r="28" spans="1:10" ht="27.75" hidden="1" customHeight="1" thickBot="1" x14ac:dyDescent="0.25">
      <c r="A28" s="2"/>
      <c r="B28" s="113" t="s">
        <v>23</v>
      </c>
      <c r="C28" s="114"/>
      <c r="D28" s="114"/>
      <c r="E28" s="115"/>
      <c r="F28" s="116"/>
      <c r="G28" s="248">
        <f>ZakladDPHSniVypocet+ZakladDPHZaklVypocet</f>
        <v>0</v>
      </c>
      <c r="H28" s="248"/>
      <c r="I28" s="248"/>
      <c r="J28" s="117" t="str">
        <f t="shared" si="0"/>
        <v>CZK</v>
      </c>
    </row>
    <row r="29" spans="1:10" ht="27.75" customHeight="1" thickBot="1" x14ac:dyDescent="0.25">
      <c r="A29" s="2">
        <f>(A27-INT(A27))*100</f>
        <v>0</v>
      </c>
      <c r="B29" s="113" t="s">
        <v>35</v>
      </c>
      <c r="C29" s="118"/>
      <c r="D29" s="118"/>
      <c r="E29" s="118"/>
      <c r="F29" s="119"/>
      <c r="G29" s="247">
        <f>A27</f>
        <v>0</v>
      </c>
      <c r="H29" s="247"/>
      <c r="I29" s="247"/>
      <c r="J29" s="120"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9"/>
      <c r="E34" s="250"/>
      <c r="G34" s="251"/>
      <c r="H34" s="252"/>
      <c r="I34" s="252"/>
      <c r="J34" s="25"/>
    </row>
    <row r="35" spans="1:10" ht="12.75" customHeight="1" x14ac:dyDescent="0.2">
      <c r="A35" s="2"/>
      <c r="B35" s="2"/>
      <c r="D35" s="241" t="s">
        <v>2</v>
      </c>
      <c r="E35" s="241"/>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53"/>
      <c r="D39" s="253"/>
      <c r="E39" s="253"/>
      <c r="F39" s="100">
        <f>'0 1 Naklady'!AC20+'1 1 Pol'!AC43+'2 1 Pol'!AC35+'3 1 Pol'!AC47</f>
        <v>0</v>
      </c>
      <c r="G39" s="101">
        <f>'0 1 Naklady'!AD20+'1 1 Pol'!AD43+'2 1 Pol'!AD35+'3 1 Pol'!AD47</f>
        <v>0</v>
      </c>
      <c r="H39" s="102">
        <f t="shared" ref="H39:H48" si="1">(F39*SazbaDPH1/100)+(G39*SazbaDPH2/100)</f>
        <v>0</v>
      </c>
      <c r="I39" s="102">
        <f>F39+G39+H39</f>
        <v>0</v>
      </c>
      <c r="J39" s="103" t="e">
        <f ca="1">IF(_xlfn.SINGLE(CenaCelkemVypocet)=0,"",I39/_xlfn.SINGLE(CenaCelkemVypocet)*100)</f>
        <v>#NAME?</v>
      </c>
    </row>
    <row r="40" spans="1:10" ht="25.5" customHeight="1" x14ac:dyDescent="0.2">
      <c r="A40" s="89">
        <v>2</v>
      </c>
      <c r="B40" s="104"/>
      <c r="C40" s="254" t="s">
        <v>52</v>
      </c>
      <c r="D40" s="254"/>
      <c r="E40" s="254"/>
      <c r="F40" s="105">
        <f>'0 1 Naklady'!AC20</f>
        <v>0</v>
      </c>
      <c r="G40" s="106">
        <f>'0 1 Naklady'!AD20</f>
        <v>0</v>
      </c>
      <c r="H40" s="106">
        <f t="shared" si="1"/>
        <v>0</v>
      </c>
      <c r="I40" s="106">
        <f>F40+G40+H40</f>
        <v>0</v>
      </c>
      <c r="J40" s="107" t="e">
        <f ca="1">IF(_xlfn.SINGLE(CenaCelkemVypocet)=0,"",I40/_xlfn.SINGLE(CenaCelkemVypocet)*100)</f>
        <v>#NAME?</v>
      </c>
    </row>
    <row r="41" spans="1:10" ht="25.5" customHeight="1" x14ac:dyDescent="0.2">
      <c r="A41" s="89">
        <v>3</v>
      </c>
      <c r="B41" s="108" t="s">
        <v>53</v>
      </c>
      <c r="C41" s="253" t="s">
        <v>54</v>
      </c>
      <c r="D41" s="253"/>
      <c r="E41" s="253"/>
      <c r="F41" s="109">
        <f>'0 1 Naklady'!AC20</f>
        <v>0</v>
      </c>
      <c r="G41" s="102">
        <f>'0 1 Naklady'!AD20</f>
        <v>0</v>
      </c>
      <c r="H41" s="102">
        <f t="shared" si="1"/>
        <v>0</v>
      </c>
      <c r="I41" s="102">
        <f>F41+G41+H41</f>
        <v>0</v>
      </c>
      <c r="J41" s="103" t="e">
        <f ca="1">IF(_xlfn.SINGLE(CenaCelkemVypocet)=0,"",I41/_xlfn.SINGLE(CenaCelkemVypocet)*100)</f>
        <v>#NAME?</v>
      </c>
    </row>
    <row r="42" spans="1:10" ht="25.5" customHeight="1" x14ac:dyDescent="0.2">
      <c r="A42" s="89">
        <v>2</v>
      </c>
      <c r="B42" s="104"/>
      <c r="C42" s="254" t="s">
        <v>55</v>
      </c>
      <c r="D42" s="254"/>
      <c r="E42" s="254"/>
      <c r="F42" s="105"/>
      <c r="G42" s="106"/>
      <c r="H42" s="106">
        <f t="shared" si="1"/>
        <v>0</v>
      </c>
      <c r="I42" s="106"/>
      <c r="J42" s="107"/>
    </row>
    <row r="43" spans="1:10" ht="25.5" customHeight="1" x14ac:dyDescent="0.2">
      <c r="A43" s="89">
        <v>2</v>
      </c>
      <c r="B43" s="104" t="s">
        <v>53</v>
      </c>
      <c r="C43" s="254" t="s">
        <v>56</v>
      </c>
      <c r="D43" s="254"/>
      <c r="E43" s="254"/>
      <c r="F43" s="105">
        <f>'1 1 Pol'!AC43</f>
        <v>0</v>
      </c>
      <c r="G43" s="106">
        <f>'1 1 Pol'!AD43</f>
        <v>0</v>
      </c>
      <c r="H43" s="106">
        <f t="shared" si="1"/>
        <v>0</v>
      </c>
      <c r="I43" s="106">
        <f t="shared" ref="I43:I48" si="2">F43+G43+H43</f>
        <v>0</v>
      </c>
      <c r="J43" s="107" t="e">
        <f t="shared" ref="J43:J48" ca="1" si="3">IF(_xlfn.SINGLE(CenaCelkemVypocet)=0,"",I43/_xlfn.SINGLE(CenaCelkemVypocet)*100)</f>
        <v>#NAME?</v>
      </c>
    </row>
    <row r="44" spans="1:10" ht="25.5" customHeight="1" x14ac:dyDescent="0.2">
      <c r="A44" s="89">
        <v>3</v>
      </c>
      <c r="B44" s="108" t="s">
        <v>53</v>
      </c>
      <c r="C44" s="253" t="s">
        <v>56</v>
      </c>
      <c r="D44" s="253"/>
      <c r="E44" s="253"/>
      <c r="F44" s="109">
        <f>'1 1 Pol'!AC43</f>
        <v>0</v>
      </c>
      <c r="G44" s="102">
        <f>'1 1 Pol'!AD43</f>
        <v>0</v>
      </c>
      <c r="H44" s="102">
        <f t="shared" si="1"/>
        <v>0</v>
      </c>
      <c r="I44" s="102">
        <f t="shared" si="2"/>
        <v>0</v>
      </c>
      <c r="J44" s="103" t="e">
        <f t="shared" ca="1" si="3"/>
        <v>#NAME?</v>
      </c>
    </row>
    <row r="45" spans="1:10" ht="25.5" customHeight="1" x14ac:dyDescent="0.2">
      <c r="A45" s="89">
        <v>2</v>
      </c>
      <c r="B45" s="104" t="s">
        <v>57</v>
      </c>
      <c r="C45" s="254" t="s">
        <v>58</v>
      </c>
      <c r="D45" s="254"/>
      <c r="E45" s="254"/>
      <c r="F45" s="105">
        <f>'2 1 Pol'!AC35</f>
        <v>0</v>
      </c>
      <c r="G45" s="106">
        <f>'2 1 Pol'!AD35</f>
        <v>0</v>
      </c>
      <c r="H45" s="106">
        <f t="shared" si="1"/>
        <v>0</v>
      </c>
      <c r="I45" s="106">
        <f t="shared" si="2"/>
        <v>0</v>
      </c>
      <c r="J45" s="107" t="e">
        <f t="shared" ca="1" si="3"/>
        <v>#NAME?</v>
      </c>
    </row>
    <row r="46" spans="1:10" ht="25.5" customHeight="1" x14ac:dyDescent="0.2">
      <c r="A46" s="89">
        <v>3</v>
      </c>
      <c r="B46" s="108" t="s">
        <v>53</v>
      </c>
      <c r="C46" s="253" t="s">
        <v>58</v>
      </c>
      <c r="D46" s="253"/>
      <c r="E46" s="253"/>
      <c r="F46" s="109">
        <f>'2 1 Pol'!AC35</f>
        <v>0</v>
      </c>
      <c r="G46" s="102">
        <f>'2 1 Pol'!AD35</f>
        <v>0</v>
      </c>
      <c r="H46" s="102">
        <f t="shared" si="1"/>
        <v>0</v>
      </c>
      <c r="I46" s="102">
        <f t="shared" si="2"/>
        <v>0</v>
      </c>
      <c r="J46" s="103" t="e">
        <f t="shared" ca="1" si="3"/>
        <v>#NAME?</v>
      </c>
    </row>
    <row r="47" spans="1:10" ht="25.5" customHeight="1" x14ac:dyDescent="0.2">
      <c r="A47" s="89">
        <v>2</v>
      </c>
      <c r="B47" s="104" t="s">
        <v>59</v>
      </c>
      <c r="C47" s="254" t="s">
        <v>60</v>
      </c>
      <c r="D47" s="254"/>
      <c r="E47" s="254"/>
      <c r="F47" s="105">
        <f>'3 1 Pol'!AC47</f>
        <v>0</v>
      </c>
      <c r="G47" s="106">
        <f>'3 1 Pol'!AD47</f>
        <v>0</v>
      </c>
      <c r="H47" s="106">
        <f t="shared" si="1"/>
        <v>0</v>
      </c>
      <c r="I47" s="106">
        <f t="shared" si="2"/>
        <v>0</v>
      </c>
      <c r="J47" s="107" t="e">
        <f t="shared" ca="1" si="3"/>
        <v>#NAME?</v>
      </c>
    </row>
    <row r="48" spans="1:10" ht="25.5" customHeight="1" x14ac:dyDescent="0.2">
      <c r="A48" s="89">
        <v>3</v>
      </c>
      <c r="B48" s="108" t="s">
        <v>53</v>
      </c>
      <c r="C48" s="253" t="s">
        <v>60</v>
      </c>
      <c r="D48" s="253"/>
      <c r="E48" s="253"/>
      <c r="F48" s="109">
        <f>'3 1 Pol'!AC47</f>
        <v>0</v>
      </c>
      <c r="G48" s="102">
        <f>'3 1 Pol'!AD47</f>
        <v>0</v>
      </c>
      <c r="H48" s="102">
        <f t="shared" si="1"/>
        <v>0</v>
      </c>
      <c r="I48" s="102">
        <f t="shared" si="2"/>
        <v>0</v>
      </c>
      <c r="J48" s="103" t="e">
        <f t="shared" ca="1" si="3"/>
        <v>#NAME?</v>
      </c>
    </row>
    <row r="49" spans="1:10" ht="25.5" customHeight="1" x14ac:dyDescent="0.2">
      <c r="A49" s="89"/>
      <c r="B49" s="257" t="s">
        <v>61</v>
      </c>
      <c r="C49" s="258"/>
      <c r="D49" s="258"/>
      <c r="E49" s="259"/>
      <c r="F49" s="110">
        <f>SUMIF(A39:A48,"=1",F39:F48)</f>
        <v>0</v>
      </c>
      <c r="G49" s="111">
        <f>SUMIF(A39:A48,"=1",G39:G48)</f>
        <v>0</v>
      </c>
      <c r="H49" s="111">
        <f>SUMIF(A39:A48,"=1",H39:H48)</f>
        <v>0</v>
      </c>
      <c r="I49" s="111">
        <f>SUMIF(A39:A48,"=1",I39:I48)</f>
        <v>0</v>
      </c>
      <c r="J49" s="112" t="e">
        <f ca="1">SUMIF(A39:A48,"=1",J39:J48)</f>
        <v>#NAME?</v>
      </c>
    </row>
    <row r="51" spans="1:10" x14ac:dyDescent="0.2">
      <c r="A51" t="s">
        <v>63</v>
      </c>
      <c r="B51" t="s">
        <v>64</v>
      </c>
    </row>
    <row r="52" spans="1:10" x14ac:dyDescent="0.2">
      <c r="A52" t="s">
        <v>65</v>
      </c>
      <c r="B52" t="s">
        <v>66</v>
      </c>
    </row>
    <row r="53" spans="1:10" x14ac:dyDescent="0.2">
      <c r="A53" t="s">
        <v>67</v>
      </c>
      <c r="B53" t="s">
        <v>68</v>
      </c>
    </row>
    <row r="54" spans="1:10" x14ac:dyDescent="0.2">
      <c r="A54" t="s">
        <v>65</v>
      </c>
      <c r="B54" t="s">
        <v>69</v>
      </c>
    </row>
    <row r="55" spans="1:10" x14ac:dyDescent="0.2">
      <c r="A55" t="s">
        <v>67</v>
      </c>
      <c r="B55" t="s">
        <v>70</v>
      </c>
    </row>
    <row r="56" spans="1:10" x14ac:dyDescent="0.2">
      <c r="A56" t="s">
        <v>65</v>
      </c>
      <c r="B56" t="s">
        <v>71</v>
      </c>
    </row>
    <row r="57" spans="1:10" x14ac:dyDescent="0.2">
      <c r="A57" t="s">
        <v>67</v>
      </c>
      <c r="B57" t="s">
        <v>72</v>
      </c>
    </row>
    <row r="58" spans="1:10" x14ac:dyDescent="0.2">
      <c r="A58" t="s">
        <v>65</v>
      </c>
      <c r="B58" t="s">
        <v>73</v>
      </c>
    </row>
    <row r="59" spans="1:10" x14ac:dyDescent="0.2">
      <c r="A59" t="s">
        <v>67</v>
      </c>
      <c r="B59" t="s">
        <v>74</v>
      </c>
    </row>
    <row r="62" spans="1:10" ht="15.75" x14ac:dyDescent="0.25">
      <c r="B62" s="121" t="s">
        <v>75</v>
      </c>
    </row>
    <row r="64" spans="1:10" ht="25.5" customHeight="1" x14ac:dyDescent="0.2">
      <c r="A64" s="123"/>
      <c r="B64" s="126" t="s">
        <v>17</v>
      </c>
      <c r="C64" s="126" t="s">
        <v>5</v>
      </c>
      <c r="D64" s="127"/>
      <c r="E64" s="127"/>
      <c r="F64" s="128" t="s">
        <v>76</v>
      </c>
      <c r="G64" s="128"/>
      <c r="H64" s="128"/>
      <c r="I64" s="128" t="s">
        <v>29</v>
      </c>
      <c r="J64" s="128" t="s">
        <v>0</v>
      </c>
    </row>
    <row r="65" spans="1:10" ht="36.75" customHeight="1" x14ac:dyDescent="0.2">
      <c r="A65" s="124"/>
      <c r="B65" s="129" t="s">
        <v>53</v>
      </c>
      <c r="C65" s="255" t="s">
        <v>77</v>
      </c>
      <c r="D65" s="256"/>
      <c r="E65" s="256"/>
      <c r="F65" s="136" t="s">
        <v>24</v>
      </c>
      <c r="G65" s="137"/>
      <c r="H65" s="137"/>
      <c r="I65" s="137">
        <f>'1 1 Pol'!G8+'2 1 Pol'!G8+'3 1 Pol'!G8</f>
        <v>0</v>
      </c>
      <c r="J65" s="133" t="e">
        <f>IF(I72=0,"",I65/I72*100)</f>
        <v>#REF!</v>
      </c>
    </row>
    <row r="66" spans="1:10" ht="36.75" customHeight="1" x14ac:dyDescent="0.2">
      <c r="A66" s="124"/>
      <c r="B66" s="129" t="s">
        <v>78</v>
      </c>
      <c r="C66" s="255" t="s">
        <v>79</v>
      </c>
      <c r="D66" s="256"/>
      <c r="E66" s="256"/>
      <c r="F66" s="136" t="s">
        <v>24</v>
      </c>
      <c r="G66" s="137"/>
      <c r="H66" s="137"/>
      <c r="I66" s="137">
        <f>'1 1 Pol'!G15+'2 1 Pol'!G12</f>
        <v>0</v>
      </c>
      <c r="J66" s="133" t="e">
        <f>IF(I72=0,"",I66/I72*100)</f>
        <v>#REF!</v>
      </c>
    </row>
    <row r="67" spans="1:10" ht="36.75" customHeight="1" x14ac:dyDescent="0.2">
      <c r="A67" s="124"/>
      <c r="B67" s="129" t="s">
        <v>80</v>
      </c>
      <c r="C67" s="255" t="s">
        <v>81</v>
      </c>
      <c r="D67" s="256"/>
      <c r="E67" s="256"/>
      <c r="F67" s="136" t="s">
        <v>24</v>
      </c>
      <c r="G67" s="137"/>
      <c r="H67" s="137"/>
      <c r="I67" s="137">
        <f>'1 1 Pol'!G23+'2 1 Pol'!G20</f>
        <v>0</v>
      </c>
      <c r="J67" s="133" t="e">
        <f>IF(I72=0,"",I67/I72*100)</f>
        <v>#REF!</v>
      </c>
    </row>
    <row r="68" spans="1:10" ht="36.75" customHeight="1" x14ac:dyDescent="0.2">
      <c r="A68" s="124"/>
      <c r="B68" s="129" t="s">
        <v>82</v>
      </c>
      <c r="C68" s="255" t="s">
        <v>83</v>
      </c>
      <c r="D68" s="256"/>
      <c r="E68" s="256"/>
      <c r="F68" s="136" t="s">
        <v>24</v>
      </c>
      <c r="G68" s="137"/>
      <c r="H68" s="137"/>
      <c r="I68" s="137" t="e">
        <f>'1 1 Pol'!G28+'2 1 Pol'!#REF!</f>
        <v>#REF!</v>
      </c>
      <c r="J68" s="133" t="e">
        <f>IF(I72=0,"",I68/I72*100)</f>
        <v>#REF!</v>
      </c>
    </row>
    <row r="69" spans="1:10" ht="36.75" customHeight="1" x14ac:dyDescent="0.2">
      <c r="A69" s="124"/>
      <c r="B69" s="129" t="s">
        <v>84</v>
      </c>
      <c r="C69" s="255" t="s">
        <v>85</v>
      </c>
      <c r="D69" s="256"/>
      <c r="E69" s="256"/>
      <c r="F69" s="136" t="s">
        <v>86</v>
      </c>
      <c r="G69" s="137"/>
      <c r="H69" s="137"/>
      <c r="I69" s="137">
        <f>'1 1 Pol'!G31+'2 1 Pol'!G24+'3 1 Pol'!G21</f>
        <v>0</v>
      </c>
      <c r="J69" s="133" t="e">
        <f>IF(I72=0,"",I69/I72*100)</f>
        <v>#REF!</v>
      </c>
    </row>
    <row r="70" spans="1:10" ht="36.75" customHeight="1" x14ac:dyDescent="0.2">
      <c r="A70" s="124"/>
      <c r="B70" s="129" t="s">
        <v>87</v>
      </c>
      <c r="C70" s="255" t="s">
        <v>27</v>
      </c>
      <c r="D70" s="256"/>
      <c r="E70" s="256"/>
      <c r="F70" s="136" t="s">
        <v>87</v>
      </c>
      <c r="G70" s="137"/>
      <c r="H70" s="137"/>
      <c r="I70" s="137">
        <f>'0 1 Naklady'!G8</f>
        <v>0</v>
      </c>
      <c r="J70" s="133" t="e">
        <f>IF(I72=0,"",I70/I72*100)</f>
        <v>#REF!</v>
      </c>
    </row>
    <row r="71" spans="1:10" ht="36.75" customHeight="1" x14ac:dyDescent="0.2">
      <c r="A71" s="124"/>
      <c r="B71" s="129" t="s">
        <v>88</v>
      </c>
      <c r="C71" s="255" t="s">
        <v>28</v>
      </c>
      <c r="D71" s="256"/>
      <c r="E71" s="256"/>
      <c r="F71" s="136" t="s">
        <v>88</v>
      </c>
      <c r="G71" s="137"/>
      <c r="H71" s="137"/>
      <c r="I71" s="137">
        <f>'0 1 Naklady'!G15</f>
        <v>0</v>
      </c>
      <c r="J71" s="133" t="e">
        <f>IF(I72=0,"",I71/I72*100)</f>
        <v>#REF!</v>
      </c>
    </row>
    <row r="72" spans="1:10" ht="25.5" customHeight="1" x14ac:dyDescent="0.2">
      <c r="A72" s="125"/>
      <c r="B72" s="130" t="s">
        <v>1</v>
      </c>
      <c r="C72" s="131"/>
      <c r="D72" s="132"/>
      <c r="E72" s="132"/>
      <c r="F72" s="138"/>
      <c r="G72" s="139"/>
      <c r="H72" s="139"/>
      <c r="I72" s="139" t="e">
        <f>SUM(I65:I71)</f>
        <v>#REF!</v>
      </c>
      <c r="J72" s="134" t="e">
        <f>SUM(J65:J71)</f>
        <v>#REF!</v>
      </c>
    </row>
    <row r="73" spans="1:10" x14ac:dyDescent="0.2">
      <c r="F73" s="88"/>
      <c r="G73" s="88"/>
      <c r="H73" s="88"/>
      <c r="I73" s="88"/>
      <c r="J73" s="135"/>
    </row>
    <row r="74" spans="1:10" x14ac:dyDescent="0.2">
      <c r="F74" s="88"/>
      <c r="G74" s="88"/>
      <c r="H74" s="88"/>
      <c r="I74" s="88"/>
      <c r="J74" s="135"/>
    </row>
    <row r="75" spans="1:10" x14ac:dyDescent="0.2">
      <c r="F75" s="88"/>
      <c r="G75" s="88"/>
      <c r="H75" s="88"/>
      <c r="I75" s="88"/>
      <c r="J75" s="135"/>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9">
    <mergeCell ref="C69:E69"/>
    <mergeCell ref="C70:E70"/>
    <mergeCell ref="C71:E71"/>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42578125" style="3" customWidth="1"/>
    <col min="2" max="2" width="14.42578125" style="3" customWidth="1"/>
    <col min="3" max="3" width="38.42578125" style="7" customWidth="1"/>
    <col min="4" max="4" width="4.5703125" style="3" customWidth="1"/>
    <col min="5" max="5" width="10.5703125" style="3" customWidth="1"/>
    <col min="6" max="6" width="9.85546875" style="3" customWidth="1"/>
    <col min="7" max="7" width="12.5703125" style="3" customWidth="1"/>
    <col min="8" max="16384" width="9.140625" style="3"/>
  </cols>
  <sheetData>
    <row r="1" spans="1:7" ht="15.75" x14ac:dyDescent="0.2">
      <c r="A1" s="260" t="s">
        <v>6</v>
      </c>
      <c r="B1" s="260"/>
      <c r="C1" s="261"/>
      <c r="D1" s="260"/>
      <c r="E1" s="260"/>
      <c r="F1" s="260"/>
      <c r="G1" s="260"/>
    </row>
    <row r="2" spans="1:7" ht="24.95" customHeight="1" x14ac:dyDescent="0.2">
      <c r="A2" s="50" t="s">
        <v>7</v>
      </c>
      <c r="B2" s="49"/>
      <c r="C2" s="262"/>
      <c r="D2" s="262"/>
      <c r="E2" s="262"/>
      <c r="F2" s="262"/>
      <c r="G2" s="263"/>
    </row>
    <row r="3" spans="1:7" ht="24.95" customHeight="1" x14ac:dyDescent="0.2">
      <c r="A3" s="50" t="s">
        <v>8</v>
      </c>
      <c r="B3" s="49"/>
      <c r="C3" s="262"/>
      <c r="D3" s="262"/>
      <c r="E3" s="262"/>
      <c r="F3" s="262"/>
      <c r="G3" s="263"/>
    </row>
    <row r="4" spans="1:7" ht="24.95" customHeight="1" x14ac:dyDescent="0.2">
      <c r="A4" s="50" t="s">
        <v>9</v>
      </c>
      <c r="B4" s="49"/>
      <c r="C4" s="262"/>
      <c r="D4" s="262"/>
      <c r="E4" s="262"/>
      <c r="F4" s="262"/>
      <c r="G4" s="263"/>
    </row>
    <row r="5" spans="1:7" x14ac:dyDescent="0.2">
      <c r="B5" s="4"/>
      <c r="C5" s="5"/>
      <c r="D5" s="6"/>
    </row>
  </sheetData>
  <sheetProtection algorithmName="SHA-512" hashValue="FqC5phNOW2YnmalpIw4kGtpsOEYd/4MtNrj3ZBmS4X23NVmidK/Ogimu4voshXLe0zZN4PycGo6ZIOkSqAObGw==" saltValue="k/XaemjfR3Uo8SuL4ZJfF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5005"/>
  <sheetViews>
    <sheetView workbookViewId="0">
      <pane ySplit="7" topLeftCell="A8" activePane="bottomLeft" state="frozen"/>
      <selection pane="bottomLeft" activeCell="C22" sqref="C22"/>
    </sheetView>
  </sheetViews>
  <sheetFormatPr defaultRowHeight="12.75" outlineLevelRow="1" x14ac:dyDescent="0.2"/>
  <cols>
    <col min="1" max="1" width="3.42578125" customWidth="1"/>
    <col min="2" max="2" width="12.5703125" style="122" customWidth="1"/>
    <col min="3" max="3" width="63.42578125" style="122" customWidth="1"/>
    <col min="4" max="4" width="4.85546875" customWidth="1"/>
    <col min="5" max="5" width="10.5703125" customWidth="1"/>
    <col min="6" max="6" width="9.85546875" customWidth="1"/>
    <col min="7" max="7" width="12.85546875" customWidth="1"/>
    <col min="8" max="23" width="0" hidden="1" customWidth="1"/>
    <col min="27" max="27" width="0" hidden="1" customWidth="1"/>
    <col min="29" max="39" width="0" hidden="1" customWidth="1"/>
  </cols>
  <sheetData>
    <row r="1" spans="1:58" ht="15.75" customHeight="1" x14ac:dyDescent="0.25">
      <c r="A1" s="266" t="s">
        <v>89</v>
      </c>
      <c r="B1" s="266"/>
      <c r="C1" s="266"/>
      <c r="D1" s="266"/>
      <c r="E1" s="266"/>
      <c r="F1" s="266"/>
      <c r="G1" s="266"/>
      <c r="AE1" t="s">
        <v>90</v>
      </c>
    </row>
    <row r="2" spans="1:58" ht="24.95" customHeight="1" x14ac:dyDescent="0.2">
      <c r="A2" s="50" t="s">
        <v>7</v>
      </c>
      <c r="B2" s="49" t="s">
        <v>43</v>
      </c>
      <c r="C2" s="267" t="s">
        <v>44</v>
      </c>
      <c r="D2" s="268"/>
      <c r="E2" s="268"/>
      <c r="F2" s="268"/>
      <c r="G2" s="269"/>
      <c r="AE2" t="s">
        <v>91</v>
      </c>
    </row>
    <row r="3" spans="1:58" ht="24.95" customHeight="1" x14ac:dyDescent="0.2">
      <c r="A3" s="50" t="s">
        <v>8</v>
      </c>
      <c r="B3" s="49" t="s">
        <v>92</v>
      </c>
      <c r="C3" s="267" t="s">
        <v>54</v>
      </c>
      <c r="D3" s="268"/>
      <c r="E3" s="268"/>
      <c r="F3" s="268"/>
      <c r="G3" s="269"/>
      <c r="AA3" s="122" t="s">
        <v>93</v>
      </c>
      <c r="AE3" t="s">
        <v>94</v>
      </c>
    </row>
    <row r="4" spans="1:58" ht="24.95" customHeight="1" x14ac:dyDescent="0.2">
      <c r="A4" s="141" t="s">
        <v>9</v>
      </c>
      <c r="B4" s="142" t="s">
        <v>53</v>
      </c>
      <c r="C4" s="270" t="s">
        <v>54</v>
      </c>
      <c r="D4" s="271"/>
      <c r="E4" s="271"/>
      <c r="F4" s="271"/>
      <c r="G4" s="272"/>
      <c r="AE4" t="s">
        <v>95</v>
      </c>
    </row>
    <row r="5" spans="1:58" x14ac:dyDescent="0.2">
      <c r="D5" s="10"/>
    </row>
    <row r="6" spans="1:58" ht="38.25" x14ac:dyDescent="0.2">
      <c r="A6" s="144" t="s">
        <v>96</v>
      </c>
      <c r="B6" s="146" t="s">
        <v>97</v>
      </c>
      <c r="C6" s="146" t="s">
        <v>98</v>
      </c>
      <c r="D6" s="145" t="s">
        <v>99</v>
      </c>
      <c r="E6" s="144" t="s">
        <v>100</v>
      </c>
      <c r="F6" s="143" t="s">
        <v>101</v>
      </c>
      <c r="G6" s="144" t="s">
        <v>29</v>
      </c>
      <c r="H6" s="147" t="s">
        <v>30</v>
      </c>
      <c r="I6" s="147" t="s">
        <v>102</v>
      </c>
      <c r="J6" s="147" t="s">
        <v>31</v>
      </c>
      <c r="K6" s="147" t="s">
        <v>103</v>
      </c>
      <c r="L6" s="147" t="s">
        <v>104</v>
      </c>
      <c r="M6" s="147" t="s">
        <v>105</v>
      </c>
      <c r="N6" s="147" t="s">
        <v>106</v>
      </c>
      <c r="O6" s="147" t="s">
        <v>107</v>
      </c>
      <c r="P6" s="147" t="s">
        <v>108</v>
      </c>
      <c r="Q6" s="147" t="s">
        <v>109</v>
      </c>
      <c r="R6" s="147" t="s">
        <v>110</v>
      </c>
      <c r="S6" s="147" t="s">
        <v>111</v>
      </c>
      <c r="T6" s="147" t="s">
        <v>112</v>
      </c>
      <c r="U6" s="147" t="s">
        <v>113</v>
      </c>
      <c r="V6" s="147" t="s">
        <v>114</v>
      </c>
      <c r="W6" s="147" t="s">
        <v>115</v>
      </c>
    </row>
    <row r="7" spans="1:58" hidden="1" x14ac:dyDescent="0.2">
      <c r="A7" s="3"/>
      <c r="B7" s="4"/>
      <c r="C7" s="4"/>
      <c r="D7" s="6"/>
      <c r="E7" s="149"/>
      <c r="F7" s="150"/>
      <c r="G7" s="150"/>
      <c r="H7" s="150"/>
      <c r="I7" s="150"/>
      <c r="J7" s="150"/>
      <c r="K7" s="150"/>
      <c r="L7" s="150"/>
      <c r="M7" s="150"/>
      <c r="N7" s="149"/>
      <c r="O7" s="149"/>
      <c r="P7" s="149"/>
      <c r="Q7" s="149"/>
      <c r="R7" s="150"/>
      <c r="S7" s="150"/>
      <c r="T7" s="150"/>
      <c r="U7" s="150"/>
      <c r="V7" s="150"/>
      <c r="W7" s="150"/>
    </row>
    <row r="8" spans="1:58" x14ac:dyDescent="0.2">
      <c r="A8" s="160" t="s">
        <v>116</v>
      </c>
      <c r="B8" s="161" t="s">
        <v>87</v>
      </c>
      <c r="C8" s="181" t="s">
        <v>27</v>
      </c>
      <c r="D8" s="162"/>
      <c r="E8" s="163"/>
      <c r="F8" s="164"/>
      <c r="G8" s="164">
        <f>SUMIF(AE9:AE12,"&lt;&gt;NOR",G9:G12)</f>
        <v>0</v>
      </c>
      <c r="H8" s="164"/>
      <c r="I8" s="164">
        <f>SUM(I9:I12)</f>
        <v>0</v>
      </c>
      <c r="J8" s="164"/>
      <c r="K8" s="164">
        <f>SUM(K9:K12)</f>
        <v>0</v>
      </c>
      <c r="L8" s="164"/>
      <c r="M8" s="164">
        <f>SUM(M9:M12)</f>
        <v>0</v>
      </c>
      <c r="N8" s="163"/>
      <c r="O8" s="163">
        <f>SUM(O9:O12)</f>
        <v>0</v>
      </c>
      <c r="P8" s="163"/>
      <c r="Q8" s="163">
        <f>SUM(Q9:Q12)</f>
        <v>0</v>
      </c>
      <c r="R8" s="165"/>
      <c r="S8" s="159"/>
      <c r="T8" s="159">
        <f>SUM(T9:T12)</f>
        <v>0</v>
      </c>
      <c r="U8" s="159"/>
      <c r="V8" s="159"/>
      <c r="W8" s="159"/>
      <c r="AE8" t="s">
        <v>117</v>
      </c>
    </row>
    <row r="9" spans="1:58" outlineLevel="1" x14ac:dyDescent="0.2">
      <c r="A9" s="174">
        <v>1</v>
      </c>
      <c r="B9" s="175" t="s">
        <v>118</v>
      </c>
      <c r="C9" s="182" t="s">
        <v>228</v>
      </c>
      <c r="D9" s="176" t="s">
        <v>119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80" t="s">
        <v>121</v>
      </c>
      <c r="S9" s="158">
        <v>0</v>
      </c>
      <c r="T9" s="158">
        <f>ROUND(E9*S9,2)</f>
        <v>0</v>
      </c>
      <c r="U9" s="158"/>
      <c r="V9" s="158" t="s">
        <v>122</v>
      </c>
      <c r="W9" s="158" t="s">
        <v>123</v>
      </c>
      <c r="X9" s="148"/>
      <c r="Y9" s="148"/>
      <c r="Z9" s="148"/>
      <c r="AA9" s="148"/>
      <c r="AB9" s="148"/>
      <c r="AC9" s="148"/>
      <c r="AD9" s="148"/>
      <c r="AE9" s="148" t="s">
        <v>124</v>
      </c>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row>
    <row r="10" spans="1:58" outlineLevel="1" x14ac:dyDescent="0.2">
      <c r="A10" s="174"/>
      <c r="B10" s="175"/>
      <c r="C10" s="264" t="s">
        <v>235</v>
      </c>
      <c r="D10" s="264"/>
      <c r="E10" s="264"/>
      <c r="F10" s="264"/>
      <c r="G10" s="264"/>
      <c r="H10" s="178"/>
      <c r="I10" s="179"/>
      <c r="J10" s="178"/>
      <c r="K10" s="179"/>
      <c r="L10" s="179"/>
      <c r="M10" s="179"/>
      <c r="N10" s="177"/>
      <c r="O10" s="177"/>
      <c r="P10" s="177"/>
      <c r="Q10" s="177"/>
      <c r="R10" s="180"/>
      <c r="S10" s="158"/>
      <c r="T10" s="158"/>
      <c r="U10" s="158"/>
      <c r="V10" s="158"/>
      <c r="W10" s="15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row>
    <row r="11" spans="1:58" outlineLevel="1" x14ac:dyDescent="0.2">
      <c r="A11" s="174"/>
      <c r="B11" s="175"/>
      <c r="C11" s="197"/>
      <c r="D11" s="204"/>
      <c r="E11" s="204"/>
      <c r="F11" s="204"/>
      <c r="G11" s="204"/>
      <c r="H11" s="178"/>
      <c r="I11" s="179"/>
      <c r="J11" s="178"/>
      <c r="K11" s="179"/>
      <c r="L11" s="179"/>
      <c r="M11" s="179"/>
      <c r="N11" s="177"/>
      <c r="O11" s="177"/>
      <c r="P11" s="177"/>
      <c r="Q11" s="177"/>
      <c r="R11" s="180"/>
      <c r="S11" s="158"/>
      <c r="T11" s="158"/>
      <c r="U11" s="158"/>
      <c r="V11" s="158"/>
      <c r="W11" s="15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row>
    <row r="12" spans="1:58" outlineLevel="1" x14ac:dyDescent="0.2">
      <c r="A12" s="174">
        <v>2</v>
      </c>
      <c r="B12" s="175"/>
      <c r="C12" s="198" t="s">
        <v>229</v>
      </c>
      <c r="D12" s="176" t="s">
        <v>119</v>
      </c>
      <c r="E12" s="177">
        <v>1</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80" t="s">
        <v>121</v>
      </c>
      <c r="S12" s="158">
        <v>0</v>
      </c>
      <c r="T12" s="158">
        <f>ROUND(E12*S12,2)</f>
        <v>0</v>
      </c>
      <c r="U12" s="158"/>
      <c r="V12" s="158" t="s">
        <v>122</v>
      </c>
      <c r="W12" s="158" t="s">
        <v>123</v>
      </c>
      <c r="X12" s="148"/>
      <c r="Y12" s="148"/>
      <c r="Z12" s="148"/>
      <c r="AA12" s="148"/>
      <c r="AB12" s="148"/>
      <c r="AC12" s="148"/>
      <c r="AD12" s="148"/>
      <c r="AE12" s="148" t="s">
        <v>125</v>
      </c>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8" ht="32.1" customHeight="1" outlineLevel="1" x14ac:dyDescent="0.2">
      <c r="A13" s="191"/>
      <c r="B13" s="192"/>
      <c r="C13" s="264" t="s">
        <v>230</v>
      </c>
      <c r="D13" s="264"/>
      <c r="E13" s="264"/>
      <c r="F13" s="264"/>
      <c r="G13" s="264"/>
      <c r="H13" s="194"/>
      <c r="I13" s="195"/>
      <c r="J13" s="194"/>
      <c r="K13" s="195"/>
      <c r="L13" s="195"/>
      <c r="M13" s="195"/>
      <c r="N13" s="193"/>
      <c r="O13" s="193"/>
      <c r="P13" s="193"/>
      <c r="Q13" s="193"/>
      <c r="R13" s="196"/>
      <c r="S13" s="158"/>
      <c r="T13" s="158"/>
      <c r="U13" s="158"/>
      <c r="V13" s="158"/>
      <c r="W13" s="15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row>
    <row r="14" spans="1:58" ht="15.95" customHeight="1" outlineLevel="1" x14ac:dyDescent="0.2">
      <c r="A14" s="191"/>
      <c r="B14" s="192"/>
      <c r="C14" s="204"/>
      <c r="D14" s="204"/>
      <c r="E14" s="204"/>
      <c r="F14" s="204"/>
      <c r="G14" s="204"/>
      <c r="H14" s="194"/>
      <c r="I14" s="195"/>
      <c r="J14" s="194"/>
      <c r="K14" s="195"/>
      <c r="L14" s="195"/>
      <c r="M14" s="195"/>
      <c r="N14" s="193"/>
      <c r="O14" s="193"/>
      <c r="P14" s="193"/>
      <c r="Q14" s="193"/>
      <c r="R14" s="196"/>
      <c r="S14" s="158"/>
      <c r="T14" s="158"/>
      <c r="U14" s="158"/>
      <c r="V14" s="158"/>
      <c r="W14" s="15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row>
    <row r="15" spans="1:58" x14ac:dyDescent="0.2">
      <c r="A15" s="160" t="s">
        <v>116</v>
      </c>
      <c r="B15" s="161" t="s">
        <v>88</v>
      </c>
      <c r="C15" s="181" t="s">
        <v>28</v>
      </c>
      <c r="D15" s="162"/>
      <c r="E15" s="163"/>
      <c r="F15" s="164"/>
      <c r="G15" s="164">
        <f>SUMIF(AE16:AE16,"&lt;&gt;NOR",G16:G16)</f>
        <v>0</v>
      </c>
      <c r="H15" s="164"/>
      <c r="I15" s="164">
        <f>SUM(I16:I16)</f>
        <v>0</v>
      </c>
      <c r="J15" s="164"/>
      <c r="K15" s="164">
        <f>SUM(K16:K16)</f>
        <v>0</v>
      </c>
      <c r="L15" s="164"/>
      <c r="M15" s="164">
        <f>SUM(M16:M16)</f>
        <v>0</v>
      </c>
      <c r="N15" s="163"/>
      <c r="O15" s="163">
        <f>SUM(O16:O16)</f>
        <v>0</v>
      </c>
      <c r="P15" s="163"/>
      <c r="Q15" s="163">
        <f>SUM(Q16:Q16)</f>
        <v>0</v>
      </c>
      <c r="R15" s="165"/>
      <c r="S15" s="159"/>
      <c r="T15" s="159">
        <f>SUM(T16:T16)</f>
        <v>0</v>
      </c>
      <c r="U15" s="159"/>
      <c r="V15" s="159"/>
      <c r="W15" s="159"/>
      <c r="AE15" t="s">
        <v>117</v>
      </c>
    </row>
    <row r="16" spans="1:58" outlineLevel="1" x14ac:dyDescent="0.2">
      <c r="A16" s="167">
        <v>4</v>
      </c>
      <c r="B16" s="168" t="s">
        <v>126</v>
      </c>
      <c r="C16" s="198" t="s">
        <v>231</v>
      </c>
      <c r="D16" s="200" t="s">
        <v>232</v>
      </c>
      <c r="E16" s="201">
        <v>1</v>
      </c>
      <c r="F16" s="202"/>
      <c r="G16" s="203">
        <f>ROUND(E16*F16,2)</f>
        <v>0</v>
      </c>
      <c r="H16" s="171"/>
      <c r="I16" s="172">
        <f>ROUND(E16*H16,2)</f>
        <v>0</v>
      </c>
      <c r="J16" s="171"/>
      <c r="K16" s="172">
        <f>ROUND(E16*J16,2)</f>
        <v>0</v>
      </c>
      <c r="L16" s="172">
        <v>21</v>
      </c>
      <c r="M16" s="172">
        <f>G16*(1+L16/100)</f>
        <v>0</v>
      </c>
      <c r="N16" s="170">
        <v>0</v>
      </c>
      <c r="O16" s="170">
        <f>ROUND(E16*N16,2)</f>
        <v>0</v>
      </c>
      <c r="P16" s="170">
        <v>0</v>
      </c>
      <c r="Q16" s="170">
        <f>ROUND(E16*P16,2)</f>
        <v>0</v>
      </c>
      <c r="R16" s="173" t="s">
        <v>121</v>
      </c>
      <c r="S16" s="158">
        <v>0</v>
      </c>
      <c r="T16" s="158">
        <f>ROUND(E16*S16,2)</f>
        <v>0</v>
      </c>
      <c r="U16" s="158"/>
      <c r="V16" s="158" t="s">
        <v>122</v>
      </c>
      <c r="W16" s="158" t="s">
        <v>123</v>
      </c>
      <c r="X16" s="148"/>
      <c r="Y16" s="148"/>
      <c r="Z16" s="148"/>
      <c r="AA16" s="148"/>
      <c r="AB16" s="148"/>
      <c r="AC16" s="148"/>
      <c r="AD16" s="148"/>
      <c r="AE16" s="148" t="s">
        <v>124</v>
      </c>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row>
    <row r="17" spans="1:58" outlineLevel="1" x14ac:dyDescent="0.2">
      <c r="A17" s="155"/>
      <c r="B17" s="156"/>
      <c r="C17" s="264" t="s">
        <v>233</v>
      </c>
      <c r="D17" s="264"/>
      <c r="E17" s="264"/>
      <c r="F17" s="264"/>
      <c r="G17" s="264"/>
      <c r="H17" s="199"/>
      <c r="I17" s="158"/>
      <c r="J17" s="199"/>
      <c r="K17" s="158"/>
      <c r="L17" s="158"/>
      <c r="M17" s="158"/>
      <c r="N17" s="157"/>
      <c r="O17" s="157"/>
      <c r="P17" s="157"/>
      <c r="Q17" s="157"/>
      <c r="R17" s="158"/>
      <c r="S17" s="158"/>
      <c r="T17" s="158"/>
      <c r="U17" s="158"/>
      <c r="V17" s="158"/>
      <c r="W17" s="15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row>
    <row r="18" spans="1:58" outlineLevel="1" x14ac:dyDescent="0.2">
      <c r="A18" s="155"/>
      <c r="B18" s="156"/>
      <c r="C18" s="265" t="s">
        <v>234</v>
      </c>
      <c r="D18" s="265"/>
      <c r="E18" s="265"/>
      <c r="F18" s="265"/>
      <c r="G18" s="265"/>
      <c r="H18" s="199"/>
      <c r="I18" s="158"/>
      <c r="J18" s="199"/>
      <c r="K18" s="158"/>
      <c r="L18" s="158"/>
      <c r="M18" s="158"/>
      <c r="N18" s="157"/>
      <c r="O18" s="157"/>
      <c r="P18" s="157"/>
      <c r="Q18" s="157"/>
      <c r="R18" s="158"/>
      <c r="S18" s="158"/>
      <c r="T18" s="158"/>
      <c r="U18" s="158"/>
      <c r="V18" s="158"/>
      <c r="W18" s="15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row>
    <row r="19" spans="1:58" x14ac:dyDescent="0.2">
      <c r="A19" s="3"/>
      <c r="B19" s="4"/>
      <c r="C19" s="184"/>
      <c r="D19" s="6"/>
      <c r="E19" s="3"/>
      <c r="F19" s="3"/>
      <c r="G19" s="3"/>
      <c r="H19" s="3"/>
      <c r="I19" s="3"/>
      <c r="J19" s="3"/>
      <c r="K19" s="3"/>
      <c r="L19" s="3"/>
      <c r="M19" s="3"/>
      <c r="N19" s="3"/>
      <c r="O19" s="3"/>
      <c r="P19" s="3"/>
      <c r="Q19" s="3"/>
      <c r="R19" s="3"/>
      <c r="S19" s="3"/>
      <c r="T19" s="3"/>
      <c r="U19" s="3"/>
      <c r="V19" s="3"/>
      <c r="W19" s="3"/>
      <c r="AC19">
        <v>12</v>
      </c>
      <c r="AD19">
        <v>21</v>
      </c>
      <c r="AE19" t="s">
        <v>104</v>
      </c>
    </row>
    <row r="20" spans="1:58" x14ac:dyDescent="0.2">
      <c r="A20" s="151"/>
      <c r="B20" s="152" t="s">
        <v>29</v>
      </c>
      <c r="C20" s="185"/>
      <c r="D20" s="153"/>
      <c r="E20" s="154"/>
      <c r="F20" s="154"/>
      <c r="G20" s="166">
        <f>G8+G15</f>
        <v>0</v>
      </c>
      <c r="H20" s="3"/>
      <c r="I20" s="3"/>
      <c r="J20" s="3"/>
      <c r="K20" s="3"/>
      <c r="L20" s="3"/>
      <c r="M20" s="3"/>
      <c r="N20" s="3"/>
      <c r="O20" s="3"/>
      <c r="P20" s="3"/>
      <c r="Q20" s="3"/>
      <c r="R20" s="3"/>
      <c r="S20" s="3"/>
      <c r="T20" s="3"/>
      <c r="U20" s="3"/>
      <c r="V20" s="3"/>
      <c r="W20" s="3"/>
      <c r="AC20">
        <f>SUMIF(L7:L16,AC19,G7:G16)</f>
        <v>0</v>
      </c>
      <c r="AD20">
        <f>SUMIF(L7:L16,AD19,G7:G16)</f>
        <v>0</v>
      </c>
      <c r="AE20" t="s">
        <v>127</v>
      </c>
    </row>
    <row r="21" spans="1:58" x14ac:dyDescent="0.2">
      <c r="C21" s="186"/>
      <c r="D21" s="10"/>
      <c r="AE21" t="s">
        <v>128</v>
      </c>
    </row>
    <row r="22" spans="1:58" x14ac:dyDescent="0.2">
      <c r="D22" s="10"/>
    </row>
    <row r="23" spans="1:58" x14ac:dyDescent="0.2">
      <c r="D23" s="10"/>
    </row>
    <row r="24" spans="1:58" x14ac:dyDescent="0.2">
      <c r="C24" s="175"/>
      <c r="D24" s="10"/>
    </row>
    <row r="25" spans="1:58" x14ac:dyDescent="0.2">
      <c r="D25" s="10"/>
    </row>
    <row r="26" spans="1:58" x14ac:dyDescent="0.2">
      <c r="D26" s="10"/>
    </row>
    <row r="27" spans="1:58" x14ac:dyDescent="0.2">
      <c r="D27" s="10"/>
    </row>
    <row r="28" spans="1:58" x14ac:dyDescent="0.2">
      <c r="D28" s="10"/>
    </row>
    <row r="29" spans="1:58" x14ac:dyDescent="0.2">
      <c r="D29" s="10"/>
    </row>
    <row r="30" spans="1:58" x14ac:dyDescent="0.2">
      <c r="D30" s="10"/>
    </row>
    <row r="31" spans="1:58" x14ac:dyDescent="0.2">
      <c r="D31" s="10"/>
    </row>
    <row r="32" spans="1:58"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algorithmName="SHA-512" hashValue="ioj2jh1BrO+hSeqVr+8IdMjI+EKz/TgWyfeYAjQEAuCXXM0HFbek1o7Ao9VNSZi2+9cY6KKoaGqr8Twg1oXzeQ==" saltValue="hO+me3ys8p1DRCbQjsPbjw==" spinCount="100000" sheet="1" formatRows="0"/>
  <mergeCells count="8">
    <mergeCell ref="C13:G13"/>
    <mergeCell ref="C17:G17"/>
    <mergeCell ref="C18:G18"/>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4998"/>
  <sheetViews>
    <sheetView workbookViewId="0">
      <pane ySplit="7" topLeftCell="A20" activePane="bottomLeft" state="frozen"/>
      <selection pane="bottomLeft" activeCell="C49" sqref="C49"/>
    </sheetView>
  </sheetViews>
  <sheetFormatPr defaultRowHeight="12.75" outlineLevelRow="3" x14ac:dyDescent="0.2"/>
  <cols>
    <col min="1" max="1" width="3.42578125" customWidth="1"/>
    <col min="2" max="2" width="12.5703125" style="122" customWidth="1"/>
    <col min="3" max="3" width="63.42578125" style="122" customWidth="1"/>
    <col min="4" max="4" width="4.85546875" customWidth="1"/>
    <col min="5" max="5" width="10.5703125" customWidth="1"/>
    <col min="6" max="6" width="9.85546875" customWidth="1"/>
    <col min="7" max="7" width="12.85546875" customWidth="1"/>
    <col min="8" max="23" width="0" hidden="1" customWidth="1"/>
    <col min="27" max="27" width="0" hidden="1" customWidth="1"/>
    <col min="29" max="39" width="0" hidden="1" customWidth="1"/>
  </cols>
  <sheetData>
    <row r="1" spans="1:58" ht="15.75" customHeight="1" x14ac:dyDescent="0.25">
      <c r="A1" s="266" t="s">
        <v>129</v>
      </c>
      <c r="B1" s="266"/>
      <c r="C1" s="266"/>
      <c r="D1" s="266"/>
      <c r="E1" s="266"/>
      <c r="F1" s="266"/>
      <c r="G1" s="266"/>
      <c r="AE1" t="s">
        <v>90</v>
      </c>
    </row>
    <row r="2" spans="1:58" ht="24.95" customHeight="1" x14ac:dyDescent="0.2">
      <c r="A2" s="50" t="s">
        <v>7</v>
      </c>
      <c r="B2" s="49" t="s">
        <v>43</v>
      </c>
      <c r="C2" s="267" t="s">
        <v>44</v>
      </c>
      <c r="D2" s="268"/>
      <c r="E2" s="268"/>
      <c r="F2" s="268"/>
      <c r="G2" s="269"/>
      <c r="AE2" t="s">
        <v>91</v>
      </c>
    </row>
    <row r="3" spans="1:58" ht="24.95" customHeight="1" x14ac:dyDescent="0.2">
      <c r="A3" s="50" t="s">
        <v>8</v>
      </c>
      <c r="B3" s="49" t="s">
        <v>53</v>
      </c>
      <c r="C3" s="267" t="s">
        <v>56</v>
      </c>
      <c r="D3" s="268"/>
      <c r="E3" s="268"/>
      <c r="F3" s="268"/>
      <c r="G3" s="269"/>
      <c r="AA3" s="122" t="s">
        <v>91</v>
      </c>
      <c r="AE3" t="s">
        <v>94</v>
      </c>
    </row>
    <row r="4" spans="1:58" ht="24.95" customHeight="1" x14ac:dyDescent="0.2">
      <c r="A4" s="141" t="s">
        <v>9</v>
      </c>
      <c r="B4" s="142" t="s">
        <v>53</v>
      </c>
      <c r="C4" s="270" t="s">
        <v>56</v>
      </c>
      <c r="D4" s="271"/>
      <c r="E4" s="271"/>
      <c r="F4" s="271"/>
      <c r="G4" s="272"/>
      <c r="AE4" t="s">
        <v>95</v>
      </c>
    </row>
    <row r="5" spans="1:58" x14ac:dyDescent="0.2">
      <c r="D5" s="10"/>
    </row>
    <row r="6" spans="1:58" ht="38.25" x14ac:dyDescent="0.2">
      <c r="A6" s="144" t="s">
        <v>96</v>
      </c>
      <c r="B6" s="146" t="s">
        <v>97</v>
      </c>
      <c r="C6" s="146" t="s">
        <v>98</v>
      </c>
      <c r="D6" s="145" t="s">
        <v>99</v>
      </c>
      <c r="E6" s="144" t="s">
        <v>100</v>
      </c>
      <c r="F6" s="143" t="s">
        <v>101</v>
      </c>
      <c r="G6" s="144" t="s">
        <v>29</v>
      </c>
      <c r="H6" s="147" t="s">
        <v>30</v>
      </c>
      <c r="I6" s="147" t="s">
        <v>102</v>
      </c>
      <c r="J6" s="147" t="s">
        <v>31</v>
      </c>
      <c r="K6" s="147" t="s">
        <v>103</v>
      </c>
      <c r="L6" s="147" t="s">
        <v>104</v>
      </c>
      <c r="M6" s="147" t="s">
        <v>105</v>
      </c>
      <c r="N6" s="147" t="s">
        <v>106</v>
      </c>
      <c r="O6" s="147" t="s">
        <v>107</v>
      </c>
      <c r="P6" s="147" t="s">
        <v>108</v>
      </c>
      <c r="Q6" s="147" t="s">
        <v>109</v>
      </c>
      <c r="R6" s="147" t="s">
        <v>110</v>
      </c>
      <c r="S6" s="147" t="s">
        <v>111</v>
      </c>
      <c r="T6" s="147" t="s">
        <v>112</v>
      </c>
      <c r="U6" s="147" t="s">
        <v>113</v>
      </c>
      <c r="V6" s="147" t="s">
        <v>114</v>
      </c>
      <c r="W6" s="147" t="s">
        <v>115</v>
      </c>
    </row>
    <row r="7" spans="1:58" hidden="1" x14ac:dyDescent="0.2">
      <c r="A7" s="3"/>
      <c r="B7" s="4"/>
      <c r="C7" s="4"/>
      <c r="D7" s="6"/>
      <c r="E7" s="149"/>
      <c r="F7" s="150"/>
      <c r="G7" s="150"/>
      <c r="H7" s="150"/>
      <c r="I7" s="150"/>
      <c r="J7" s="150"/>
      <c r="K7" s="150"/>
      <c r="L7" s="150"/>
      <c r="M7" s="150"/>
      <c r="N7" s="149"/>
      <c r="O7" s="149"/>
      <c r="P7" s="149"/>
      <c r="Q7" s="149"/>
      <c r="R7" s="150"/>
      <c r="S7" s="150"/>
      <c r="T7" s="150"/>
      <c r="U7" s="150"/>
      <c r="V7" s="150"/>
      <c r="W7" s="150"/>
    </row>
    <row r="8" spans="1:58" x14ac:dyDescent="0.2">
      <c r="A8" s="160" t="s">
        <v>116</v>
      </c>
      <c r="B8" s="161" t="s">
        <v>53</v>
      </c>
      <c r="C8" s="181" t="s">
        <v>77</v>
      </c>
      <c r="D8" s="162"/>
      <c r="E8" s="163"/>
      <c r="F8" s="164"/>
      <c r="G8" s="164">
        <f>SUMIF(AE9:AE14,"&lt;&gt;NOR",G9:G14)</f>
        <v>0</v>
      </c>
      <c r="H8" s="164"/>
      <c r="I8" s="164">
        <f>SUM(I9:I14)</f>
        <v>0</v>
      </c>
      <c r="J8" s="164"/>
      <c r="K8" s="164">
        <f>SUM(K9:K14)</f>
        <v>0</v>
      </c>
      <c r="L8" s="164"/>
      <c r="M8" s="164">
        <f>SUM(M9:M14)</f>
        <v>0</v>
      </c>
      <c r="N8" s="163"/>
      <c r="O8" s="163">
        <f>SUM(O9:O14)</f>
        <v>0</v>
      </c>
      <c r="P8" s="163"/>
      <c r="Q8" s="163">
        <f>SUM(Q9:Q14)</f>
        <v>0</v>
      </c>
      <c r="R8" s="165"/>
      <c r="S8" s="159"/>
      <c r="T8" s="159">
        <f>SUM(T9:T14)</f>
        <v>9.11</v>
      </c>
      <c r="U8" s="159"/>
      <c r="V8" s="159"/>
      <c r="W8" s="159"/>
      <c r="AE8" t="s">
        <v>117</v>
      </c>
    </row>
    <row r="9" spans="1:58" ht="22.5" outlineLevel="1" x14ac:dyDescent="0.2">
      <c r="A9" s="167">
        <v>2</v>
      </c>
      <c r="B9" s="168" t="s">
        <v>135</v>
      </c>
      <c r="C9" s="183" t="s">
        <v>136</v>
      </c>
      <c r="D9" s="169" t="s">
        <v>130</v>
      </c>
      <c r="E9" s="170">
        <v>49.492620000000002</v>
      </c>
      <c r="F9" s="171"/>
      <c r="G9" s="172">
        <f>ROUND(E9*F9,2)</f>
        <v>0</v>
      </c>
      <c r="H9" s="171"/>
      <c r="I9" s="172">
        <f>ROUND(E9*H9,2)</f>
        <v>0</v>
      </c>
      <c r="J9" s="171"/>
      <c r="K9" s="172">
        <f>ROUND(E9*J9,2)</f>
        <v>0</v>
      </c>
      <c r="L9" s="172">
        <v>21</v>
      </c>
      <c r="M9" s="172">
        <f>G9*(1+L9/100)</f>
        <v>0</v>
      </c>
      <c r="N9" s="170">
        <v>0</v>
      </c>
      <c r="O9" s="170">
        <f>ROUND(E9*N9,2)</f>
        <v>0</v>
      </c>
      <c r="P9" s="170">
        <v>0</v>
      </c>
      <c r="Q9" s="170">
        <f>ROUND(E9*P9,2)</f>
        <v>0</v>
      </c>
      <c r="R9" s="173" t="s">
        <v>120</v>
      </c>
      <c r="S9" s="158">
        <v>0.184</v>
      </c>
      <c r="T9" s="158">
        <f>ROUND(E9*S9,2)</f>
        <v>9.11</v>
      </c>
      <c r="U9" s="158"/>
      <c r="V9" s="158" t="s">
        <v>131</v>
      </c>
      <c r="W9" s="158" t="s">
        <v>123</v>
      </c>
      <c r="X9" s="148"/>
      <c r="Y9" s="148"/>
      <c r="Z9" s="148"/>
      <c r="AA9" s="148"/>
      <c r="AB9" s="148"/>
      <c r="AC9" s="148"/>
      <c r="AD9" s="148"/>
      <c r="AE9" s="148" t="s">
        <v>132</v>
      </c>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row>
    <row r="10" spans="1:58" outlineLevel="2" x14ac:dyDescent="0.2">
      <c r="A10" s="155"/>
      <c r="B10" s="156"/>
      <c r="C10" s="273" t="s">
        <v>239</v>
      </c>
      <c r="D10" s="274"/>
      <c r="E10" s="274"/>
      <c r="F10" s="274"/>
      <c r="G10" s="274"/>
      <c r="H10" s="158"/>
      <c r="I10" s="158"/>
      <c r="J10" s="158"/>
      <c r="K10" s="158"/>
      <c r="L10" s="158"/>
      <c r="M10" s="158"/>
      <c r="N10" s="157"/>
      <c r="O10" s="157"/>
      <c r="P10" s="157"/>
      <c r="Q10" s="157"/>
      <c r="R10" s="158"/>
      <c r="S10" s="158"/>
      <c r="T10" s="158"/>
      <c r="U10" s="158"/>
      <c r="V10" s="158"/>
      <c r="W10" s="158"/>
      <c r="X10" s="148"/>
      <c r="Y10" s="148"/>
      <c r="Z10" s="148"/>
      <c r="AA10" s="148"/>
      <c r="AB10" s="148"/>
      <c r="AC10" s="148"/>
      <c r="AD10" s="148"/>
      <c r="AE10" s="148" t="s">
        <v>133</v>
      </c>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row>
    <row r="11" spans="1:58" outlineLevel="2" x14ac:dyDescent="0.2">
      <c r="A11" s="155"/>
      <c r="B11" s="156"/>
      <c r="C11" s="189" t="s">
        <v>137</v>
      </c>
      <c r="D11" s="187"/>
      <c r="E11" s="188">
        <v>49.492620000000002</v>
      </c>
      <c r="F11" s="158"/>
      <c r="G11" s="158"/>
      <c r="H11" s="158"/>
      <c r="I11" s="158"/>
      <c r="J11" s="158"/>
      <c r="K11" s="158"/>
      <c r="L11" s="158"/>
      <c r="M11" s="158"/>
      <c r="N11" s="157"/>
      <c r="O11" s="157"/>
      <c r="P11" s="157"/>
      <c r="Q11" s="157"/>
      <c r="R11" s="158"/>
      <c r="S11" s="158"/>
      <c r="T11" s="158"/>
      <c r="U11" s="158"/>
      <c r="V11" s="158"/>
      <c r="W11" s="158"/>
      <c r="X11" s="148"/>
      <c r="Y11" s="148"/>
      <c r="Z11" s="148"/>
      <c r="AA11" s="148"/>
      <c r="AB11" s="148"/>
      <c r="AC11" s="148"/>
      <c r="AD11" s="148"/>
      <c r="AE11" s="148" t="s">
        <v>134</v>
      </c>
      <c r="AF11" s="148">
        <v>5</v>
      </c>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row>
    <row r="12" spans="1:58" ht="25.5" customHeight="1" outlineLevel="1" x14ac:dyDescent="0.2">
      <c r="A12" s="167"/>
      <c r="B12" s="168"/>
      <c r="C12" s="275" t="s">
        <v>238</v>
      </c>
      <c r="D12" s="275"/>
      <c r="E12" s="275"/>
      <c r="F12" s="275"/>
      <c r="G12" s="275"/>
      <c r="H12" s="171"/>
      <c r="I12" s="172">
        <f>ROUND(E12*H12,2)</f>
        <v>0</v>
      </c>
      <c r="J12" s="171"/>
      <c r="K12" s="172">
        <f>ROUND(E12*J12,2)</f>
        <v>0</v>
      </c>
      <c r="L12" s="172">
        <v>21</v>
      </c>
      <c r="M12" s="172">
        <f>G12*(1+L12/100)</f>
        <v>0</v>
      </c>
      <c r="N12" s="170">
        <v>0</v>
      </c>
      <c r="O12" s="170">
        <f>ROUND(E12*N12,2)</f>
        <v>0</v>
      </c>
      <c r="P12" s="170">
        <v>0</v>
      </c>
      <c r="Q12" s="170">
        <f>ROUND(E12*P12,2)</f>
        <v>0</v>
      </c>
      <c r="R12" s="173" t="s">
        <v>120</v>
      </c>
      <c r="S12" s="158">
        <v>0.153</v>
      </c>
      <c r="T12" s="158">
        <f>ROUND(E12*S12,2)</f>
        <v>0</v>
      </c>
      <c r="U12" s="158"/>
      <c r="V12" s="158" t="s">
        <v>131</v>
      </c>
      <c r="W12" s="158" t="s">
        <v>123</v>
      </c>
      <c r="X12" s="148"/>
      <c r="Y12" s="148"/>
      <c r="Z12" s="148"/>
      <c r="AA12" s="148"/>
      <c r="AB12" s="148"/>
      <c r="AC12" s="148"/>
      <c r="AD12" s="148"/>
      <c r="AE12" s="148" t="s">
        <v>132</v>
      </c>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8" outlineLevel="2" x14ac:dyDescent="0.2">
      <c r="A13" s="155"/>
      <c r="B13" s="156"/>
      <c r="C13" s="273"/>
      <c r="D13" s="274"/>
      <c r="E13" s="274"/>
      <c r="F13" s="274"/>
      <c r="G13" s="274"/>
      <c r="H13" s="158"/>
      <c r="I13" s="158"/>
      <c r="J13" s="158"/>
      <c r="K13" s="158"/>
      <c r="L13" s="158"/>
      <c r="M13" s="158"/>
      <c r="N13" s="157"/>
      <c r="O13" s="157"/>
      <c r="P13" s="157"/>
      <c r="Q13" s="157"/>
      <c r="R13" s="158"/>
      <c r="S13" s="158"/>
      <c r="T13" s="158"/>
      <c r="U13" s="158"/>
      <c r="V13" s="158"/>
      <c r="W13" s="158"/>
      <c r="X13" s="148"/>
      <c r="Y13" s="148"/>
      <c r="Z13" s="148"/>
      <c r="AA13" s="148"/>
      <c r="AB13" s="148"/>
      <c r="AC13" s="148"/>
      <c r="AD13" s="148"/>
      <c r="AE13" s="148" t="s">
        <v>133</v>
      </c>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row>
    <row r="14" spans="1:58" outlineLevel="2" x14ac:dyDescent="0.2">
      <c r="A14" s="155"/>
      <c r="B14" s="156"/>
      <c r="C14" s="189"/>
      <c r="D14" s="187"/>
      <c r="E14" s="188"/>
      <c r="F14" s="158"/>
      <c r="G14" s="158"/>
      <c r="H14" s="158"/>
      <c r="I14" s="158"/>
      <c r="J14" s="158"/>
      <c r="K14" s="158"/>
      <c r="L14" s="158"/>
      <c r="M14" s="158"/>
      <c r="N14" s="157"/>
      <c r="O14" s="157"/>
      <c r="P14" s="157"/>
      <c r="Q14" s="157"/>
      <c r="R14" s="158"/>
      <c r="S14" s="158"/>
      <c r="T14" s="158"/>
      <c r="U14" s="158"/>
      <c r="V14" s="158"/>
      <c r="W14" s="158"/>
      <c r="X14" s="148"/>
      <c r="Y14" s="148"/>
      <c r="Z14" s="148"/>
      <c r="AA14" s="148"/>
      <c r="AB14" s="148"/>
      <c r="AC14" s="148"/>
      <c r="AD14" s="148"/>
      <c r="AE14" s="148" t="s">
        <v>134</v>
      </c>
      <c r="AF14" s="148">
        <v>0</v>
      </c>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row>
    <row r="15" spans="1:58" x14ac:dyDescent="0.2">
      <c r="A15" s="160" t="s">
        <v>116</v>
      </c>
      <c r="B15" s="161" t="s">
        <v>78</v>
      </c>
      <c r="C15" s="181" t="s">
        <v>79</v>
      </c>
      <c r="D15" s="162"/>
      <c r="E15" s="163"/>
      <c r="F15" s="164"/>
      <c r="G15" s="164">
        <f>SUMIF(AE16:AE22,"&lt;&gt;NOR",G16:G22)</f>
        <v>0</v>
      </c>
      <c r="H15" s="164"/>
      <c r="I15" s="164">
        <f>SUM(I16:I22)</f>
        <v>0</v>
      </c>
      <c r="J15" s="164"/>
      <c r="K15" s="164">
        <f>SUM(K16:K22)</f>
        <v>0</v>
      </c>
      <c r="L15" s="164"/>
      <c r="M15" s="164">
        <f>SUM(M16:M22)</f>
        <v>0</v>
      </c>
      <c r="N15" s="163"/>
      <c r="O15" s="163">
        <f>SUM(O16:O22)</f>
        <v>0</v>
      </c>
      <c r="P15" s="163"/>
      <c r="Q15" s="163">
        <f>SUM(Q16:Q22)</f>
        <v>293.61</v>
      </c>
      <c r="R15" s="165"/>
      <c r="S15" s="159"/>
      <c r="T15" s="159">
        <f>SUM(T16:T22)</f>
        <v>1220.8600000000001</v>
      </c>
      <c r="U15" s="159"/>
      <c r="V15" s="159"/>
      <c r="W15" s="159"/>
      <c r="AE15" t="s">
        <v>117</v>
      </c>
    </row>
    <row r="16" spans="1:58" outlineLevel="1" x14ac:dyDescent="0.2">
      <c r="A16" s="167">
        <v>5</v>
      </c>
      <c r="B16" s="168" t="s">
        <v>142</v>
      </c>
      <c r="C16" s="183" t="s">
        <v>143</v>
      </c>
      <c r="D16" s="169" t="s">
        <v>130</v>
      </c>
      <c r="E16" s="170">
        <v>87.415999999999997</v>
      </c>
      <c r="F16" s="171"/>
      <c r="G16" s="172">
        <f>ROUND(E16*F16,2)</f>
        <v>0</v>
      </c>
      <c r="H16" s="171"/>
      <c r="I16" s="172">
        <f>ROUND(E16*H16,2)</f>
        <v>0</v>
      </c>
      <c r="J16" s="171"/>
      <c r="K16" s="172">
        <f>ROUND(E16*J16,2)</f>
        <v>0</v>
      </c>
      <c r="L16" s="172">
        <v>21</v>
      </c>
      <c r="M16" s="172">
        <f>G16*(1+L16/100)</f>
        <v>0</v>
      </c>
      <c r="N16" s="170">
        <v>0</v>
      </c>
      <c r="O16" s="170">
        <f>ROUND(E16*N16,2)</f>
        <v>0</v>
      </c>
      <c r="P16" s="170">
        <v>2</v>
      </c>
      <c r="Q16" s="170">
        <f>ROUND(E16*P16,2)</f>
        <v>174.83</v>
      </c>
      <c r="R16" s="173" t="s">
        <v>120</v>
      </c>
      <c r="S16" s="158">
        <v>6.4359999999999999</v>
      </c>
      <c r="T16" s="158">
        <f>ROUND(E16*S16,2)</f>
        <v>562.61</v>
      </c>
      <c r="U16" s="158"/>
      <c r="V16" s="158" t="s">
        <v>131</v>
      </c>
      <c r="W16" s="158" t="s">
        <v>123</v>
      </c>
      <c r="X16" s="148"/>
      <c r="Y16" s="148"/>
      <c r="Z16" s="148"/>
      <c r="AA16" s="148"/>
      <c r="AB16" s="148"/>
      <c r="AC16" s="148"/>
      <c r="AD16" s="148"/>
      <c r="AE16" s="148" t="s">
        <v>144</v>
      </c>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row>
    <row r="17" spans="1:58" outlineLevel="2" x14ac:dyDescent="0.2">
      <c r="A17" s="155"/>
      <c r="B17" s="156"/>
      <c r="C17" s="273" t="s">
        <v>145</v>
      </c>
      <c r="D17" s="274"/>
      <c r="E17" s="274"/>
      <c r="F17" s="274"/>
      <c r="G17" s="274"/>
      <c r="H17" s="158"/>
      <c r="I17" s="158"/>
      <c r="J17" s="158"/>
      <c r="K17" s="158"/>
      <c r="L17" s="158"/>
      <c r="M17" s="158"/>
      <c r="N17" s="157"/>
      <c r="O17" s="157"/>
      <c r="P17" s="157"/>
      <c r="Q17" s="157"/>
      <c r="R17" s="158"/>
      <c r="S17" s="158"/>
      <c r="T17" s="158"/>
      <c r="U17" s="158"/>
      <c r="V17" s="158"/>
      <c r="W17" s="158"/>
      <c r="X17" s="148"/>
      <c r="Y17" s="148"/>
      <c r="Z17" s="148"/>
      <c r="AA17" s="148"/>
      <c r="AB17" s="148"/>
      <c r="AC17" s="148"/>
      <c r="AD17" s="148"/>
      <c r="AE17" s="148" t="s">
        <v>133</v>
      </c>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row>
    <row r="18" spans="1:58" outlineLevel="2" x14ac:dyDescent="0.2">
      <c r="A18" s="155"/>
      <c r="B18" s="156"/>
      <c r="C18" s="189" t="s">
        <v>146</v>
      </c>
      <c r="D18" s="187"/>
      <c r="E18" s="188">
        <v>87.415999999999997</v>
      </c>
      <c r="F18" s="158"/>
      <c r="G18" s="158"/>
      <c r="H18" s="158"/>
      <c r="I18" s="158"/>
      <c r="J18" s="158"/>
      <c r="K18" s="158"/>
      <c r="L18" s="158"/>
      <c r="M18" s="158"/>
      <c r="N18" s="157"/>
      <c r="O18" s="157"/>
      <c r="P18" s="157"/>
      <c r="Q18" s="157"/>
      <c r="R18" s="158"/>
      <c r="S18" s="158"/>
      <c r="T18" s="158"/>
      <c r="U18" s="158"/>
      <c r="V18" s="158"/>
      <c r="W18" s="158"/>
      <c r="X18" s="148"/>
      <c r="Y18" s="148"/>
      <c r="Z18" s="148"/>
      <c r="AA18" s="148"/>
      <c r="AB18" s="148"/>
      <c r="AC18" s="148"/>
      <c r="AD18" s="148"/>
      <c r="AE18" s="148" t="s">
        <v>134</v>
      </c>
      <c r="AF18" s="148">
        <v>0</v>
      </c>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row>
    <row r="19" spans="1:58" outlineLevel="1" x14ac:dyDescent="0.2">
      <c r="A19" s="167">
        <v>6</v>
      </c>
      <c r="B19" s="168" t="s">
        <v>147</v>
      </c>
      <c r="C19" s="183" t="s">
        <v>148</v>
      </c>
      <c r="D19" s="169" t="s">
        <v>130</v>
      </c>
      <c r="E19" s="170">
        <v>49.492620000000002</v>
      </c>
      <c r="F19" s="171"/>
      <c r="G19" s="172">
        <f>ROUND(E19*F19,2)</f>
        <v>0</v>
      </c>
      <c r="H19" s="171"/>
      <c r="I19" s="172">
        <f>ROUND(E19*H19,2)</f>
        <v>0</v>
      </c>
      <c r="J19" s="171"/>
      <c r="K19" s="172">
        <f>ROUND(E19*J19,2)</f>
        <v>0</v>
      </c>
      <c r="L19" s="172">
        <v>21</v>
      </c>
      <c r="M19" s="172">
        <f>G19*(1+L19/100)</f>
        <v>0</v>
      </c>
      <c r="N19" s="170">
        <v>0</v>
      </c>
      <c r="O19" s="170">
        <f>ROUND(E19*N19,2)</f>
        <v>0</v>
      </c>
      <c r="P19" s="170">
        <v>2.4</v>
      </c>
      <c r="Q19" s="170">
        <f>ROUND(E19*P19,2)</f>
        <v>118.78</v>
      </c>
      <c r="R19" s="173" t="s">
        <v>120</v>
      </c>
      <c r="S19" s="158">
        <v>13.3</v>
      </c>
      <c r="T19" s="158">
        <f>ROUND(E19*S19,2)</f>
        <v>658.25</v>
      </c>
      <c r="U19" s="158"/>
      <c r="V19" s="158" t="s">
        <v>131</v>
      </c>
      <c r="W19" s="158" t="s">
        <v>123</v>
      </c>
      <c r="X19" s="148"/>
      <c r="Y19" s="148"/>
      <c r="Z19" s="148"/>
      <c r="AA19" s="148"/>
      <c r="AB19" s="148"/>
      <c r="AC19" s="148"/>
      <c r="AD19" s="148"/>
      <c r="AE19" s="148" t="s">
        <v>132</v>
      </c>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row>
    <row r="20" spans="1:58" outlineLevel="2" x14ac:dyDescent="0.2">
      <c r="A20" s="155"/>
      <c r="B20" s="156"/>
      <c r="C20" s="273" t="s">
        <v>149</v>
      </c>
      <c r="D20" s="274"/>
      <c r="E20" s="274"/>
      <c r="F20" s="274"/>
      <c r="G20" s="274"/>
      <c r="H20" s="158"/>
      <c r="I20" s="158"/>
      <c r="J20" s="158"/>
      <c r="K20" s="158"/>
      <c r="L20" s="158"/>
      <c r="M20" s="158"/>
      <c r="N20" s="157"/>
      <c r="O20" s="157"/>
      <c r="P20" s="157"/>
      <c r="Q20" s="157"/>
      <c r="R20" s="158"/>
      <c r="S20" s="158"/>
      <c r="T20" s="158"/>
      <c r="U20" s="158"/>
      <c r="V20" s="158"/>
      <c r="W20" s="158"/>
      <c r="X20" s="148"/>
      <c r="Y20" s="148"/>
      <c r="Z20" s="148"/>
      <c r="AA20" s="148"/>
      <c r="AB20" s="148"/>
      <c r="AC20" s="148"/>
      <c r="AD20" s="148"/>
      <c r="AE20" s="148" t="s">
        <v>133</v>
      </c>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row>
    <row r="21" spans="1:58" outlineLevel="2" x14ac:dyDescent="0.2">
      <c r="A21" s="155"/>
      <c r="B21" s="156"/>
      <c r="C21" s="189" t="s">
        <v>150</v>
      </c>
      <c r="D21" s="187"/>
      <c r="E21" s="188">
        <v>49.492620000000002</v>
      </c>
      <c r="F21" s="158"/>
      <c r="G21" s="158"/>
      <c r="H21" s="158"/>
      <c r="I21" s="158"/>
      <c r="J21" s="158"/>
      <c r="K21" s="158"/>
      <c r="L21" s="158"/>
      <c r="M21" s="158"/>
      <c r="N21" s="157"/>
      <c r="O21" s="157"/>
      <c r="P21" s="157"/>
      <c r="Q21" s="157"/>
      <c r="R21" s="158"/>
      <c r="S21" s="158"/>
      <c r="T21" s="158"/>
      <c r="U21" s="158"/>
      <c r="V21" s="158"/>
      <c r="W21" s="158"/>
      <c r="X21" s="148"/>
      <c r="Y21" s="148"/>
      <c r="Z21" s="148"/>
      <c r="AA21" s="148"/>
      <c r="AB21" s="148"/>
      <c r="AC21" s="148"/>
      <c r="AD21" s="148"/>
      <c r="AE21" s="148" t="s">
        <v>134</v>
      </c>
      <c r="AF21" s="148">
        <v>0</v>
      </c>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row>
    <row r="22" spans="1:58" outlineLevel="1" x14ac:dyDescent="0.2">
      <c r="A22" s="174">
        <v>7</v>
      </c>
      <c r="B22" s="175" t="s">
        <v>151</v>
      </c>
      <c r="C22" s="182" t="s">
        <v>152</v>
      </c>
      <c r="D22" s="176" t="s">
        <v>153</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80" t="s">
        <v>121</v>
      </c>
      <c r="S22" s="158">
        <v>0</v>
      </c>
      <c r="T22" s="158">
        <f>ROUND(E22*S22,2)</f>
        <v>0</v>
      </c>
      <c r="U22" s="158"/>
      <c r="V22" s="158" t="s">
        <v>131</v>
      </c>
      <c r="W22" s="158" t="s">
        <v>123</v>
      </c>
      <c r="X22" s="148"/>
      <c r="Y22" s="148"/>
      <c r="Z22" s="148"/>
      <c r="AA22" s="148"/>
      <c r="AB22" s="148"/>
      <c r="AC22" s="148"/>
      <c r="AD22" s="148"/>
      <c r="AE22" s="148" t="s">
        <v>144</v>
      </c>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row>
    <row r="23" spans="1:58" x14ac:dyDescent="0.2">
      <c r="A23" s="160" t="s">
        <v>116</v>
      </c>
      <c r="B23" s="161" t="s">
        <v>80</v>
      </c>
      <c r="C23" s="181" t="s">
        <v>81</v>
      </c>
      <c r="D23" s="162"/>
      <c r="E23" s="163"/>
      <c r="F23" s="164"/>
      <c r="G23" s="164">
        <f>SUMIF(AE24:AE26,"&lt;&gt;NOR",G24:G26)</f>
        <v>0</v>
      </c>
      <c r="H23" s="164"/>
      <c r="I23" s="164">
        <f>SUM(I24:I26)</f>
        <v>0</v>
      </c>
      <c r="J23" s="164"/>
      <c r="K23" s="164">
        <f>SUM(K24:K26)</f>
        <v>0</v>
      </c>
      <c r="L23" s="164"/>
      <c r="M23" s="164">
        <f>SUM(M24:M26)</f>
        <v>0</v>
      </c>
      <c r="N23" s="163"/>
      <c r="O23" s="163">
        <f>SUM(O24:O26)</f>
        <v>3.73</v>
      </c>
      <c r="P23" s="163"/>
      <c r="Q23" s="163">
        <f>SUM(Q24:Q26)</f>
        <v>2072.14</v>
      </c>
      <c r="R23" s="165"/>
      <c r="S23" s="159"/>
      <c r="T23" s="159">
        <f>SUM(T24:T26)</f>
        <v>3605.53</v>
      </c>
      <c r="U23" s="159"/>
      <c r="V23" s="159"/>
      <c r="W23" s="159"/>
      <c r="AE23" t="s">
        <v>117</v>
      </c>
    </row>
    <row r="24" spans="1:58" ht="33.75" outlineLevel="1" x14ac:dyDescent="0.2">
      <c r="A24" s="167">
        <v>8</v>
      </c>
      <c r="B24" s="168" t="s">
        <v>154</v>
      </c>
      <c r="C24" s="183" t="s">
        <v>155</v>
      </c>
      <c r="D24" s="169" t="s">
        <v>130</v>
      </c>
      <c r="E24" s="170">
        <v>4604.76</v>
      </c>
      <c r="F24" s="171"/>
      <c r="G24" s="172">
        <f>ROUND(E24*F24,2)</f>
        <v>0</v>
      </c>
      <c r="H24" s="171"/>
      <c r="I24" s="172">
        <f>ROUND(E24*H24,2)</f>
        <v>0</v>
      </c>
      <c r="J24" s="171"/>
      <c r="K24" s="172">
        <f>ROUND(E24*J24,2)</f>
        <v>0</v>
      </c>
      <c r="L24" s="172">
        <v>21</v>
      </c>
      <c r="M24" s="172">
        <f>G24*(1+L24/100)</f>
        <v>0</v>
      </c>
      <c r="N24" s="170">
        <v>8.0999999999999996E-4</v>
      </c>
      <c r="O24" s="170">
        <f>ROUND(E24*N24,2)</f>
        <v>3.73</v>
      </c>
      <c r="P24" s="170">
        <v>0.45</v>
      </c>
      <c r="Q24" s="170">
        <f>ROUND(E24*P24,2)</f>
        <v>2072.14</v>
      </c>
      <c r="R24" s="173" t="s">
        <v>120</v>
      </c>
      <c r="S24" s="158">
        <v>0.78300000000000003</v>
      </c>
      <c r="T24" s="158">
        <f>ROUND(E24*S24,2)</f>
        <v>3605.53</v>
      </c>
      <c r="U24" s="158"/>
      <c r="V24" s="158" t="s">
        <v>131</v>
      </c>
      <c r="W24" s="158" t="s">
        <v>123</v>
      </c>
      <c r="X24" s="148"/>
      <c r="Y24" s="148"/>
      <c r="Z24" s="148"/>
      <c r="AA24" s="148"/>
      <c r="AB24" s="148"/>
      <c r="AC24" s="148"/>
      <c r="AD24" s="148"/>
      <c r="AE24" s="148" t="s">
        <v>156</v>
      </c>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row>
    <row r="25" spans="1:58" outlineLevel="2" x14ac:dyDescent="0.2">
      <c r="A25" s="155"/>
      <c r="B25" s="156"/>
      <c r="C25" s="189" t="s">
        <v>157</v>
      </c>
      <c r="D25" s="187"/>
      <c r="E25" s="188">
        <v>4483.16</v>
      </c>
      <c r="F25" s="158"/>
      <c r="G25" s="158"/>
      <c r="H25" s="158"/>
      <c r="I25" s="158"/>
      <c r="J25" s="158"/>
      <c r="K25" s="158"/>
      <c r="L25" s="158"/>
      <c r="M25" s="158"/>
      <c r="N25" s="157"/>
      <c r="O25" s="157"/>
      <c r="P25" s="157"/>
      <c r="Q25" s="157"/>
      <c r="R25" s="158"/>
      <c r="S25" s="158"/>
      <c r="T25" s="158"/>
      <c r="U25" s="158"/>
      <c r="V25" s="158"/>
      <c r="W25" s="158"/>
      <c r="X25" s="148"/>
      <c r="Y25" s="148"/>
      <c r="Z25" s="148"/>
      <c r="AA25" s="148"/>
      <c r="AB25" s="148"/>
      <c r="AC25" s="148"/>
      <c r="AD25" s="148"/>
      <c r="AE25" s="148" t="s">
        <v>134</v>
      </c>
      <c r="AF25" s="148">
        <v>0</v>
      </c>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row>
    <row r="26" spans="1:58" outlineLevel="3" x14ac:dyDescent="0.2">
      <c r="A26" s="155"/>
      <c r="B26" s="156"/>
      <c r="C26" s="189" t="s">
        <v>158</v>
      </c>
      <c r="D26" s="187"/>
      <c r="E26" s="188">
        <v>121.6</v>
      </c>
      <c r="F26" s="158"/>
      <c r="G26" s="158"/>
      <c r="H26" s="158"/>
      <c r="I26" s="158"/>
      <c r="J26" s="158"/>
      <c r="K26" s="158"/>
      <c r="L26" s="158"/>
      <c r="M26" s="158"/>
      <c r="N26" s="157"/>
      <c r="O26" s="157"/>
      <c r="P26" s="157"/>
      <c r="Q26" s="157"/>
      <c r="R26" s="158"/>
      <c r="S26" s="158"/>
      <c r="T26" s="158"/>
      <c r="U26" s="158"/>
      <c r="V26" s="158"/>
      <c r="W26" s="158"/>
      <c r="X26" s="148"/>
      <c r="Y26" s="148"/>
      <c r="Z26" s="148"/>
      <c r="AA26" s="148"/>
      <c r="AB26" s="148"/>
      <c r="AC26" s="148"/>
      <c r="AD26" s="148"/>
      <c r="AE26" s="148" t="s">
        <v>134</v>
      </c>
      <c r="AF26" s="148">
        <v>0</v>
      </c>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row>
    <row r="27" spans="1:58" outlineLevel="3" x14ac:dyDescent="0.2">
      <c r="A27" s="155"/>
      <c r="B27" s="156"/>
      <c r="C27" s="189"/>
      <c r="D27" s="187"/>
      <c r="E27" s="188"/>
      <c r="F27" s="158"/>
      <c r="G27" s="158"/>
      <c r="H27" s="158"/>
      <c r="I27" s="158"/>
      <c r="J27" s="158"/>
      <c r="K27" s="158"/>
      <c r="L27" s="158"/>
      <c r="M27" s="158"/>
      <c r="N27" s="157"/>
      <c r="O27" s="157"/>
      <c r="P27" s="157"/>
      <c r="Q27" s="157"/>
      <c r="R27" s="158"/>
      <c r="S27" s="158"/>
      <c r="T27" s="158"/>
      <c r="U27" s="158"/>
      <c r="V27" s="158"/>
      <c r="W27" s="15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row>
    <row r="28" spans="1:58" x14ac:dyDescent="0.2">
      <c r="A28" s="160" t="s">
        <v>116</v>
      </c>
      <c r="B28" s="161" t="s">
        <v>82</v>
      </c>
      <c r="C28" s="181" t="s">
        <v>83</v>
      </c>
      <c r="D28" s="162"/>
      <c r="E28" s="163"/>
      <c r="F28" s="164"/>
      <c r="G28" s="164">
        <f>SUMIF(AE29:AE30,"&lt;&gt;NOR",G29:G30)</f>
        <v>0</v>
      </c>
      <c r="H28" s="164"/>
      <c r="I28" s="164">
        <f>SUM(I29:I30)</f>
        <v>0</v>
      </c>
      <c r="J28" s="164"/>
      <c r="K28" s="164">
        <f>SUM(K29:K30)</f>
        <v>0</v>
      </c>
      <c r="L28" s="164"/>
      <c r="M28" s="164">
        <f>SUM(M29:M30)</f>
        <v>0</v>
      </c>
      <c r="N28" s="163"/>
      <c r="O28" s="163">
        <f>SUM(O29:O30)</f>
        <v>0</v>
      </c>
      <c r="P28" s="163"/>
      <c r="Q28" s="163">
        <f>SUM(Q29:Q30)</f>
        <v>0</v>
      </c>
      <c r="R28" s="165"/>
      <c r="S28" s="159"/>
      <c r="T28" s="159">
        <f>SUM(T29:T30)</f>
        <v>10.71</v>
      </c>
      <c r="U28" s="159"/>
      <c r="V28" s="159"/>
      <c r="W28" s="159"/>
      <c r="AE28" t="s">
        <v>117</v>
      </c>
    </row>
    <row r="29" spans="1:58" ht="22.5" outlineLevel="1" x14ac:dyDescent="0.2">
      <c r="A29" s="167">
        <v>9</v>
      </c>
      <c r="B29" s="168" t="s">
        <v>159</v>
      </c>
      <c r="C29" s="183" t="s">
        <v>160</v>
      </c>
      <c r="D29" s="169" t="s">
        <v>161</v>
      </c>
      <c r="E29" s="170">
        <v>3.72986</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3" t="s">
        <v>120</v>
      </c>
      <c r="S29" s="158">
        <v>2.8719999999999999</v>
      </c>
      <c r="T29" s="158">
        <f>ROUND(E29*S29,2)</f>
        <v>10.71</v>
      </c>
      <c r="U29" s="158"/>
      <c r="V29" s="158" t="s">
        <v>162</v>
      </c>
      <c r="W29" s="158" t="s">
        <v>123</v>
      </c>
      <c r="X29" s="148"/>
      <c r="Y29" s="148"/>
      <c r="Z29" s="148"/>
      <c r="AA29" s="148"/>
      <c r="AB29" s="148"/>
      <c r="AC29" s="148"/>
      <c r="AD29" s="148"/>
      <c r="AE29" s="148" t="s">
        <v>163</v>
      </c>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row>
    <row r="30" spans="1:58" outlineLevel="2" x14ac:dyDescent="0.2">
      <c r="A30" s="155"/>
      <c r="B30" s="156"/>
      <c r="C30" s="273" t="s">
        <v>164</v>
      </c>
      <c r="D30" s="274"/>
      <c r="E30" s="274"/>
      <c r="F30" s="274"/>
      <c r="G30" s="274"/>
      <c r="H30" s="158"/>
      <c r="I30" s="158"/>
      <c r="J30" s="158"/>
      <c r="K30" s="158"/>
      <c r="L30" s="158"/>
      <c r="M30" s="158"/>
      <c r="N30" s="157"/>
      <c r="O30" s="157"/>
      <c r="P30" s="157"/>
      <c r="Q30" s="157"/>
      <c r="R30" s="158"/>
      <c r="S30" s="158"/>
      <c r="T30" s="158"/>
      <c r="U30" s="158"/>
      <c r="V30" s="158"/>
      <c r="W30" s="158"/>
      <c r="X30" s="148"/>
      <c r="Y30" s="148"/>
      <c r="Z30" s="148"/>
      <c r="AA30" s="148"/>
      <c r="AB30" s="148"/>
      <c r="AC30" s="148"/>
      <c r="AD30" s="148"/>
      <c r="AE30" s="148" t="s">
        <v>133</v>
      </c>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row>
    <row r="31" spans="1:58" x14ac:dyDescent="0.2">
      <c r="A31" s="160" t="s">
        <v>116</v>
      </c>
      <c r="B31" s="161" t="s">
        <v>84</v>
      </c>
      <c r="C31" s="181" t="s">
        <v>85</v>
      </c>
      <c r="D31" s="162"/>
      <c r="E31" s="163"/>
      <c r="F31" s="164"/>
      <c r="G31" s="164">
        <f>SUMIF(AE32:AE40,"&lt;&gt;NOR",G32:G40)</f>
        <v>0</v>
      </c>
      <c r="H31" s="164"/>
      <c r="I31" s="164">
        <f>SUM(I32:I40)</f>
        <v>0</v>
      </c>
      <c r="J31" s="164"/>
      <c r="K31" s="164">
        <f>SUM(K32:K40)</f>
        <v>0</v>
      </c>
      <c r="L31" s="164"/>
      <c r="M31" s="164">
        <f>SUM(M32:M40)</f>
        <v>0</v>
      </c>
      <c r="N31" s="163"/>
      <c r="O31" s="163">
        <f>SUM(O32:O40)</f>
        <v>0</v>
      </c>
      <c r="P31" s="163"/>
      <c r="Q31" s="163">
        <f>SUM(Q32:Q40)</f>
        <v>0</v>
      </c>
      <c r="R31" s="165"/>
      <c r="S31" s="159"/>
      <c r="T31" s="159">
        <f>SUM(T32:T40)</f>
        <v>2342.09</v>
      </c>
      <c r="U31" s="159"/>
      <c r="V31" s="159"/>
      <c r="W31" s="159"/>
      <c r="AE31" t="s">
        <v>117</v>
      </c>
    </row>
    <row r="32" spans="1:58" outlineLevel="1" x14ac:dyDescent="0.2">
      <c r="A32" s="174">
        <v>10</v>
      </c>
      <c r="B32" s="175" t="s">
        <v>165</v>
      </c>
      <c r="C32" s="182" t="s">
        <v>166</v>
      </c>
      <c r="D32" s="176" t="s">
        <v>161</v>
      </c>
      <c r="E32" s="177">
        <v>2365.7562899999998</v>
      </c>
      <c r="F32" s="178"/>
      <c r="G32" s="179">
        <f>ROUND(E32*F32,2)</f>
        <v>0</v>
      </c>
      <c r="H32" s="178"/>
      <c r="I32" s="179">
        <f>ROUND(E32*H32,2)</f>
        <v>0</v>
      </c>
      <c r="J32" s="178"/>
      <c r="K32" s="179">
        <f>ROUND(E32*J32,2)</f>
        <v>0</v>
      </c>
      <c r="L32" s="179">
        <v>21</v>
      </c>
      <c r="M32" s="179">
        <f>G32*(1+L32/100)</f>
        <v>0</v>
      </c>
      <c r="N32" s="177">
        <v>0</v>
      </c>
      <c r="O32" s="177">
        <f>ROUND(E32*N32,2)</f>
        <v>0</v>
      </c>
      <c r="P32" s="177">
        <v>0</v>
      </c>
      <c r="Q32" s="177">
        <f>ROUND(E32*P32,2)</f>
        <v>0</v>
      </c>
      <c r="R32" s="180" t="s">
        <v>120</v>
      </c>
      <c r="S32" s="158">
        <v>0.94199999999999995</v>
      </c>
      <c r="T32" s="158">
        <f>ROUND(E32*S32,2)</f>
        <v>2228.54</v>
      </c>
      <c r="U32" s="158"/>
      <c r="V32" s="158" t="s">
        <v>167</v>
      </c>
      <c r="W32" s="158" t="s">
        <v>123</v>
      </c>
      <c r="X32" s="148"/>
      <c r="Y32" s="148"/>
      <c r="Z32" s="148"/>
      <c r="AA32" s="148"/>
      <c r="AB32" s="148"/>
      <c r="AC32" s="148"/>
      <c r="AD32" s="148"/>
      <c r="AE32" s="148" t="s">
        <v>168</v>
      </c>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row>
    <row r="33" spans="1:58" outlineLevel="1" x14ac:dyDescent="0.2">
      <c r="A33" s="174"/>
      <c r="B33" s="175"/>
      <c r="C33" s="273" t="s">
        <v>236</v>
      </c>
      <c r="D33" s="274"/>
      <c r="E33" s="274"/>
      <c r="F33" s="274"/>
      <c r="G33" s="274"/>
      <c r="H33" s="178"/>
      <c r="I33" s="179"/>
      <c r="J33" s="178"/>
      <c r="K33" s="179"/>
      <c r="L33" s="179"/>
      <c r="M33" s="179"/>
      <c r="N33" s="177"/>
      <c r="O33" s="177"/>
      <c r="P33" s="177"/>
      <c r="Q33" s="177"/>
      <c r="R33" s="180"/>
      <c r="S33" s="158"/>
      <c r="T33" s="158"/>
      <c r="U33" s="158"/>
      <c r="V33" s="158"/>
      <c r="W33" s="15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row>
    <row r="34" spans="1:58" outlineLevel="1" x14ac:dyDescent="0.2">
      <c r="A34" s="167">
        <v>12</v>
      </c>
      <c r="B34" s="168" t="s">
        <v>169</v>
      </c>
      <c r="C34" s="183" t="s">
        <v>170</v>
      </c>
      <c r="D34" s="169" t="s">
        <v>161</v>
      </c>
      <c r="E34" s="170">
        <v>2365.7562899999998</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3" t="s">
        <v>120</v>
      </c>
      <c r="S34" s="158">
        <v>4.2000000000000003E-2</v>
      </c>
      <c r="T34" s="158">
        <f>ROUND(E34*S34,2)</f>
        <v>99.36</v>
      </c>
      <c r="U34" s="158"/>
      <c r="V34" s="158" t="s">
        <v>167</v>
      </c>
      <c r="W34" s="158" t="s">
        <v>123</v>
      </c>
      <c r="X34" s="148"/>
      <c r="Y34" s="148"/>
      <c r="Z34" s="148"/>
      <c r="AA34" s="148"/>
      <c r="AB34" s="148"/>
      <c r="AC34" s="148"/>
      <c r="AD34" s="148"/>
      <c r="AE34" s="148" t="s">
        <v>168</v>
      </c>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row>
    <row r="35" spans="1:58" outlineLevel="2" x14ac:dyDescent="0.2">
      <c r="A35" s="155"/>
      <c r="B35" s="156"/>
      <c r="C35" s="273" t="s">
        <v>171</v>
      </c>
      <c r="D35" s="274"/>
      <c r="E35" s="274"/>
      <c r="F35" s="274"/>
      <c r="G35" s="274"/>
      <c r="H35" s="158"/>
      <c r="I35" s="158"/>
      <c r="J35" s="158"/>
      <c r="K35" s="158"/>
      <c r="L35" s="158"/>
      <c r="M35" s="158"/>
      <c r="N35" s="157"/>
      <c r="O35" s="157"/>
      <c r="P35" s="157"/>
      <c r="Q35" s="157"/>
      <c r="R35" s="158"/>
      <c r="S35" s="158"/>
      <c r="T35" s="158"/>
      <c r="U35" s="158"/>
      <c r="V35" s="158"/>
      <c r="W35" s="158"/>
      <c r="X35" s="148"/>
      <c r="Y35" s="148"/>
      <c r="Z35" s="148"/>
      <c r="AA35" s="148"/>
      <c r="AB35" s="148"/>
      <c r="AC35" s="148"/>
      <c r="AD35" s="148"/>
      <c r="AE35" s="148" t="s">
        <v>133</v>
      </c>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row>
    <row r="36" spans="1:58" outlineLevel="1" x14ac:dyDescent="0.2">
      <c r="A36" s="167">
        <v>13</v>
      </c>
      <c r="B36" s="168" t="s">
        <v>172</v>
      </c>
      <c r="C36" s="183" t="s">
        <v>173</v>
      </c>
      <c r="D36" s="169" t="s">
        <v>161</v>
      </c>
      <c r="E36" s="170">
        <v>21291.80659</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3" t="s">
        <v>120</v>
      </c>
      <c r="S36" s="158">
        <v>0</v>
      </c>
      <c r="T36" s="158">
        <f>ROUND(E36*S36,2)</f>
        <v>0</v>
      </c>
      <c r="U36" s="158"/>
      <c r="V36" s="158" t="s">
        <v>167</v>
      </c>
      <c r="W36" s="158" t="s">
        <v>123</v>
      </c>
      <c r="X36" s="148"/>
      <c r="Y36" s="148"/>
      <c r="Z36" s="148"/>
      <c r="AA36" s="148"/>
      <c r="AB36" s="148"/>
      <c r="AC36" s="148"/>
      <c r="AD36" s="148"/>
      <c r="AE36" s="148" t="s">
        <v>168</v>
      </c>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row>
    <row r="37" spans="1:58" outlineLevel="2" x14ac:dyDescent="0.2">
      <c r="A37" s="155"/>
      <c r="B37" s="156"/>
      <c r="C37" s="273" t="s">
        <v>171</v>
      </c>
      <c r="D37" s="274"/>
      <c r="E37" s="274"/>
      <c r="F37" s="274"/>
      <c r="G37" s="274"/>
      <c r="H37" s="158"/>
      <c r="I37" s="158"/>
      <c r="J37" s="158"/>
      <c r="K37" s="158"/>
      <c r="L37" s="158"/>
      <c r="M37" s="158"/>
      <c r="N37" s="157"/>
      <c r="O37" s="157"/>
      <c r="P37" s="157"/>
      <c r="Q37" s="157"/>
      <c r="R37" s="158"/>
      <c r="S37" s="158"/>
      <c r="T37" s="158"/>
      <c r="U37" s="158"/>
      <c r="V37" s="158"/>
      <c r="W37" s="158"/>
      <c r="X37" s="148"/>
      <c r="Y37" s="148"/>
      <c r="Z37" s="148"/>
      <c r="AA37" s="148"/>
      <c r="AB37" s="148"/>
      <c r="AC37" s="148"/>
      <c r="AD37" s="148"/>
      <c r="AE37" s="148" t="s">
        <v>133</v>
      </c>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row>
    <row r="38" spans="1:58" ht="22.5" outlineLevel="1" x14ac:dyDescent="0.2">
      <c r="A38" s="174">
        <v>14</v>
      </c>
      <c r="B38" s="175" t="s">
        <v>174</v>
      </c>
      <c r="C38" s="182" t="s">
        <v>175</v>
      </c>
      <c r="D38" s="176" t="s">
        <v>161</v>
      </c>
      <c r="E38" s="177">
        <v>2365.7562899999998</v>
      </c>
      <c r="F38" s="178"/>
      <c r="G38" s="179">
        <f>ROUND(E38*F38,2)</f>
        <v>0</v>
      </c>
      <c r="H38" s="178"/>
      <c r="I38" s="179">
        <f>ROUND(E38*H38,2)</f>
        <v>0</v>
      </c>
      <c r="J38" s="178"/>
      <c r="K38" s="179">
        <f>ROUND(E38*J38,2)</f>
        <v>0</v>
      </c>
      <c r="L38" s="179">
        <v>21</v>
      </c>
      <c r="M38" s="179">
        <f>G38*(1+L38/100)</f>
        <v>0</v>
      </c>
      <c r="N38" s="177">
        <v>0</v>
      </c>
      <c r="O38" s="177">
        <f>ROUND(E38*N38,2)</f>
        <v>0</v>
      </c>
      <c r="P38" s="177">
        <v>0</v>
      </c>
      <c r="Q38" s="177">
        <f>ROUND(E38*P38,2)</f>
        <v>0</v>
      </c>
      <c r="R38" s="180" t="s">
        <v>120</v>
      </c>
      <c r="S38" s="158">
        <v>0</v>
      </c>
      <c r="T38" s="158">
        <f>ROUND(E38*S38,2)</f>
        <v>0</v>
      </c>
      <c r="U38" s="158"/>
      <c r="V38" s="158" t="s">
        <v>167</v>
      </c>
      <c r="W38" s="158" t="s">
        <v>123</v>
      </c>
      <c r="X38" s="148"/>
      <c r="Y38" s="148"/>
      <c r="Z38" s="148"/>
      <c r="AA38" s="148"/>
      <c r="AB38" s="148"/>
      <c r="AC38" s="148"/>
      <c r="AD38" s="148"/>
      <c r="AE38" s="148" t="s">
        <v>176</v>
      </c>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row>
    <row r="39" spans="1:58" outlineLevel="1" x14ac:dyDescent="0.2">
      <c r="A39" s="167">
        <v>15</v>
      </c>
      <c r="B39" s="168" t="s">
        <v>177</v>
      </c>
      <c r="C39" s="183" t="s">
        <v>178</v>
      </c>
      <c r="D39" s="169" t="s">
        <v>161</v>
      </c>
      <c r="E39" s="170">
        <v>2365.7562899999998</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3" t="s">
        <v>120</v>
      </c>
      <c r="S39" s="158">
        <v>6.0000000000000001E-3</v>
      </c>
      <c r="T39" s="158">
        <f>ROUND(E39*S39,2)</f>
        <v>14.19</v>
      </c>
      <c r="U39" s="158"/>
      <c r="V39" s="158" t="s">
        <v>167</v>
      </c>
      <c r="W39" s="158" t="s">
        <v>123</v>
      </c>
      <c r="X39" s="148"/>
      <c r="Y39" s="148"/>
      <c r="Z39" s="148"/>
      <c r="AA39" s="148"/>
      <c r="AB39" s="148"/>
      <c r="AC39" s="148"/>
      <c r="AD39" s="148"/>
      <c r="AE39" s="148" t="s">
        <v>168</v>
      </c>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row>
    <row r="40" spans="1:58" outlineLevel="2" x14ac:dyDescent="0.2">
      <c r="A40" s="155"/>
      <c r="B40" s="156"/>
      <c r="C40" s="273" t="s">
        <v>179</v>
      </c>
      <c r="D40" s="274"/>
      <c r="E40" s="274"/>
      <c r="F40" s="274"/>
      <c r="G40" s="274"/>
      <c r="H40" s="158"/>
      <c r="I40" s="158"/>
      <c r="J40" s="158"/>
      <c r="K40" s="158"/>
      <c r="L40" s="158"/>
      <c r="M40" s="158"/>
      <c r="N40" s="157"/>
      <c r="O40" s="157"/>
      <c r="P40" s="157"/>
      <c r="Q40" s="157"/>
      <c r="R40" s="158"/>
      <c r="S40" s="158"/>
      <c r="T40" s="158"/>
      <c r="U40" s="158"/>
      <c r="V40" s="158"/>
      <c r="W40" s="158"/>
      <c r="X40" s="148"/>
      <c r="Y40" s="148"/>
      <c r="Z40" s="148"/>
      <c r="AA40" s="148"/>
      <c r="AB40" s="148"/>
      <c r="AC40" s="148"/>
      <c r="AD40" s="148"/>
      <c r="AE40" s="148" t="s">
        <v>133</v>
      </c>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row>
    <row r="41" spans="1:58" ht="33.75" outlineLevel="2" x14ac:dyDescent="0.2">
      <c r="A41" s="167"/>
      <c r="B41" s="205" t="s">
        <v>237</v>
      </c>
      <c r="C41" s="183" t="s">
        <v>241</v>
      </c>
      <c r="D41" s="169" t="s">
        <v>161</v>
      </c>
      <c r="E41" s="206"/>
      <c r="F41" s="207"/>
      <c r="G41" s="172"/>
      <c r="H41" s="158"/>
      <c r="I41" s="158"/>
      <c r="J41" s="158"/>
      <c r="K41" s="158"/>
      <c r="L41" s="158"/>
      <c r="M41" s="158"/>
      <c r="N41" s="157"/>
      <c r="O41" s="157"/>
      <c r="P41" s="157"/>
      <c r="Q41" s="157"/>
      <c r="R41" s="158"/>
      <c r="S41" s="158"/>
      <c r="T41" s="158"/>
      <c r="U41" s="158"/>
      <c r="V41" s="158"/>
      <c r="W41" s="15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row>
    <row r="42" spans="1:58" x14ac:dyDescent="0.2">
      <c r="A42" s="3"/>
      <c r="B42" s="4"/>
      <c r="C42" s="184"/>
      <c r="D42" s="6"/>
      <c r="E42" s="3"/>
      <c r="F42" s="3"/>
      <c r="G42" s="3"/>
      <c r="H42" s="3"/>
      <c r="I42" s="3"/>
      <c r="J42" s="3"/>
      <c r="K42" s="3"/>
      <c r="L42" s="3"/>
      <c r="M42" s="3"/>
      <c r="N42" s="3"/>
      <c r="O42" s="3"/>
      <c r="P42" s="3"/>
      <c r="Q42" s="3"/>
      <c r="R42" s="3"/>
      <c r="S42" s="3"/>
      <c r="T42" s="3"/>
      <c r="U42" s="3"/>
      <c r="V42" s="3"/>
      <c r="W42" s="3"/>
      <c r="AC42">
        <v>12</v>
      </c>
      <c r="AD42">
        <v>21</v>
      </c>
      <c r="AE42" t="s">
        <v>104</v>
      </c>
    </row>
    <row r="43" spans="1:58" x14ac:dyDescent="0.2">
      <c r="A43" s="151"/>
      <c r="B43" s="152" t="s">
        <v>29</v>
      </c>
      <c r="C43" s="185"/>
      <c r="D43" s="153"/>
      <c r="E43" s="154"/>
      <c r="F43" s="154"/>
      <c r="G43" s="166">
        <f>G8+G15+G23+G28+G31</f>
        <v>0</v>
      </c>
      <c r="H43" s="3"/>
      <c r="I43" s="3"/>
      <c r="J43" s="3"/>
      <c r="K43" s="3"/>
      <c r="L43" s="3"/>
      <c r="M43" s="3"/>
      <c r="N43" s="3"/>
      <c r="O43" s="3"/>
      <c r="P43" s="3"/>
      <c r="Q43" s="3"/>
      <c r="R43" s="3"/>
      <c r="S43" s="3"/>
      <c r="T43" s="3"/>
      <c r="U43" s="3"/>
      <c r="V43" s="3"/>
      <c r="W43" s="3"/>
      <c r="AC43">
        <f>SUMIF(L7:L40,AC42,G7:G40)</f>
        <v>0</v>
      </c>
      <c r="AD43">
        <f>SUMIF(L7:L40,AD42,G7:G40)</f>
        <v>0</v>
      </c>
      <c r="AE43" t="s">
        <v>127</v>
      </c>
    </row>
    <row r="44" spans="1:58" x14ac:dyDescent="0.2">
      <c r="C44" s="186"/>
      <c r="D44" s="10"/>
      <c r="AE44" t="s">
        <v>128</v>
      </c>
    </row>
    <row r="45" spans="1:58" x14ac:dyDescent="0.2">
      <c r="D45" s="10"/>
    </row>
    <row r="46" spans="1:58" x14ac:dyDescent="0.2">
      <c r="D46" s="10"/>
    </row>
    <row r="47" spans="1:58" x14ac:dyDescent="0.2">
      <c r="D47" s="10"/>
    </row>
    <row r="48" spans="1:58"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formatRows="0"/>
  <mergeCells count="14">
    <mergeCell ref="C40:G40"/>
    <mergeCell ref="C13:G13"/>
    <mergeCell ref="C17:G17"/>
    <mergeCell ref="C20:G20"/>
    <mergeCell ref="C30:G30"/>
    <mergeCell ref="C35:G35"/>
    <mergeCell ref="C37:G37"/>
    <mergeCell ref="C10:G10"/>
    <mergeCell ref="C12:G12"/>
    <mergeCell ref="C33:G33"/>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4990"/>
  <sheetViews>
    <sheetView tabSelected="1" workbookViewId="0">
      <pane ySplit="7" topLeftCell="A8" activePane="bottomLeft" state="frozen"/>
      <selection pane="bottomLeft" activeCell="X23" sqref="X23"/>
    </sheetView>
  </sheetViews>
  <sheetFormatPr defaultRowHeight="12.75" outlineLevelRow="2" x14ac:dyDescent="0.2"/>
  <cols>
    <col min="1" max="1" width="3.42578125" customWidth="1"/>
    <col min="2" max="2" width="12.5703125" style="122" customWidth="1"/>
    <col min="3" max="3" width="63.42578125" style="122" customWidth="1"/>
    <col min="4" max="4" width="4.85546875" customWidth="1"/>
    <col min="5" max="5" width="10.5703125" customWidth="1"/>
    <col min="6" max="6" width="9.85546875" customWidth="1"/>
    <col min="7" max="7" width="12.85546875" customWidth="1"/>
    <col min="8" max="23" width="0" hidden="1" customWidth="1"/>
    <col min="27" max="27" width="0" hidden="1" customWidth="1"/>
    <col min="29" max="39" width="0" hidden="1" customWidth="1"/>
  </cols>
  <sheetData>
    <row r="1" spans="1:58" ht="15.75" customHeight="1" x14ac:dyDescent="0.25">
      <c r="A1" s="266" t="s">
        <v>129</v>
      </c>
      <c r="B1" s="266"/>
      <c r="C1" s="266"/>
      <c r="D1" s="266"/>
      <c r="E1" s="266"/>
      <c r="F1" s="266"/>
      <c r="G1" s="266"/>
      <c r="AE1" t="s">
        <v>90</v>
      </c>
    </row>
    <row r="2" spans="1:58" ht="24.95" customHeight="1" x14ac:dyDescent="0.2">
      <c r="A2" s="50" t="s">
        <v>7</v>
      </c>
      <c r="B2" s="49" t="s">
        <v>43</v>
      </c>
      <c r="C2" s="267" t="s">
        <v>44</v>
      </c>
      <c r="D2" s="268"/>
      <c r="E2" s="268"/>
      <c r="F2" s="268"/>
      <c r="G2" s="269"/>
      <c r="AE2" t="s">
        <v>91</v>
      </c>
    </row>
    <row r="3" spans="1:58" ht="24.95" customHeight="1" x14ac:dyDescent="0.2">
      <c r="A3" s="50" t="s">
        <v>8</v>
      </c>
      <c r="B3" s="49" t="s">
        <v>57</v>
      </c>
      <c r="C3" s="267" t="s">
        <v>58</v>
      </c>
      <c r="D3" s="268"/>
      <c r="E3" s="268"/>
      <c r="F3" s="268"/>
      <c r="G3" s="269"/>
      <c r="AA3" s="122" t="s">
        <v>91</v>
      </c>
      <c r="AE3" t="s">
        <v>94</v>
      </c>
    </row>
    <row r="4" spans="1:58" ht="24.95" customHeight="1" x14ac:dyDescent="0.2">
      <c r="A4" s="141" t="s">
        <v>9</v>
      </c>
      <c r="B4" s="142" t="s">
        <v>53</v>
      </c>
      <c r="C4" s="270" t="s">
        <v>58</v>
      </c>
      <c r="D4" s="271"/>
      <c r="E4" s="271"/>
      <c r="F4" s="271"/>
      <c r="G4" s="272"/>
      <c r="AE4" t="s">
        <v>95</v>
      </c>
    </row>
    <row r="5" spans="1:58" x14ac:dyDescent="0.2">
      <c r="D5" s="10"/>
    </row>
    <row r="6" spans="1:58" ht="38.25" x14ac:dyDescent="0.2">
      <c r="A6" s="144" t="s">
        <v>96</v>
      </c>
      <c r="B6" s="146" t="s">
        <v>97</v>
      </c>
      <c r="C6" s="146" t="s">
        <v>98</v>
      </c>
      <c r="D6" s="145" t="s">
        <v>99</v>
      </c>
      <c r="E6" s="144" t="s">
        <v>100</v>
      </c>
      <c r="F6" s="143" t="s">
        <v>101</v>
      </c>
      <c r="G6" s="144" t="s">
        <v>29</v>
      </c>
      <c r="H6" s="147" t="s">
        <v>30</v>
      </c>
      <c r="I6" s="147" t="s">
        <v>102</v>
      </c>
      <c r="J6" s="147" t="s">
        <v>31</v>
      </c>
      <c r="K6" s="147" t="s">
        <v>103</v>
      </c>
      <c r="L6" s="147" t="s">
        <v>104</v>
      </c>
      <c r="M6" s="147" t="s">
        <v>105</v>
      </c>
      <c r="N6" s="147" t="s">
        <v>106</v>
      </c>
      <c r="O6" s="147" t="s">
        <v>107</v>
      </c>
      <c r="P6" s="147" t="s">
        <v>108</v>
      </c>
      <c r="Q6" s="147" t="s">
        <v>109</v>
      </c>
      <c r="R6" s="147" t="s">
        <v>110</v>
      </c>
      <c r="S6" s="147" t="s">
        <v>111</v>
      </c>
      <c r="T6" s="147" t="s">
        <v>112</v>
      </c>
      <c r="U6" s="147" t="s">
        <v>113</v>
      </c>
      <c r="V6" s="147" t="s">
        <v>114</v>
      </c>
      <c r="W6" s="147" t="s">
        <v>115</v>
      </c>
    </row>
    <row r="7" spans="1:58" hidden="1" x14ac:dyDescent="0.2">
      <c r="A7" s="3"/>
      <c r="B7" s="4"/>
      <c r="C7" s="4"/>
      <c r="D7" s="6"/>
      <c r="E7" s="149"/>
      <c r="F7" s="150"/>
      <c r="G7" s="150"/>
      <c r="H7" s="150"/>
      <c r="I7" s="150"/>
      <c r="J7" s="150"/>
      <c r="K7" s="150"/>
      <c r="L7" s="150"/>
      <c r="M7" s="150"/>
      <c r="N7" s="149"/>
      <c r="O7" s="149"/>
      <c r="P7" s="149"/>
      <c r="Q7" s="149"/>
      <c r="R7" s="150"/>
      <c r="S7" s="150"/>
      <c r="T7" s="150"/>
      <c r="U7" s="150"/>
      <c r="V7" s="150"/>
      <c r="W7" s="150"/>
    </row>
    <row r="8" spans="1:58" x14ac:dyDescent="0.2">
      <c r="A8" s="160" t="s">
        <v>116</v>
      </c>
      <c r="B8" s="161" t="s">
        <v>53</v>
      </c>
      <c r="C8" s="181" t="s">
        <v>77</v>
      </c>
      <c r="D8" s="162"/>
      <c r="E8" s="163"/>
      <c r="F8" s="164"/>
      <c r="G8" s="164">
        <f>SUMIF(AE9:AE11,"&lt;&gt;NOR",G9:G11)</f>
        <v>0</v>
      </c>
      <c r="H8" s="164"/>
      <c r="I8" s="164">
        <f>SUM(I9:I11)</f>
        <v>0</v>
      </c>
      <c r="J8" s="164"/>
      <c r="K8" s="164">
        <f>SUM(K9:K11)</f>
        <v>0</v>
      </c>
      <c r="L8" s="164"/>
      <c r="M8" s="164">
        <f>SUM(M9:M11)</f>
        <v>0</v>
      </c>
      <c r="N8" s="163"/>
      <c r="O8" s="163">
        <f>SUM(O9:O11)</f>
        <v>0</v>
      </c>
      <c r="P8" s="163"/>
      <c r="Q8" s="163">
        <f>SUM(Q9:Q11)</f>
        <v>0</v>
      </c>
      <c r="R8" s="165"/>
      <c r="S8" s="159"/>
      <c r="T8" s="159">
        <f>SUM(T9:T11)</f>
        <v>1.65</v>
      </c>
      <c r="U8" s="159"/>
      <c r="V8" s="159"/>
      <c r="W8" s="159"/>
      <c r="AE8" t="s">
        <v>117</v>
      </c>
    </row>
    <row r="9" spans="1:58" ht="22.5" outlineLevel="1" x14ac:dyDescent="0.2">
      <c r="A9" s="167">
        <v>2</v>
      </c>
      <c r="B9" s="168" t="s">
        <v>135</v>
      </c>
      <c r="C9" s="183" t="s">
        <v>136</v>
      </c>
      <c r="D9" s="169" t="s">
        <v>130</v>
      </c>
      <c r="E9" s="170">
        <v>8.9472000000000005</v>
      </c>
      <c r="F9" s="171"/>
      <c r="G9" s="172">
        <f>ROUND(E9*F9,2)</f>
        <v>0</v>
      </c>
      <c r="H9" s="171"/>
      <c r="I9" s="172">
        <f>ROUND(E9*H9,2)</f>
        <v>0</v>
      </c>
      <c r="J9" s="171"/>
      <c r="K9" s="172">
        <f>ROUND(E9*J9,2)</f>
        <v>0</v>
      </c>
      <c r="L9" s="172">
        <v>21</v>
      </c>
      <c r="M9" s="172">
        <f>G9*(1+L9/100)</f>
        <v>0</v>
      </c>
      <c r="N9" s="170">
        <v>0</v>
      </c>
      <c r="O9" s="170">
        <f>ROUND(E9*N9,2)</f>
        <v>0</v>
      </c>
      <c r="P9" s="170">
        <v>0</v>
      </c>
      <c r="Q9" s="170">
        <f>ROUND(E9*P9,2)</f>
        <v>0</v>
      </c>
      <c r="R9" s="173" t="s">
        <v>120</v>
      </c>
      <c r="S9" s="158">
        <v>0.184</v>
      </c>
      <c r="T9" s="158">
        <f>ROUND(E9*S9,2)</f>
        <v>1.65</v>
      </c>
      <c r="U9" s="158"/>
      <c r="V9" s="158" t="s">
        <v>131</v>
      </c>
      <c r="W9" s="158" t="s">
        <v>123</v>
      </c>
      <c r="X9" s="148"/>
      <c r="Y9" s="148"/>
      <c r="Z9" s="148"/>
      <c r="AA9" s="148"/>
      <c r="AB9" s="148"/>
      <c r="AC9" s="148"/>
      <c r="AD9" s="148"/>
      <c r="AE9" s="148" t="s">
        <v>132</v>
      </c>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row>
    <row r="10" spans="1:58" outlineLevel="2" x14ac:dyDescent="0.2">
      <c r="A10" s="155"/>
      <c r="B10" s="156"/>
      <c r="C10" s="273" t="s">
        <v>239</v>
      </c>
      <c r="D10" s="274"/>
      <c r="E10" s="274"/>
      <c r="F10" s="274"/>
      <c r="G10" s="274"/>
      <c r="H10" s="158"/>
      <c r="I10" s="158"/>
      <c r="J10" s="158"/>
      <c r="K10" s="158"/>
      <c r="L10" s="158"/>
      <c r="M10" s="158"/>
      <c r="N10" s="157"/>
      <c r="O10" s="157"/>
      <c r="P10" s="157"/>
      <c r="Q10" s="157"/>
      <c r="R10" s="158"/>
      <c r="S10" s="158"/>
      <c r="T10" s="158"/>
      <c r="U10" s="158"/>
      <c r="V10" s="158"/>
      <c r="W10" s="158"/>
      <c r="X10" s="148"/>
      <c r="Y10" s="148"/>
      <c r="Z10" s="148"/>
      <c r="AA10" s="148"/>
      <c r="AB10" s="148"/>
      <c r="AC10" s="148"/>
      <c r="AD10" s="148"/>
      <c r="AE10" s="148" t="s">
        <v>133</v>
      </c>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row>
    <row r="11" spans="1:58" outlineLevel="2" x14ac:dyDescent="0.2">
      <c r="A11" s="155"/>
      <c r="B11" s="156"/>
      <c r="C11" s="189" t="s">
        <v>180</v>
      </c>
      <c r="D11" s="187"/>
      <c r="E11" s="188">
        <v>8.9472000000000005</v>
      </c>
      <c r="F11" s="158"/>
      <c r="G11" s="158"/>
      <c r="H11" s="158"/>
      <c r="I11" s="158"/>
      <c r="J11" s="158"/>
      <c r="K11" s="158"/>
      <c r="L11" s="158"/>
      <c r="M11" s="158"/>
      <c r="N11" s="157"/>
      <c r="O11" s="157"/>
      <c r="P11" s="157"/>
      <c r="Q11" s="157"/>
      <c r="R11" s="158"/>
      <c r="S11" s="158"/>
      <c r="T11" s="158"/>
      <c r="U11" s="158"/>
      <c r="V11" s="158"/>
      <c r="W11" s="158"/>
      <c r="X11" s="148"/>
      <c r="Y11" s="148"/>
      <c r="Z11" s="148"/>
      <c r="AA11" s="148"/>
      <c r="AB11" s="148"/>
      <c r="AC11" s="148"/>
      <c r="AD11" s="148"/>
      <c r="AE11" s="148" t="s">
        <v>134</v>
      </c>
      <c r="AF11" s="148">
        <v>5</v>
      </c>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row>
    <row r="12" spans="1:58" x14ac:dyDescent="0.2">
      <c r="A12" s="160" t="s">
        <v>116</v>
      </c>
      <c r="B12" s="161" t="s">
        <v>78</v>
      </c>
      <c r="C12" s="181" t="s">
        <v>79</v>
      </c>
      <c r="D12" s="162"/>
      <c r="E12" s="163"/>
      <c r="F12" s="164"/>
      <c r="G12" s="164">
        <f>SUMIF(AE13:AE19,"&lt;&gt;NOR",G13:G19)</f>
        <v>0</v>
      </c>
      <c r="H12" s="164"/>
      <c r="I12" s="164">
        <f>SUM(I13:I19)</f>
        <v>0</v>
      </c>
      <c r="J12" s="164"/>
      <c r="K12" s="164">
        <f>SUM(K13:K19)</f>
        <v>0</v>
      </c>
      <c r="L12" s="164"/>
      <c r="M12" s="164">
        <f>SUM(M13:M19)</f>
        <v>0</v>
      </c>
      <c r="N12" s="163"/>
      <c r="O12" s="163">
        <f>SUM(O13:O19)</f>
        <v>0</v>
      </c>
      <c r="P12" s="163"/>
      <c r="Q12" s="163">
        <f>SUM(Q13:Q19)</f>
        <v>76.16</v>
      </c>
      <c r="R12" s="165"/>
      <c r="S12" s="159"/>
      <c r="T12" s="159">
        <f>SUM(T13:T19)</f>
        <v>295.01</v>
      </c>
      <c r="U12" s="159"/>
      <c r="V12" s="159"/>
      <c r="W12" s="159"/>
      <c r="AE12" t="s">
        <v>117</v>
      </c>
    </row>
    <row r="13" spans="1:58" outlineLevel="1" x14ac:dyDescent="0.2">
      <c r="A13" s="167">
        <v>5</v>
      </c>
      <c r="B13" s="168" t="s">
        <v>142</v>
      </c>
      <c r="C13" s="183" t="s">
        <v>143</v>
      </c>
      <c r="D13" s="169" t="s">
        <v>130</v>
      </c>
      <c r="E13" s="170">
        <v>27.345600000000001</v>
      </c>
      <c r="F13" s="171"/>
      <c r="G13" s="172">
        <f>ROUND(E13*F13,2)</f>
        <v>0</v>
      </c>
      <c r="H13" s="171"/>
      <c r="I13" s="172">
        <f>ROUND(E13*H13,2)</f>
        <v>0</v>
      </c>
      <c r="J13" s="171"/>
      <c r="K13" s="172">
        <f>ROUND(E13*J13,2)</f>
        <v>0</v>
      </c>
      <c r="L13" s="172">
        <v>21</v>
      </c>
      <c r="M13" s="172">
        <f>G13*(1+L13/100)</f>
        <v>0</v>
      </c>
      <c r="N13" s="170">
        <v>0</v>
      </c>
      <c r="O13" s="170">
        <f>ROUND(E13*N13,2)</f>
        <v>0</v>
      </c>
      <c r="P13" s="170">
        <v>2</v>
      </c>
      <c r="Q13" s="170">
        <f>ROUND(E13*P13,2)</f>
        <v>54.69</v>
      </c>
      <c r="R13" s="173" t="s">
        <v>120</v>
      </c>
      <c r="S13" s="158">
        <v>6.4359999999999999</v>
      </c>
      <c r="T13" s="158">
        <f>ROUND(E13*S13,2)</f>
        <v>176</v>
      </c>
      <c r="U13" s="158"/>
      <c r="V13" s="158" t="s">
        <v>131</v>
      </c>
      <c r="W13" s="158" t="s">
        <v>123</v>
      </c>
      <c r="X13" s="148"/>
      <c r="Y13" s="148"/>
      <c r="Z13" s="148"/>
      <c r="AA13" s="148"/>
      <c r="AB13" s="148"/>
      <c r="AC13" s="148"/>
      <c r="AD13" s="148"/>
      <c r="AE13" s="148" t="s">
        <v>144</v>
      </c>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row>
    <row r="14" spans="1:58" outlineLevel="2" x14ac:dyDescent="0.2">
      <c r="A14" s="155"/>
      <c r="B14" s="156"/>
      <c r="C14" s="273" t="s">
        <v>145</v>
      </c>
      <c r="D14" s="274"/>
      <c r="E14" s="274"/>
      <c r="F14" s="274"/>
      <c r="G14" s="274"/>
      <c r="H14" s="158"/>
      <c r="I14" s="158"/>
      <c r="J14" s="158"/>
      <c r="K14" s="158"/>
      <c r="L14" s="158"/>
      <c r="M14" s="158"/>
      <c r="N14" s="157"/>
      <c r="O14" s="157"/>
      <c r="P14" s="157"/>
      <c r="Q14" s="157"/>
      <c r="R14" s="158"/>
      <c r="S14" s="158"/>
      <c r="T14" s="158"/>
      <c r="U14" s="158"/>
      <c r="V14" s="158"/>
      <c r="W14" s="158"/>
      <c r="X14" s="148"/>
      <c r="Y14" s="148"/>
      <c r="Z14" s="148"/>
      <c r="AA14" s="148"/>
      <c r="AB14" s="148"/>
      <c r="AC14" s="148"/>
      <c r="AD14" s="148"/>
      <c r="AE14" s="148" t="s">
        <v>133</v>
      </c>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row>
    <row r="15" spans="1:58" outlineLevel="2" x14ac:dyDescent="0.2">
      <c r="A15" s="155"/>
      <c r="B15" s="156"/>
      <c r="C15" s="189" t="s">
        <v>181</v>
      </c>
      <c r="D15" s="187"/>
      <c r="E15" s="188">
        <v>27.345600000000001</v>
      </c>
      <c r="F15" s="158"/>
      <c r="G15" s="158"/>
      <c r="H15" s="158"/>
      <c r="I15" s="158"/>
      <c r="J15" s="158"/>
      <c r="K15" s="158"/>
      <c r="L15" s="158"/>
      <c r="M15" s="158"/>
      <c r="N15" s="157"/>
      <c r="O15" s="157"/>
      <c r="P15" s="157"/>
      <c r="Q15" s="157"/>
      <c r="R15" s="158"/>
      <c r="S15" s="158"/>
      <c r="T15" s="158"/>
      <c r="U15" s="158"/>
      <c r="V15" s="158"/>
      <c r="W15" s="158"/>
      <c r="X15" s="148"/>
      <c r="Y15" s="148"/>
      <c r="Z15" s="148"/>
      <c r="AA15" s="148"/>
      <c r="AB15" s="148"/>
      <c r="AC15" s="148"/>
      <c r="AD15" s="148"/>
      <c r="AE15" s="148" t="s">
        <v>134</v>
      </c>
      <c r="AF15" s="148">
        <v>0</v>
      </c>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row>
    <row r="16" spans="1:58" outlineLevel="1" x14ac:dyDescent="0.2">
      <c r="A16" s="167">
        <v>6</v>
      </c>
      <c r="B16" s="168" t="s">
        <v>147</v>
      </c>
      <c r="C16" s="183" t="s">
        <v>148</v>
      </c>
      <c r="D16" s="169" t="s">
        <v>130</v>
      </c>
      <c r="E16" s="170">
        <v>8.9472000000000005</v>
      </c>
      <c r="F16" s="171"/>
      <c r="G16" s="172">
        <f>ROUND(E16*F16,2)</f>
        <v>0</v>
      </c>
      <c r="H16" s="171"/>
      <c r="I16" s="172">
        <f>ROUND(E16*H16,2)</f>
        <v>0</v>
      </c>
      <c r="J16" s="171"/>
      <c r="K16" s="172">
        <f>ROUND(E16*J16,2)</f>
        <v>0</v>
      </c>
      <c r="L16" s="172">
        <v>21</v>
      </c>
      <c r="M16" s="172">
        <f>G16*(1+L16/100)</f>
        <v>0</v>
      </c>
      <c r="N16" s="170">
        <v>0</v>
      </c>
      <c r="O16" s="170">
        <f>ROUND(E16*N16,2)</f>
        <v>0</v>
      </c>
      <c r="P16" s="170">
        <v>2.4</v>
      </c>
      <c r="Q16" s="170">
        <f>ROUND(E16*P16,2)</f>
        <v>21.47</v>
      </c>
      <c r="R16" s="173" t="s">
        <v>120</v>
      </c>
      <c r="S16" s="158">
        <v>13.301</v>
      </c>
      <c r="T16" s="158">
        <f>ROUND(E16*S16,2)</f>
        <v>119.01</v>
      </c>
      <c r="U16" s="158"/>
      <c r="V16" s="158" t="s">
        <v>131</v>
      </c>
      <c r="W16" s="158" t="s">
        <v>123</v>
      </c>
      <c r="X16" s="148"/>
      <c r="Y16" s="148"/>
      <c r="Z16" s="148"/>
      <c r="AA16" s="148"/>
      <c r="AB16" s="148"/>
      <c r="AC16" s="148"/>
      <c r="AD16" s="148"/>
      <c r="AE16" s="148" t="s">
        <v>132</v>
      </c>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row>
    <row r="17" spans="1:58" outlineLevel="2" x14ac:dyDescent="0.2">
      <c r="A17" s="155"/>
      <c r="B17" s="156"/>
      <c r="C17" s="273" t="s">
        <v>149</v>
      </c>
      <c r="D17" s="274"/>
      <c r="E17" s="274"/>
      <c r="F17" s="274"/>
      <c r="G17" s="274"/>
      <c r="H17" s="158"/>
      <c r="I17" s="158"/>
      <c r="J17" s="158"/>
      <c r="K17" s="158"/>
      <c r="L17" s="158"/>
      <c r="M17" s="158"/>
      <c r="N17" s="157"/>
      <c r="O17" s="157"/>
      <c r="P17" s="157"/>
      <c r="Q17" s="157"/>
      <c r="R17" s="158"/>
      <c r="S17" s="158"/>
      <c r="T17" s="158"/>
      <c r="U17" s="158"/>
      <c r="V17" s="158"/>
      <c r="W17" s="158"/>
      <c r="X17" s="148"/>
      <c r="Y17" s="148"/>
      <c r="Z17" s="148"/>
      <c r="AA17" s="148"/>
      <c r="AB17" s="148"/>
      <c r="AC17" s="148"/>
      <c r="AD17" s="148"/>
      <c r="AE17" s="148" t="s">
        <v>133</v>
      </c>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row>
    <row r="18" spans="1:58" outlineLevel="2" x14ac:dyDescent="0.2">
      <c r="A18" s="155"/>
      <c r="B18" s="156"/>
      <c r="C18" s="189" t="s">
        <v>182</v>
      </c>
      <c r="D18" s="187"/>
      <c r="E18" s="188">
        <v>8.9472000000000005</v>
      </c>
      <c r="F18" s="158"/>
      <c r="G18" s="158"/>
      <c r="H18" s="158"/>
      <c r="I18" s="158"/>
      <c r="J18" s="158"/>
      <c r="K18" s="158"/>
      <c r="L18" s="158"/>
      <c r="M18" s="158"/>
      <c r="N18" s="157"/>
      <c r="O18" s="157"/>
      <c r="P18" s="157"/>
      <c r="Q18" s="157"/>
      <c r="R18" s="158"/>
      <c r="S18" s="158"/>
      <c r="T18" s="158"/>
      <c r="U18" s="158"/>
      <c r="V18" s="158"/>
      <c r="W18" s="158"/>
      <c r="X18" s="148"/>
      <c r="Y18" s="148"/>
      <c r="Z18" s="148"/>
      <c r="AA18" s="148"/>
      <c r="AB18" s="148"/>
      <c r="AC18" s="148"/>
      <c r="AD18" s="148"/>
      <c r="AE18" s="148" t="s">
        <v>134</v>
      </c>
      <c r="AF18" s="148">
        <v>0</v>
      </c>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row>
    <row r="19" spans="1:58" outlineLevel="1" x14ac:dyDescent="0.2">
      <c r="A19" s="174">
        <v>7</v>
      </c>
      <c r="B19" s="175" t="s">
        <v>151</v>
      </c>
      <c r="C19" s="182" t="s">
        <v>240</v>
      </c>
      <c r="D19" s="176" t="s">
        <v>153</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80" t="s">
        <v>121</v>
      </c>
      <c r="S19" s="158">
        <v>0</v>
      </c>
      <c r="T19" s="158">
        <f>ROUND(E19*S19,2)</f>
        <v>0</v>
      </c>
      <c r="U19" s="158"/>
      <c r="V19" s="158" t="s">
        <v>131</v>
      </c>
      <c r="W19" s="158" t="s">
        <v>123</v>
      </c>
      <c r="X19" s="148"/>
      <c r="Y19" s="148"/>
      <c r="Z19" s="148"/>
      <c r="AA19" s="148"/>
      <c r="AB19" s="148"/>
      <c r="AC19" s="148"/>
      <c r="AD19" s="148"/>
      <c r="AE19" s="148" t="s">
        <v>144</v>
      </c>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row>
    <row r="20" spans="1:58" x14ac:dyDescent="0.2">
      <c r="A20" s="160" t="s">
        <v>116</v>
      </c>
      <c r="B20" s="161" t="s">
        <v>80</v>
      </c>
      <c r="C20" s="181" t="s">
        <v>81</v>
      </c>
      <c r="D20" s="162"/>
      <c r="E20" s="163"/>
      <c r="F20" s="164"/>
      <c r="G20" s="164">
        <f>SUMIF(AE21:AE23,"&lt;&gt;NOR",G21:G23)</f>
        <v>0</v>
      </c>
      <c r="H20" s="164"/>
      <c r="I20" s="164">
        <f>SUM(I21:I23)</f>
        <v>0</v>
      </c>
      <c r="J20" s="164"/>
      <c r="K20" s="164">
        <f>SUM(K21:K23)</f>
        <v>0</v>
      </c>
      <c r="L20" s="164"/>
      <c r="M20" s="164">
        <f>SUM(M21:M23)</f>
        <v>0</v>
      </c>
      <c r="N20" s="163"/>
      <c r="O20" s="163">
        <f>SUM(O21:O23)</f>
        <v>0.12</v>
      </c>
      <c r="P20" s="163"/>
      <c r="Q20" s="163">
        <f>SUM(Q21:Q23)</f>
        <v>44.74</v>
      </c>
      <c r="R20" s="165"/>
      <c r="S20" s="159"/>
      <c r="T20" s="159">
        <f>SUM(T21:T23)</f>
        <v>78.56</v>
      </c>
      <c r="U20" s="159"/>
      <c r="V20" s="159"/>
      <c r="W20" s="159"/>
      <c r="AE20" t="s">
        <v>117</v>
      </c>
    </row>
    <row r="21" spans="1:58" ht="33.75" outlineLevel="1" x14ac:dyDescent="0.2">
      <c r="A21" s="167">
        <v>8</v>
      </c>
      <c r="B21" s="168" t="s">
        <v>183</v>
      </c>
      <c r="C21" s="183" t="s">
        <v>184</v>
      </c>
      <c r="D21" s="169" t="s">
        <v>130</v>
      </c>
      <c r="E21" s="170">
        <v>178.94399999999999</v>
      </c>
      <c r="F21" s="171"/>
      <c r="G21" s="172">
        <f>ROUND(E21*F21,2)</f>
        <v>0</v>
      </c>
      <c r="H21" s="171"/>
      <c r="I21" s="172">
        <f>ROUND(E21*H21,2)</f>
        <v>0</v>
      </c>
      <c r="J21" s="171"/>
      <c r="K21" s="172">
        <f>ROUND(E21*J21,2)</f>
        <v>0</v>
      </c>
      <c r="L21" s="172">
        <v>21</v>
      </c>
      <c r="M21" s="172">
        <f>G21*(1+L21/100)</f>
        <v>0</v>
      </c>
      <c r="N21" s="170">
        <v>6.8000000000000005E-4</v>
      </c>
      <c r="O21" s="170">
        <f>ROUND(E21*N21,2)</f>
        <v>0.12</v>
      </c>
      <c r="P21" s="170">
        <v>0.25</v>
      </c>
      <c r="Q21" s="170">
        <f>ROUND(E21*P21,2)</f>
        <v>44.74</v>
      </c>
      <c r="R21" s="173" t="s">
        <v>120</v>
      </c>
      <c r="S21" s="158">
        <v>0.439</v>
      </c>
      <c r="T21" s="158">
        <f>ROUND(E21*S21,2)</f>
        <v>78.56</v>
      </c>
      <c r="U21" s="158"/>
      <c r="V21" s="158" t="s">
        <v>131</v>
      </c>
      <c r="W21" s="158" t="s">
        <v>123</v>
      </c>
      <c r="X21" s="148"/>
      <c r="Y21" s="148"/>
      <c r="Z21" s="148"/>
      <c r="AA21" s="148"/>
      <c r="AB21" s="148"/>
      <c r="AC21" s="148"/>
      <c r="AD21" s="148"/>
      <c r="AE21" s="148" t="s">
        <v>156</v>
      </c>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row>
    <row r="22" spans="1:58" outlineLevel="2" x14ac:dyDescent="0.2">
      <c r="A22" s="155"/>
      <c r="B22" s="156"/>
      <c r="C22" s="189" t="s">
        <v>185</v>
      </c>
      <c r="D22" s="187"/>
      <c r="E22" s="188">
        <v>178.94399999999999</v>
      </c>
      <c r="F22" s="158"/>
      <c r="G22" s="158"/>
      <c r="H22" s="158"/>
      <c r="I22" s="158"/>
      <c r="J22" s="158"/>
      <c r="K22" s="158"/>
      <c r="L22" s="158"/>
      <c r="M22" s="158"/>
      <c r="N22" s="157"/>
      <c r="O22" s="157"/>
      <c r="P22" s="157"/>
      <c r="Q22" s="157"/>
      <c r="R22" s="158"/>
      <c r="S22" s="158"/>
      <c r="T22" s="158"/>
      <c r="U22" s="158"/>
      <c r="V22" s="158"/>
      <c r="W22" s="158"/>
      <c r="X22" s="148"/>
      <c r="Y22" s="148"/>
      <c r="Z22" s="148"/>
      <c r="AA22" s="148"/>
      <c r="AB22" s="148"/>
      <c r="AC22" s="148"/>
      <c r="AD22" s="148"/>
      <c r="AE22" s="148" t="s">
        <v>134</v>
      </c>
      <c r="AF22" s="148">
        <v>0</v>
      </c>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row>
    <row r="23" spans="1:58" outlineLevel="1" x14ac:dyDescent="0.2">
      <c r="A23" s="174">
        <v>9</v>
      </c>
      <c r="B23" s="175" t="s">
        <v>186</v>
      </c>
      <c r="C23" s="182" t="s">
        <v>187</v>
      </c>
      <c r="D23" s="176" t="s">
        <v>153</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80" t="s">
        <v>121</v>
      </c>
      <c r="S23" s="158">
        <v>0</v>
      </c>
      <c r="T23" s="158">
        <f>ROUND(E23*S23,2)</f>
        <v>0</v>
      </c>
      <c r="U23" s="158"/>
      <c r="V23" s="158" t="s">
        <v>131</v>
      </c>
      <c r="W23" s="158" t="s">
        <v>123</v>
      </c>
      <c r="X23" s="148"/>
      <c r="Y23" s="148"/>
      <c r="Z23" s="148"/>
      <c r="AA23" s="148"/>
      <c r="AB23" s="148"/>
      <c r="AC23" s="148"/>
      <c r="AD23" s="148"/>
      <c r="AE23" s="148" t="s">
        <v>144</v>
      </c>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row>
    <row r="24" spans="1:58" x14ac:dyDescent="0.2">
      <c r="A24" s="160" t="s">
        <v>116</v>
      </c>
      <c r="B24" s="161" t="s">
        <v>84</v>
      </c>
      <c r="C24" s="181" t="s">
        <v>85</v>
      </c>
      <c r="D24" s="162"/>
      <c r="E24" s="163"/>
      <c r="F24" s="164"/>
      <c r="G24" s="164">
        <f>SUMIF(AE25:AE32,"&lt;&gt;NOR",G25:G32)</f>
        <v>0</v>
      </c>
      <c r="H24" s="164"/>
      <c r="I24" s="164">
        <f>SUM(I25:I32)</f>
        <v>0</v>
      </c>
      <c r="J24" s="164"/>
      <c r="K24" s="164">
        <f>SUM(K25:K32)</f>
        <v>0</v>
      </c>
      <c r="L24" s="164"/>
      <c r="M24" s="164">
        <f>SUM(M25:M32)</f>
        <v>0</v>
      </c>
      <c r="N24" s="163"/>
      <c r="O24" s="163">
        <f>SUM(O25:O32)</f>
        <v>0</v>
      </c>
      <c r="P24" s="163"/>
      <c r="Q24" s="163">
        <f>SUM(Q25:Q32)</f>
        <v>0</v>
      </c>
      <c r="R24" s="165"/>
      <c r="S24" s="159"/>
      <c r="T24" s="159">
        <f>SUM(T25:T32)</f>
        <v>119.7</v>
      </c>
      <c r="U24" s="159"/>
      <c r="V24" s="159"/>
      <c r="W24" s="159"/>
      <c r="AE24" t="s">
        <v>117</v>
      </c>
    </row>
    <row r="25" spans="1:58" outlineLevel="1" x14ac:dyDescent="0.2">
      <c r="A25" s="174">
        <v>11</v>
      </c>
      <c r="B25" s="175" t="s">
        <v>165</v>
      </c>
      <c r="C25" s="182" t="s">
        <v>166</v>
      </c>
      <c r="D25" s="176" t="s">
        <v>161</v>
      </c>
      <c r="E25" s="177">
        <v>120.90048</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80" t="s">
        <v>120</v>
      </c>
      <c r="S25" s="158">
        <v>0.94199999999999995</v>
      </c>
      <c r="T25" s="158">
        <f>ROUND(E25*S25,2)</f>
        <v>113.89</v>
      </c>
      <c r="U25" s="158"/>
      <c r="V25" s="158" t="s">
        <v>167</v>
      </c>
      <c r="W25" s="158" t="s">
        <v>123</v>
      </c>
      <c r="X25" s="148"/>
      <c r="Y25" s="148"/>
      <c r="Z25" s="148"/>
      <c r="AA25" s="148"/>
      <c r="AB25" s="148"/>
      <c r="AC25" s="148"/>
      <c r="AD25" s="148"/>
      <c r="AE25" s="148" t="s">
        <v>168</v>
      </c>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row>
    <row r="26" spans="1:58" outlineLevel="1" x14ac:dyDescent="0.2">
      <c r="A26" s="167">
        <v>13</v>
      </c>
      <c r="B26" s="168" t="s">
        <v>169</v>
      </c>
      <c r="C26" s="183" t="s">
        <v>170</v>
      </c>
      <c r="D26" s="169" t="s">
        <v>161</v>
      </c>
      <c r="E26" s="170">
        <v>120.90048</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3" t="s">
        <v>120</v>
      </c>
      <c r="S26" s="158">
        <v>4.2000000000000003E-2</v>
      </c>
      <c r="T26" s="158">
        <f>ROUND(E26*S26,2)</f>
        <v>5.08</v>
      </c>
      <c r="U26" s="158"/>
      <c r="V26" s="158" t="s">
        <v>167</v>
      </c>
      <c r="W26" s="158" t="s">
        <v>123</v>
      </c>
      <c r="X26" s="148"/>
      <c r="Y26" s="148"/>
      <c r="Z26" s="148"/>
      <c r="AA26" s="148"/>
      <c r="AB26" s="148"/>
      <c r="AC26" s="148"/>
      <c r="AD26" s="148"/>
      <c r="AE26" s="148" t="s">
        <v>168</v>
      </c>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row>
    <row r="27" spans="1:58" outlineLevel="2" x14ac:dyDescent="0.2">
      <c r="A27" s="155"/>
      <c r="B27" s="156"/>
      <c r="C27" s="273" t="s">
        <v>171</v>
      </c>
      <c r="D27" s="274"/>
      <c r="E27" s="274"/>
      <c r="F27" s="274"/>
      <c r="G27" s="274"/>
      <c r="H27" s="158"/>
      <c r="I27" s="158"/>
      <c r="J27" s="158"/>
      <c r="K27" s="158"/>
      <c r="L27" s="158"/>
      <c r="M27" s="158"/>
      <c r="N27" s="157"/>
      <c r="O27" s="157"/>
      <c r="P27" s="157"/>
      <c r="Q27" s="157"/>
      <c r="R27" s="158"/>
      <c r="S27" s="158"/>
      <c r="T27" s="158"/>
      <c r="U27" s="158"/>
      <c r="V27" s="158"/>
      <c r="W27" s="158"/>
      <c r="X27" s="148"/>
      <c r="Y27" s="148"/>
      <c r="Z27" s="148"/>
      <c r="AA27" s="148"/>
      <c r="AB27" s="148"/>
      <c r="AC27" s="148"/>
      <c r="AD27" s="148"/>
      <c r="AE27" s="148" t="s">
        <v>133</v>
      </c>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row>
    <row r="28" spans="1:58" outlineLevel="1" x14ac:dyDescent="0.2">
      <c r="A28" s="167">
        <v>14</v>
      </c>
      <c r="B28" s="168" t="s">
        <v>172</v>
      </c>
      <c r="C28" s="183" t="s">
        <v>173</v>
      </c>
      <c r="D28" s="169" t="s">
        <v>161</v>
      </c>
      <c r="E28" s="170">
        <v>1088.1043199999999</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3" t="s">
        <v>120</v>
      </c>
      <c r="S28" s="158">
        <v>0</v>
      </c>
      <c r="T28" s="158">
        <f>ROUND(E28*S28,2)</f>
        <v>0</v>
      </c>
      <c r="U28" s="158"/>
      <c r="V28" s="158" t="s">
        <v>167</v>
      </c>
      <c r="W28" s="158" t="s">
        <v>123</v>
      </c>
      <c r="X28" s="148"/>
      <c r="Y28" s="148"/>
      <c r="Z28" s="148"/>
      <c r="AA28" s="148"/>
      <c r="AB28" s="148"/>
      <c r="AC28" s="148"/>
      <c r="AD28" s="148"/>
      <c r="AE28" s="148" t="s">
        <v>168</v>
      </c>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row>
    <row r="29" spans="1:58" outlineLevel="2" x14ac:dyDescent="0.2">
      <c r="A29" s="155"/>
      <c r="B29" s="156"/>
      <c r="C29" s="273" t="s">
        <v>171</v>
      </c>
      <c r="D29" s="274"/>
      <c r="E29" s="274"/>
      <c r="F29" s="274"/>
      <c r="G29" s="274"/>
      <c r="H29" s="158"/>
      <c r="I29" s="158"/>
      <c r="J29" s="158"/>
      <c r="K29" s="158"/>
      <c r="L29" s="158"/>
      <c r="M29" s="158"/>
      <c r="N29" s="157"/>
      <c r="O29" s="157"/>
      <c r="P29" s="157"/>
      <c r="Q29" s="157"/>
      <c r="R29" s="158"/>
      <c r="S29" s="158"/>
      <c r="T29" s="158"/>
      <c r="U29" s="158"/>
      <c r="V29" s="158"/>
      <c r="W29" s="158"/>
      <c r="X29" s="148"/>
      <c r="Y29" s="148"/>
      <c r="Z29" s="148"/>
      <c r="AA29" s="148"/>
      <c r="AB29" s="148"/>
      <c r="AC29" s="148"/>
      <c r="AD29" s="148"/>
      <c r="AE29" s="148" t="s">
        <v>133</v>
      </c>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row>
    <row r="30" spans="1:58" ht="22.5" outlineLevel="1" x14ac:dyDescent="0.2">
      <c r="A30" s="174">
        <v>15</v>
      </c>
      <c r="B30" s="175" t="s">
        <v>174</v>
      </c>
      <c r="C30" s="182" t="s">
        <v>175</v>
      </c>
      <c r="D30" s="176" t="s">
        <v>161</v>
      </c>
      <c r="E30" s="177">
        <v>120.90048</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80" t="s">
        <v>120</v>
      </c>
      <c r="S30" s="158">
        <v>0</v>
      </c>
      <c r="T30" s="158">
        <f>ROUND(E30*S30,2)</f>
        <v>0</v>
      </c>
      <c r="U30" s="158"/>
      <c r="V30" s="158" t="s">
        <v>167</v>
      </c>
      <c r="W30" s="158" t="s">
        <v>123</v>
      </c>
      <c r="X30" s="148"/>
      <c r="Y30" s="148"/>
      <c r="Z30" s="148"/>
      <c r="AA30" s="148"/>
      <c r="AB30" s="148"/>
      <c r="AC30" s="148"/>
      <c r="AD30" s="148"/>
      <c r="AE30" s="148" t="s">
        <v>176</v>
      </c>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row>
    <row r="31" spans="1:58" outlineLevel="1" x14ac:dyDescent="0.2">
      <c r="A31" s="167">
        <v>16</v>
      </c>
      <c r="B31" s="168" t="s">
        <v>177</v>
      </c>
      <c r="C31" s="183" t="s">
        <v>178</v>
      </c>
      <c r="D31" s="169" t="s">
        <v>161</v>
      </c>
      <c r="E31" s="170">
        <v>120.90048</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3" t="s">
        <v>120</v>
      </c>
      <c r="S31" s="158">
        <v>6.0000000000000001E-3</v>
      </c>
      <c r="T31" s="158">
        <f>ROUND(E31*S31,2)</f>
        <v>0.73</v>
      </c>
      <c r="U31" s="158"/>
      <c r="V31" s="158" t="s">
        <v>167</v>
      </c>
      <c r="W31" s="158" t="s">
        <v>123</v>
      </c>
      <c r="X31" s="148"/>
      <c r="Y31" s="148"/>
      <c r="Z31" s="148"/>
      <c r="AA31" s="148"/>
      <c r="AB31" s="148"/>
      <c r="AC31" s="148"/>
      <c r="AD31" s="148"/>
      <c r="AE31" s="148" t="s">
        <v>168</v>
      </c>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row>
    <row r="32" spans="1:58" outlineLevel="2" x14ac:dyDescent="0.2">
      <c r="A32" s="155"/>
      <c r="B32" s="156"/>
      <c r="C32" s="273" t="s">
        <v>179</v>
      </c>
      <c r="D32" s="274"/>
      <c r="E32" s="274"/>
      <c r="F32" s="274"/>
      <c r="G32" s="274"/>
      <c r="H32" s="158"/>
      <c r="I32" s="158"/>
      <c r="J32" s="158"/>
      <c r="K32" s="158"/>
      <c r="L32" s="158"/>
      <c r="M32" s="158"/>
      <c r="N32" s="157"/>
      <c r="O32" s="157"/>
      <c r="P32" s="157"/>
      <c r="Q32" s="157"/>
      <c r="R32" s="158"/>
      <c r="S32" s="158"/>
      <c r="T32" s="158"/>
      <c r="U32" s="158"/>
      <c r="V32" s="158"/>
      <c r="W32" s="158"/>
      <c r="X32" s="148"/>
      <c r="Y32" s="148"/>
      <c r="Z32" s="148"/>
      <c r="AA32" s="148"/>
      <c r="AB32" s="148"/>
      <c r="AC32" s="148"/>
      <c r="AD32" s="148"/>
      <c r="AE32" s="148" t="s">
        <v>133</v>
      </c>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row>
    <row r="33" spans="1:58" ht="33.75" outlineLevel="2" x14ac:dyDescent="0.2">
      <c r="A33" s="167"/>
      <c r="B33" s="205" t="s">
        <v>237</v>
      </c>
      <c r="C33" s="183" t="s">
        <v>241</v>
      </c>
      <c r="D33" s="169" t="s">
        <v>161</v>
      </c>
      <c r="E33" s="206"/>
      <c r="F33" s="207"/>
      <c r="G33" s="172"/>
      <c r="H33" s="158"/>
      <c r="I33" s="158"/>
      <c r="J33" s="158"/>
      <c r="K33" s="158"/>
      <c r="L33" s="158"/>
      <c r="M33" s="158"/>
      <c r="N33" s="157"/>
      <c r="O33" s="157"/>
      <c r="P33" s="157"/>
      <c r="Q33" s="157"/>
      <c r="R33" s="158"/>
      <c r="S33" s="158"/>
      <c r="T33" s="158"/>
      <c r="U33" s="158"/>
      <c r="V33" s="158"/>
      <c r="W33" s="15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row>
    <row r="34" spans="1:58" x14ac:dyDescent="0.2">
      <c r="A34" s="3"/>
      <c r="B34" s="4"/>
      <c r="C34" s="184"/>
      <c r="D34" s="6"/>
      <c r="E34" s="3"/>
      <c r="F34" s="3"/>
      <c r="G34" s="3"/>
      <c r="H34" s="3"/>
      <c r="I34" s="3"/>
      <c r="J34" s="3"/>
      <c r="K34" s="3"/>
      <c r="L34" s="3"/>
      <c r="M34" s="3"/>
      <c r="N34" s="3"/>
      <c r="O34" s="3"/>
      <c r="P34" s="3"/>
      <c r="Q34" s="3"/>
      <c r="R34" s="3"/>
      <c r="S34" s="3"/>
      <c r="T34" s="3"/>
      <c r="U34" s="3"/>
      <c r="V34" s="3"/>
      <c r="W34" s="3"/>
      <c r="AC34">
        <v>12</v>
      </c>
      <c r="AD34">
        <v>21</v>
      </c>
      <c r="AE34" t="s">
        <v>104</v>
      </c>
    </row>
    <row r="35" spans="1:58" x14ac:dyDescent="0.2">
      <c r="A35" s="151"/>
      <c r="B35" s="152" t="s">
        <v>29</v>
      </c>
      <c r="C35" s="185"/>
      <c r="D35" s="153"/>
      <c r="E35" s="154"/>
      <c r="F35" s="154"/>
      <c r="G35" s="166">
        <f>G8+G12+G20+G24</f>
        <v>0</v>
      </c>
      <c r="H35" s="3"/>
      <c r="I35" s="3"/>
      <c r="J35" s="3"/>
      <c r="K35" s="3"/>
      <c r="L35" s="3"/>
      <c r="M35" s="3"/>
      <c r="N35" s="3"/>
      <c r="O35" s="3"/>
      <c r="P35" s="3"/>
      <c r="Q35" s="3"/>
      <c r="R35" s="3"/>
      <c r="S35" s="3"/>
      <c r="T35" s="3"/>
      <c r="U35" s="3"/>
      <c r="V35" s="3"/>
      <c r="W35" s="3"/>
      <c r="AC35">
        <f>SUMIF(L7:L32,AC34,G7:G32)</f>
        <v>0</v>
      </c>
      <c r="AD35">
        <f>SUMIF(L7:L32,AD34,G7:G32)</f>
        <v>0</v>
      </c>
      <c r="AE35" t="s">
        <v>127</v>
      </c>
    </row>
    <row r="36" spans="1:58" x14ac:dyDescent="0.2">
      <c r="C36" s="186"/>
      <c r="D36" s="10"/>
      <c r="AE36" t="s">
        <v>128</v>
      </c>
    </row>
    <row r="37" spans="1:58" x14ac:dyDescent="0.2">
      <c r="D37" s="10"/>
    </row>
    <row r="38" spans="1:58" x14ac:dyDescent="0.2">
      <c r="D38" s="10"/>
    </row>
    <row r="39" spans="1:58" x14ac:dyDescent="0.2">
      <c r="D39" s="10"/>
    </row>
    <row r="40" spans="1:58" x14ac:dyDescent="0.2">
      <c r="D40" s="10"/>
    </row>
    <row r="41" spans="1:58" x14ac:dyDescent="0.2">
      <c r="D41" s="10"/>
    </row>
    <row r="42" spans="1:58" x14ac:dyDescent="0.2">
      <c r="D42" s="10"/>
    </row>
    <row r="43" spans="1:58" x14ac:dyDescent="0.2">
      <c r="D43" s="10"/>
    </row>
    <row r="44" spans="1:58" x14ac:dyDescent="0.2">
      <c r="D44" s="10"/>
    </row>
    <row r="45" spans="1:58" x14ac:dyDescent="0.2">
      <c r="D45" s="10"/>
    </row>
    <row r="46" spans="1:58" x14ac:dyDescent="0.2">
      <c r="D46" s="10"/>
    </row>
    <row r="47" spans="1:58" x14ac:dyDescent="0.2">
      <c r="D47" s="10"/>
    </row>
    <row r="48" spans="1:58"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sheetData>
  <sheetProtection formatRows="0"/>
  <mergeCells count="10">
    <mergeCell ref="C32:G32"/>
    <mergeCell ref="C14:G14"/>
    <mergeCell ref="C17:G17"/>
    <mergeCell ref="C27:G27"/>
    <mergeCell ref="C29:G29"/>
    <mergeCell ref="C10:G10"/>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5000"/>
  <sheetViews>
    <sheetView workbookViewId="0">
      <pane ySplit="7" topLeftCell="A11" activePane="bottomLeft" state="frozen"/>
      <selection pane="bottomLeft" activeCell="C52" sqref="C52"/>
    </sheetView>
  </sheetViews>
  <sheetFormatPr defaultRowHeight="12.75" outlineLevelRow="3" x14ac:dyDescent="0.2"/>
  <cols>
    <col min="1" max="1" width="3.42578125" customWidth="1"/>
    <col min="2" max="2" width="12.5703125" style="122" customWidth="1"/>
    <col min="3" max="3" width="63.42578125" style="122" customWidth="1"/>
    <col min="4" max="4" width="4.85546875" customWidth="1"/>
    <col min="5" max="5" width="10.5703125" customWidth="1"/>
    <col min="6" max="6" width="9.85546875" customWidth="1"/>
    <col min="7" max="7" width="12.85546875" customWidth="1"/>
    <col min="8" max="23" width="0" hidden="1" customWidth="1"/>
    <col min="27" max="27" width="0" hidden="1" customWidth="1"/>
    <col min="29" max="39" width="0" hidden="1" customWidth="1"/>
    <col min="51" max="51" width="98.5703125" customWidth="1"/>
  </cols>
  <sheetData>
    <row r="1" spans="1:58" ht="15.75" customHeight="1" x14ac:dyDescent="0.25">
      <c r="A1" s="266" t="s">
        <v>129</v>
      </c>
      <c r="B1" s="266"/>
      <c r="C1" s="266"/>
      <c r="D1" s="266"/>
      <c r="E1" s="266"/>
      <c r="F1" s="266"/>
      <c r="G1" s="266"/>
      <c r="AE1" t="s">
        <v>90</v>
      </c>
    </row>
    <row r="2" spans="1:58" ht="24.95" customHeight="1" x14ac:dyDescent="0.2">
      <c r="A2" s="50" t="s">
        <v>7</v>
      </c>
      <c r="B2" s="49" t="s">
        <v>43</v>
      </c>
      <c r="C2" s="267" t="s">
        <v>44</v>
      </c>
      <c r="D2" s="268"/>
      <c r="E2" s="268"/>
      <c r="F2" s="268"/>
      <c r="G2" s="269"/>
      <c r="AE2" t="s">
        <v>91</v>
      </c>
    </row>
    <row r="3" spans="1:58" ht="24.95" customHeight="1" x14ac:dyDescent="0.2">
      <c r="A3" s="50" t="s">
        <v>8</v>
      </c>
      <c r="B3" s="49" t="s">
        <v>59</v>
      </c>
      <c r="C3" s="267" t="s">
        <v>60</v>
      </c>
      <c r="D3" s="268"/>
      <c r="E3" s="268"/>
      <c r="F3" s="268"/>
      <c r="G3" s="269"/>
      <c r="AA3" s="122" t="s">
        <v>91</v>
      </c>
      <c r="AE3" t="s">
        <v>94</v>
      </c>
    </row>
    <row r="4" spans="1:58" ht="24.95" customHeight="1" x14ac:dyDescent="0.2">
      <c r="A4" s="141" t="s">
        <v>9</v>
      </c>
      <c r="B4" s="142" t="s">
        <v>53</v>
      </c>
      <c r="C4" s="270" t="s">
        <v>60</v>
      </c>
      <c r="D4" s="271"/>
      <c r="E4" s="271"/>
      <c r="F4" s="271"/>
      <c r="G4" s="272"/>
      <c r="AE4" t="s">
        <v>95</v>
      </c>
    </row>
    <row r="5" spans="1:58" x14ac:dyDescent="0.2">
      <c r="D5" s="10"/>
    </row>
    <row r="6" spans="1:58" ht="38.25" x14ac:dyDescent="0.2">
      <c r="A6" s="144" t="s">
        <v>96</v>
      </c>
      <c r="B6" s="146" t="s">
        <v>97</v>
      </c>
      <c r="C6" s="146" t="s">
        <v>98</v>
      </c>
      <c r="D6" s="145" t="s">
        <v>99</v>
      </c>
      <c r="E6" s="144" t="s">
        <v>100</v>
      </c>
      <c r="F6" s="143" t="s">
        <v>101</v>
      </c>
      <c r="G6" s="144" t="s">
        <v>29</v>
      </c>
      <c r="H6" s="147" t="s">
        <v>30</v>
      </c>
      <c r="I6" s="147" t="s">
        <v>102</v>
      </c>
      <c r="J6" s="147" t="s">
        <v>31</v>
      </c>
      <c r="K6" s="147" t="s">
        <v>103</v>
      </c>
      <c r="L6" s="147" t="s">
        <v>104</v>
      </c>
      <c r="M6" s="147" t="s">
        <v>105</v>
      </c>
      <c r="N6" s="147" t="s">
        <v>106</v>
      </c>
      <c r="O6" s="147" t="s">
        <v>107</v>
      </c>
      <c r="P6" s="147" t="s">
        <v>108</v>
      </c>
      <c r="Q6" s="147" t="s">
        <v>109</v>
      </c>
      <c r="R6" s="147" t="s">
        <v>110</v>
      </c>
      <c r="S6" s="147" t="s">
        <v>111</v>
      </c>
      <c r="T6" s="147" t="s">
        <v>112</v>
      </c>
      <c r="U6" s="147" t="s">
        <v>113</v>
      </c>
      <c r="V6" s="147" t="s">
        <v>114</v>
      </c>
      <c r="W6" s="147" t="s">
        <v>115</v>
      </c>
    </row>
    <row r="7" spans="1:58" hidden="1" x14ac:dyDescent="0.2">
      <c r="A7" s="3"/>
      <c r="B7" s="4"/>
      <c r="C7" s="4"/>
      <c r="D7" s="6"/>
      <c r="E7" s="149"/>
      <c r="F7" s="150"/>
      <c r="G7" s="150"/>
      <c r="H7" s="150"/>
      <c r="I7" s="150"/>
      <c r="J7" s="150"/>
      <c r="K7" s="150"/>
      <c r="L7" s="150"/>
      <c r="M7" s="150"/>
      <c r="N7" s="149"/>
      <c r="O7" s="149"/>
      <c r="P7" s="149"/>
      <c r="Q7" s="149"/>
      <c r="R7" s="150"/>
      <c r="S7" s="150"/>
      <c r="T7" s="150"/>
      <c r="U7" s="150"/>
      <c r="V7" s="150"/>
      <c r="W7" s="150"/>
    </row>
    <row r="8" spans="1:58" x14ac:dyDescent="0.2">
      <c r="A8" s="160" t="s">
        <v>116</v>
      </c>
      <c r="B8" s="161" t="s">
        <v>53</v>
      </c>
      <c r="C8" s="181" t="s">
        <v>77</v>
      </c>
      <c r="D8" s="162"/>
      <c r="E8" s="163"/>
      <c r="F8" s="164"/>
      <c r="G8" s="164">
        <f>SUMIF(AE9:AE20,"&lt;&gt;NOR",G9:G20)</f>
        <v>0</v>
      </c>
      <c r="H8" s="164"/>
      <c r="I8" s="164">
        <f>SUM(I9:I20)</f>
        <v>0</v>
      </c>
      <c r="J8" s="164"/>
      <c r="K8" s="164">
        <f>SUM(K9:K20)</f>
        <v>0</v>
      </c>
      <c r="L8" s="164"/>
      <c r="M8" s="164">
        <f>SUM(M9:M20)</f>
        <v>0</v>
      </c>
      <c r="N8" s="163"/>
      <c r="O8" s="163">
        <f>SUM(O9:O20)</f>
        <v>0</v>
      </c>
      <c r="P8" s="163"/>
      <c r="Q8" s="163">
        <f>SUM(Q9:Q20)</f>
        <v>652.5</v>
      </c>
      <c r="R8" s="165"/>
      <c r="S8" s="159"/>
      <c r="T8" s="159">
        <f>SUM(T9:T20)</f>
        <v>187.89</v>
      </c>
      <c r="U8" s="159"/>
      <c r="V8" s="159"/>
      <c r="W8" s="159"/>
      <c r="AE8" t="s">
        <v>117</v>
      </c>
    </row>
    <row r="9" spans="1:58" ht="22.5" outlineLevel="1" x14ac:dyDescent="0.2">
      <c r="A9" s="167">
        <v>1</v>
      </c>
      <c r="B9" s="168" t="s">
        <v>188</v>
      </c>
      <c r="C9" s="183" t="s">
        <v>189</v>
      </c>
      <c r="D9" s="169" t="s">
        <v>140</v>
      </c>
      <c r="E9" s="170">
        <v>491.5</v>
      </c>
      <c r="F9" s="171"/>
      <c r="G9" s="172">
        <f>ROUND(E9*F9,2)</f>
        <v>0</v>
      </c>
      <c r="H9" s="171"/>
      <c r="I9" s="172">
        <f>ROUND(E9*H9,2)</f>
        <v>0</v>
      </c>
      <c r="J9" s="171"/>
      <c r="K9" s="172">
        <f>ROUND(E9*J9,2)</f>
        <v>0</v>
      </c>
      <c r="L9" s="172">
        <v>21</v>
      </c>
      <c r="M9" s="172">
        <f>G9*(1+L9/100)</f>
        <v>0</v>
      </c>
      <c r="N9" s="170">
        <v>0</v>
      </c>
      <c r="O9" s="170">
        <f>ROUND(E9*N9,2)</f>
        <v>0</v>
      </c>
      <c r="P9" s="170">
        <v>0.44</v>
      </c>
      <c r="Q9" s="170">
        <f>ROUND(E9*P9,2)</f>
        <v>216.26</v>
      </c>
      <c r="R9" s="173" t="s">
        <v>120</v>
      </c>
      <c r="S9" s="158">
        <v>7.2999999999999995E-2</v>
      </c>
      <c r="T9" s="158">
        <f>ROUND(E9*S9,2)</f>
        <v>35.880000000000003</v>
      </c>
      <c r="U9" s="158"/>
      <c r="V9" s="158" t="s">
        <v>131</v>
      </c>
      <c r="W9" s="158" t="s">
        <v>123</v>
      </c>
      <c r="X9" s="148"/>
      <c r="Y9" s="148"/>
      <c r="Z9" s="148"/>
      <c r="AA9" s="148"/>
      <c r="AB9" s="148"/>
      <c r="AC9" s="148"/>
      <c r="AD9" s="148"/>
      <c r="AE9" s="148" t="s">
        <v>144</v>
      </c>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row>
    <row r="10" spans="1:58" outlineLevel="2" x14ac:dyDescent="0.2">
      <c r="A10" s="155"/>
      <c r="B10" s="156"/>
      <c r="C10" s="189" t="s">
        <v>190</v>
      </c>
      <c r="D10" s="187"/>
      <c r="E10" s="188">
        <v>491.5</v>
      </c>
      <c r="F10" s="158"/>
      <c r="G10" s="158"/>
      <c r="H10" s="158"/>
      <c r="I10" s="158"/>
      <c r="J10" s="158"/>
      <c r="K10" s="158"/>
      <c r="L10" s="158"/>
      <c r="M10" s="158"/>
      <c r="N10" s="157"/>
      <c r="O10" s="157"/>
      <c r="P10" s="157"/>
      <c r="Q10" s="157"/>
      <c r="R10" s="158"/>
      <c r="S10" s="158"/>
      <c r="T10" s="158"/>
      <c r="U10" s="158"/>
      <c r="V10" s="158"/>
      <c r="W10" s="158"/>
      <c r="X10" s="148"/>
      <c r="Y10" s="148"/>
      <c r="Z10" s="148"/>
      <c r="AA10" s="148"/>
      <c r="AB10" s="148"/>
      <c r="AC10" s="148"/>
      <c r="AD10" s="148"/>
      <c r="AE10" s="148" t="s">
        <v>134</v>
      </c>
      <c r="AF10" s="148">
        <v>5</v>
      </c>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row>
    <row r="11" spans="1:58" ht="22.5" outlineLevel="1" x14ac:dyDescent="0.2">
      <c r="A11" s="167">
        <v>2</v>
      </c>
      <c r="B11" s="168" t="s">
        <v>191</v>
      </c>
      <c r="C11" s="183" t="s">
        <v>192</v>
      </c>
      <c r="D11" s="169" t="s">
        <v>140</v>
      </c>
      <c r="E11" s="170">
        <v>491.5</v>
      </c>
      <c r="F11" s="171"/>
      <c r="G11" s="172">
        <f>ROUND(E11*F11,2)</f>
        <v>0</v>
      </c>
      <c r="H11" s="171"/>
      <c r="I11" s="172">
        <f>ROUND(E11*H11,2)</f>
        <v>0</v>
      </c>
      <c r="J11" s="171"/>
      <c r="K11" s="172">
        <f>ROUND(E11*J11,2)</f>
        <v>0</v>
      </c>
      <c r="L11" s="172">
        <v>21</v>
      </c>
      <c r="M11" s="172">
        <f>G11*(1+L11/100)</f>
        <v>0</v>
      </c>
      <c r="N11" s="170">
        <v>0</v>
      </c>
      <c r="O11" s="170">
        <f>ROUND(E11*N11,2)</f>
        <v>0</v>
      </c>
      <c r="P11" s="170">
        <v>0.33</v>
      </c>
      <c r="Q11" s="170">
        <f>ROUND(E11*P11,2)</f>
        <v>162.19999999999999</v>
      </c>
      <c r="R11" s="173" t="s">
        <v>120</v>
      </c>
      <c r="S11" s="158">
        <v>0.113</v>
      </c>
      <c r="T11" s="158">
        <f>ROUND(E11*S11,2)</f>
        <v>55.54</v>
      </c>
      <c r="U11" s="158"/>
      <c r="V11" s="158" t="s">
        <v>131</v>
      </c>
      <c r="W11" s="158" t="s">
        <v>123</v>
      </c>
      <c r="X11" s="148"/>
      <c r="Y11" s="148"/>
      <c r="Z11" s="148"/>
      <c r="AA11" s="148"/>
      <c r="AB11" s="148"/>
      <c r="AC11" s="148"/>
      <c r="AD11" s="148"/>
      <c r="AE11" s="148" t="s">
        <v>144</v>
      </c>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row>
    <row r="12" spans="1:58" outlineLevel="2" x14ac:dyDescent="0.2">
      <c r="A12" s="155"/>
      <c r="B12" s="156"/>
      <c r="C12" s="189" t="s">
        <v>193</v>
      </c>
      <c r="D12" s="187"/>
      <c r="E12" s="188">
        <v>491.5</v>
      </c>
      <c r="F12" s="158"/>
      <c r="G12" s="158"/>
      <c r="H12" s="158"/>
      <c r="I12" s="158"/>
      <c r="J12" s="158"/>
      <c r="K12" s="158"/>
      <c r="L12" s="158"/>
      <c r="M12" s="158"/>
      <c r="N12" s="157"/>
      <c r="O12" s="157"/>
      <c r="P12" s="157"/>
      <c r="Q12" s="157"/>
      <c r="R12" s="158"/>
      <c r="S12" s="158"/>
      <c r="T12" s="158"/>
      <c r="U12" s="158"/>
      <c r="V12" s="158"/>
      <c r="W12" s="158"/>
      <c r="X12" s="148"/>
      <c r="Y12" s="148"/>
      <c r="Z12" s="148"/>
      <c r="AA12" s="148"/>
      <c r="AB12" s="148"/>
      <c r="AC12" s="148"/>
      <c r="AD12" s="148"/>
      <c r="AE12" s="148" t="s">
        <v>134</v>
      </c>
      <c r="AF12" s="148">
        <v>0</v>
      </c>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8" ht="22.5" outlineLevel="1" x14ac:dyDescent="0.2">
      <c r="A13" s="167">
        <v>3</v>
      </c>
      <c r="B13" s="168" t="s">
        <v>194</v>
      </c>
      <c r="C13" s="183" t="s">
        <v>195</v>
      </c>
      <c r="D13" s="169" t="s">
        <v>140</v>
      </c>
      <c r="E13" s="170">
        <v>491.5</v>
      </c>
      <c r="F13" s="171"/>
      <c r="G13" s="172">
        <f>ROUND(E13*F13,2)</f>
        <v>0</v>
      </c>
      <c r="H13" s="171"/>
      <c r="I13" s="172">
        <f>ROUND(E13*H13,2)</f>
        <v>0</v>
      </c>
      <c r="J13" s="171"/>
      <c r="K13" s="172">
        <f>ROUND(E13*J13,2)</f>
        <v>0</v>
      </c>
      <c r="L13" s="172">
        <v>21</v>
      </c>
      <c r="M13" s="172">
        <f>G13*(1+L13/100)</f>
        <v>0</v>
      </c>
      <c r="N13" s="170">
        <v>0</v>
      </c>
      <c r="O13" s="170">
        <f>ROUND(E13*N13,2)</f>
        <v>0</v>
      </c>
      <c r="P13" s="170">
        <v>0.51085999999999998</v>
      </c>
      <c r="Q13" s="170">
        <f>ROUND(E13*P13,2)</f>
        <v>251.09</v>
      </c>
      <c r="R13" s="173" t="s">
        <v>120</v>
      </c>
      <c r="S13" s="158">
        <v>2.1999999999999999E-2</v>
      </c>
      <c r="T13" s="158">
        <f>ROUND(E13*S13,2)</f>
        <v>10.81</v>
      </c>
      <c r="U13" s="158"/>
      <c r="V13" s="158" t="s">
        <v>131</v>
      </c>
      <c r="W13" s="158" t="s">
        <v>123</v>
      </c>
      <c r="X13" s="148"/>
      <c r="Y13" s="148"/>
      <c r="Z13" s="148"/>
      <c r="AA13" s="148"/>
      <c r="AB13" s="148"/>
      <c r="AC13" s="148"/>
      <c r="AD13" s="148"/>
      <c r="AE13" s="148" t="s">
        <v>144</v>
      </c>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row>
    <row r="14" spans="1:58" outlineLevel="2" x14ac:dyDescent="0.2">
      <c r="A14" s="155"/>
      <c r="B14" s="156"/>
      <c r="C14" s="189" t="s">
        <v>190</v>
      </c>
      <c r="D14" s="187"/>
      <c r="E14" s="188">
        <v>491.5</v>
      </c>
      <c r="F14" s="158"/>
      <c r="G14" s="158"/>
      <c r="H14" s="158"/>
      <c r="I14" s="158"/>
      <c r="J14" s="158"/>
      <c r="K14" s="158"/>
      <c r="L14" s="158"/>
      <c r="M14" s="158"/>
      <c r="N14" s="157"/>
      <c r="O14" s="157"/>
      <c r="P14" s="157"/>
      <c r="Q14" s="157"/>
      <c r="R14" s="158"/>
      <c r="S14" s="158"/>
      <c r="T14" s="158"/>
      <c r="U14" s="158"/>
      <c r="V14" s="158"/>
      <c r="W14" s="158"/>
      <c r="X14" s="148"/>
      <c r="Y14" s="148"/>
      <c r="Z14" s="148"/>
      <c r="AA14" s="148"/>
      <c r="AB14" s="148"/>
      <c r="AC14" s="148"/>
      <c r="AD14" s="148"/>
      <c r="AE14" s="148" t="s">
        <v>134</v>
      </c>
      <c r="AF14" s="148">
        <v>5</v>
      </c>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row>
    <row r="15" spans="1:58" outlineLevel="1" x14ac:dyDescent="0.2">
      <c r="A15" s="167">
        <v>4</v>
      </c>
      <c r="B15" s="168" t="s">
        <v>196</v>
      </c>
      <c r="C15" s="183" t="s">
        <v>197</v>
      </c>
      <c r="D15" s="169" t="s">
        <v>198</v>
      </c>
      <c r="E15" s="170">
        <v>85</v>
      </c>
      <c r="F15" s="171"/>
      <c r="G15" s="172">
        <f>ROUND(E15*F15,2)</f>
        <v>0</v>
      </c>
      <c r="H15" s="171"/>
      <c r="I15" s="172">
        <f>ROUND(E15*H15,2)</f>
        <v>0</v>
      </c>
      <c r="J15" s="171"/>
      <c r="K15" s="172">
        <f>ROUND(E15*J15,2)</f>
        <v>0</v>
      </c>
      <c r="L15" s="172">
        <v>21</v>
      </c>
      <c r="M15" s="172">
        <f>G15*(1+L15/100)</f>
        <v>0</v>
      </c>
      <c r="N15" s="170">
        <v>0</v>
      </c>
      <c r="O15" s="170">
        <f>ROUND(E15*N15,2)</f>
        <v>0</v>
      </c>
      <c r="P15" s="170">
        <v>0.27</v>
      </c>
      <c r="Q15" s="170">
        <f>ROUND(E15*P15,2)</f>
        <v>22.95</v>
      </c>
      <c r="R15" s="173" t="s">
        <v>120</v>
      </c>
      <c r="S15" s="158">
        <v>0.123</v>
      </c>
      <c r="T15" s="158">
        <f>ROUND(E15*S15,2)</f>
        <v>10.46</v>
      </c>
      <c r="U15" s="158"/>
      <c r="V15" s="158" t="s">
        <v>131</v>
      </c>
      <c r="W15" s="158" t="s">
        <v>123</v>
      </c>
      <c r="X15" s="148"/>
      <c r="Y15" s="148"/>
      <c r="Z15" s="148"/>
      <c r="AA15" s="148"/>
      <c r="AB15" s="148"/>
      <c r="AC15" s="148"/>
      <c r="AD15" s="148"/>
      <c r="AE15" s="148" t="s">
        <v>144</v>
      </c>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row>
    <row r="16" spans="1:58" outlineLevel="2" x14ac:dyDescent="0.2">
      <c r="A16" s="155"/>
      <c r="B16" s="156"/>
      <c r="C16" s="273" t="s">
        <v>199</v>
      </c>
      <c r="D16" s="274"/>
      <c r="E16" s="274"/>
      <c r="F16" s="274"/>
      <c r="G16" s="274"/>
      <c r="H16" s="158"/>
      <c r="I16" s="158"/>
      <c r="J16" s="158"/>
      <c r="K16" s="158"/>
      <c r="L16" s="158"/>
      <c r="M16" s="158"/>
      <c r="N16" s="157"/>
      <c r="O16" s="157"/>
      <c r="P16" s="157"/>
      <c r="Q16" s="157"/>
      <c r="R16" s="158"/>
      <c r="S16" s="158"/>
      <c r="T16" s="158"/>
      <c r="U16" s="158"/>
      <c r="V16" s="158"/>
      <c r="W16" s="158"/>
      <c r="X16" s="148"/>
      <c r="Y16" s="148"/>
      <c r="Z16" s="148"/>
      <c r="AA16" s="148"/>
      <c r="AB16" s="148"/>
      <c r="AC16" s="148"/>
      <c r="AD16" s="148"/>
      <c r="AE16" s="148" t="s">
        <v>133</v>
      </c>
      <c r="AF16" s="148"/>
      <c r="AG16" s="148"/>
      <c r="AH16" s="148"/>
      <c r="AI16" s="148"/>
      <c r="AJ16" s="148"/>
      <c r="AK16" s="148"/>
      <c r="AL16" s="148"/>
      <c r="AM16" s="148"/>
      <c r="AN16" s="148"/>
      <c r="AO16" s="148"/>
      <c r="AP16" s="148"/>
      <c r="AQ16" s="148"/>
      <c r="AR16" s="148"/>
      <c r="AS16" s="148"/>
      <c r="AT16" s="148"/>
      <c r="AU16" s="148"/>
      <c r="AV16" s="148"/>
      <c r="AW16" s="148"/>
      <c r="AX16" s="148"/>
      <c r="AY16" s="190" t="str">
        <f>C16</f>
        <v>s vybouráním lože, s přemístěním hmot na skládku na vzdálenost do 3 m nebo naložením na dopravní prostředek</v>
      </c>
      <c r="AZ16" s="148"/>
      <c r="BA16" s="148"/>
      <c r="BB16" s="148"/>
      <c r="BC16" s="148"/>
      <c r="BD16" s="148"/>
      <c r="BE16" s="148"/>
      <c r="BF16" s="148"/>
    </row>
    <row r="17" spans="1:58" outlineLevel="2" x14ac:dyDescent="0.2">
      <c r="A17" s="155"/>
      <c r="B17" s="156"/>
      <c r="C17" s="189" t="s">
        <v>200</v>
      </c>
      <c r="D17" s="187"/>
      <c r="E17" s="188">
        <v>85</v>
      </c>
      <c r="F17" s="158"/>
      <c r="G17" s="158"/>
      <c r="H17" s="158"/>
      <c r="I17" s="158"/>
      <c r="J17" s="158"/>
      <c r="K17" s="158"/>
      <c r="L17" s="158"/>
      <c r="M17" s="158"/>
      <c r="N17" s="157"/>
      <c r="O17" s="157"/>
      <c r="P17" s="157"/>
      <c r="Q17" s="157"/>
      <c r="R17" s="158"/>
      <c r="S17" s="158"/>
      <c r="T17" s="158"/>
      <c r="U17" s="158"/>
      <c r="V17" s="158"/>
      <c r="W17" s="158"/>
      <c r="X17" s="148"/>
      <c r="Y17" s="148"/>
      <c r="Z17" s="148"/>
      <c r="AA17" s="148"/>
      <c r="AB17" s="148"/>
      <c r="AC17" s="148"/>
      <c r="AD17" s="148"/>
      <c r="AE17" s="148" t="s">
        <v>134</v>
      </c>
      <c r="AF17" s="148">
        <v>0</v>
      </c>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row>
    <row r="18" spans="1:58" ht="22.5" outlineLevel="1" x14ac:dyDescent="0.2">
      <c r="A18" s="167">
        <v>5</v>
      </c>
      <c r="B18" s="168" t="s">
        <v>138</v>
      </c>
      <c r="C18" s="183" t="s">
        <v>139</v>
      </c>
      <c r="D18" s="169" t="s">
        <v>140</v>
      </c>
      <c r="E18" s="170">
        <v>491.5</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3" t="s">
        <v>120</v>
      </c>
      <c r="S18" s="158">
        <v>0.153</v>
      </c>
      <c r="T18" s="158">
        <f>ROUND(E18*S18,2)</f>
        <v>75.2</v>
      </c>
      <c r="U18" s="158"/>
      <c r="V18" s="158" t="s">
        <v>131</v>
      </c>
      <c r="W18" s="158" t="s">
        <v>123</v>
      </c>
      <c r="X18" s="148"/>
      <c r="Y18" s="148"/>
      <c r="Z18" s="148"/>
      <c r="AA18" s="148"/>
      <c r="AB18" s="148"/>
      <c r="AC18" s="148"/>
      <c r="AD18" s="148"/>
      <c r="AE18" s="148" t="s">
        <v>132</v>
      </c>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row>
    <row r="19" spans="1:58" outlineLevel="2" x14ac:dyDescent="0.2">
      <c r="A19" s="155"/>
      <c r="B19" s="156"/>
      <c r="C19" s="273" t="s">
        <v>141</v>
      </c>
      <c r="D19" s="274"/>
      <c r="E19" s="274"/>
      <c r="F19" s="274"/>
      <c r="G19" s="274"/>
      <c r="H19" s="158"/>
      <c r="I19" s="158"/>
      <c r="J19" s="158"/>
      <c r="K19" s="158"/>
      <c r="L19" s="158"/>
      <c r="M19" s="158"/>
      <c r="N19" s="157"/>
      <c r="O19" s="157"/>
      <c r="P19" s="157"/>
      <c r="Q19" s="157"/>
      <c r="R19" s="158"/>
      <c r="S19" s="158"/>
      <c r="T19" s="158"/>
      <c r="U19" s="158"/>
      <c r="V19" s="158"/>
      <c r="W19" s="158"/>
      <c r="X19" s="148"/>
      <c r="Y19" s="148"/>
      <c r="Z19" s="148"/>
      <c r="AA19" s="148"/>
      <c r="AB19" s="148"/>
      <c r="AC19" s="148"/>
      <c r="AD19" s="148"/>
      <c r="AE19" s="148" t="s">
        <v>133</v>
      </c>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row>
    <row r="20" spans="1:58" outlineLevel="2" x14ac:dyDescent="0.2">
      <c r="A20" s="155"/>
      <c r="B20" s="156"/>
      <c r="C20" s="189" t="s">
        <v>193</v>
      </c>
      <c r="D20" s="187"/>
      <c r="E20" s="188">
        <v>491.5</v>
      </c>
      <c r="F20" s="158"/>
      <c r="G20" s="158"/>
      <c r="H20" s="158"/>
      <c r="I20" s="158"/>
      <c r="J20" s="158"/>
      <c r="K20" s="158"/>
      <c r="L20" s="158"/>
      <c r="M20" s="158"/>
      <c r="N20" s="157"/>
      <c r="O20" s="157"/>
      <c r="P20" s="157"/>
      <c r="Q20" s="157"/>
      <c r="R20" s="158"/>
      <c r="S20" s="158"/>
      <c r="T20" s="158"/>
      <c r="U20" s="158"/>
      <c r="V20" s="158"/>
      <c r="W20" s="158"/>
      <c r="X20" s="148"/>
      <c r="Y20" s="148"/>
      <c r="Z20" s="148"/>
      <c r="AA20" s="148"/>
      <c r="AB20" s="148"/>
      <c r="AC20" s="148"/>
      <c r="AD20" s="148"/>
      <c r="AE20" s="148" t="s">
        <v>134</v>
      </c>
      <c r="AF20" s="148">
        <v>0</v>
      </c>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row>
    <row r="21" spans="1:58" x14ac:dyDescent="0.2">
      <c r="A21" s="160" t="s">
        <v>116</v>
      </c>
      <c r="B21" s="161" t="s">
        <v>84</v>
      </c>
      <c r="C21" s="181" t="s">
        <v>85</v>
      </c>
      <c r="D21" s="162"/>
      <c r="E21" s="163"/>
      <c r="F21" s="164"/>
      <c r="G21" s="164">
        <f>SUMIF(AE22:AE45,"&lt;&gt;NOR",G22:G45)</f>
        <v>0</v>
      </c>
      <c r="H21" s="164"/>
      <c r="I21" s="164">
        <f>SUM(I22:I45)</f>
        <v>0</v>
      </c>
      <c r="J21" s="164"/>
      <c r="K21" s="164">
        <f>SUM(K22:K45)</f>
        <v>0</v>
      </c>
      <c r="L21" s="164"/>
      <c r="M21" s="164">
        <f>SUM(M22:M45)</f>
        <v>0</v>
      </c>
      <c r="N21" s="163"/>
      <c r="O21" s="163">
        <f>SUM(O22:O45)</f>
        <v>0</v>
      </c>
      <c r="P21" s="163"/>
      <c r="Q21" s="163">
        <f>SUM(Q22:Q45)</f>
        <v>0</v>
      </c>
      <c r="R21" s="165"/>
      <c r="S21" s="159"/>
      <c r="T21" s="159">
        <f>SUM(T22:T45)</f>
        <v>100.19999999999999</v>
      </c>
      <c r="U21" s="159"/>
      <c r="V21" s="159"/>
      <c r="W21" s="159"/>
      <c r="AE21" t="s">
        <v>117</v>
      </c>
    </row>
    <row r="22" spans="1:58" ht="22.5" outlineLevel="1" x14ac:dyDescent="0.2">
      <c r="A22" s="167">
        <v>6</v>
      </c>
      <c r="B22" s="168" t="s">
        <v>201</v>
      </c>
      <c r="C22" s="183" t="s">
        <v>202</v>
      </c>
      <c r="D22" s="169" t="s">
        <v>161</v>
      </c>
      <c r="E22" s="170">
        <v>629.54268999999999</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3" t="s">
        <v>120</v>
      </c>
      <c r="S22" s="158">
        <v>0.01</v>
      </c>
      <c r="T22" s="158">
        <f>ROUND(E22*S22,2)</f>
        <v>6.3</v>
      </c>
      <c r="U22" s="158"/>
      <c r="V22" s="158" t="s">
        <v>131</v>
      </c>
      <c r="W22" s="158" t="s">
        <v>123</v>
      </c>
      <c r="X22" s="148"/>
      <c r="Y22" s="148"/>
      <c r="Z22" s="148"/>
      <c r="AA22" s="148"/>
      <c r="AB22" s="148"/>
      <c r="AC22" s="148"/>
      <c r="AD22" s="148"/>
      <c r="AE22" s="148" t="s">
        <v>144</v>
      </c>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row>
    <row r="23" spans="1:58" outlineLevel="2" x14ac:dyDescent="0.2">
      <c r="A23" s="155"/>
      <c r="B23" s="156"/>
      <c r="C23" s="189" t="s">
        <v>203</v>
      </c>
      <c r="D23" s="187"/>
      <c r="E23" s="188">
        <v>216.26</v>
      </c>
      <c r="F23" s="158"/>
      <c r="G23" s="158"/>
      <c r="H23" s="158"/>
      <c r="I23" s="158"/>
      <c r="J23" s="158"/>
      <c r="K23" s="158"/>
      <c r="L23" s="158"/>
      <c r="M23" s="158"/>
      <c r="N23" s="157"/>
      <c r="O23" s="157"/>
      <c r="P23" s="157"/>
      <c r="Q23" s="157"/>
      <c r="R23" s="158"/>
      <c r="S23" s="158"/>
      <c r="T23" s="158"/>
      <c r="U23" s="158"/>
      <c r="V23" s="158"/>
      <c r="W23" s="158"/>
      <c r="X23" s="148"/>
      <c r="Y23" s="148"/>
      <c r="Z23" s="148"/>
      <c r="AA23" s="148"/>
      <c r="AB23" s="148"/>
      <c r="AC23" s="148"/>
      <c r="AD23" s="148"/>
      <c r="AE23" s="148" t="s">
        <v>134</v>
      </c>
      <c r="AF23" s="148">
        <v>7</v>
      </c>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row>
    <row r="24" spans="1:58" outlineLevel="3" x14ac:dyDescent="0.2">
      <c r="A24" s="155"/>
      <c r="B24" s="156"/>
      <c r="C24" s="189" t="s">
        <v>204</v>
      </c>
      <c r="D24" s="187"/>
      <c r="E24" s="188">
        <v>162.19499999999999</v>
      </c>
      <c r="F24" s="158"/>
      <c r="G24" s="158"/>
      <c r="H24" s="158"/>
      <c r="I24" s="158"/>
      <c r="J24" s="158"/>
      <c r="K24" s="158"/>
      <c r="L24" s="158"/>
      <c r="M24" s="158"/>
      <c r="N24" s="157"/>
      <c r="O24" s="157"/>
      <c r="P24" s="157"/>
      <c r="Q24" s="157"/>
      <c r="R24" s="158"/>
      <c r="S24" s="158"/>
      <c r="T24" s="158"/>
      <c r="U24" s="158"/>
      <c r="V24" s="158"/>
      <c r="W24" s="158"/>
      <c r="X24" s="148"/>
      <c r="Y24" s="148"/>
      <c r="Z24" s="148"/>
      <c r="AA24" s="148"/>
      <c r="AB24" s="148"/>
      <c r="AC24" s="148"/>
      <c r="AD24" s="148"/>
      <c r="AE24" s="148" t="s">
        <v>134</v>
      </c>
      <c r="AF24" s="148">
        <v>7</v>
      </c>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row>
    <row r="25" spans="1:58" outlineLevel="3" x14ac:dyDescent="0.2">
      <c r="A25" s="155"/>
      <c r="B25" s="156"/>
      <c r="C25" s="189" t="s">
        <v>205</v>
      </c>
      <c r="D25" s="187"/>
      <c r="E25" s="188">
        <v>251.08769000000001</v>
      </c>
      <c r="F25" s="158"/>
      <c r="G25" s="158"/>
      <c r="H25" s="158"/>
      <c r="I25" s="158"/>
      <c r="J25" s="158"/>
      <c r="K25" s="158"/>
      <c r="L25" s="158"/>
      <c r="M25" s="158"/>
      <c r="N25" s="157"/>
      <c r="O25" s="157"/>
      <c r="P25" s="157"/>
      <c r="Q25" s="157"/>
      <c r="R25" s="158"/>
      <c r="S25" s="158"/>
      <c r="T25" s="158"/>
      <c r="U25" s="158"/>
      <c r="V25" s="158"/>
      <c r="W25" s="158"/>
      <c r="X25" s="148"/>
      <c r="Y25" s="148"/>
      <c r="Z25" s="148"/>
      <c r="AA25" s="148"/>
      <c r="AB25" s="148"/>
      <c r="AC25" s="148"/>
      <c r="AD25" s="148"/>
      <c r="AE25" s="148" t="s">
        <v>134</v>
      </c>
      <c r="AF25" s="148">
        <v>7</v>
      </c>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row>
    <row r="26" spans="1:58" ht="22.5" outlineLevel="1" x14ac:dyDescent="0.2">
      <c r="A26" s="167">
        <v>7</v>
      </c>
      <c r="B26" s="168" t="s">
        <v>206</v>
      </c>
      <c r="C26" s="183" t="s">
        <v>207</v>
      </c>
      <c r="D26" s="169" t="s">
        <v>161</v>
      </c>
      <c r="E26" s="170">
        <v>8813.5976599999995</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3" t="s">
        <v>120</v>
      </c>
      <c r="S26" s="158">
        <v>0</v>
      </c>
      <c r="T26" s="158">
        <f>ROUND(E26*S26,2)</f>
        <v>0</v>
      </c>
      <c r="U26" s="158"/>
      <c r="V26" s="158" t="s">
        <v>131</v>
      </c>
      <c r="W26" s="158" t="s">
        <v>123</v>
      </c>
      <c r="X26" s="148"/>
      <c r="Y26" s="148"/>
      <c r="Z26" s="148"/>
      <c r="AA26" s="148"/>
      <c r="AB26" s="148"/>
      <c r="AC26" s="148"/>
      <c r="AD26" s="148"/>
      <c r="AE26" s="148" t="s">
        <v>144</v>
      </c>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row>
    <row r="27" spans="1:58" outlineLevel="2" x14ac:dyDescent="0.2">
      <c r="A27" s="155"/>
      <c r="B27" s="156"/>
      <c r="C27" s="189" t="s">
        <v>208</v>
      </c>
      <c r="D27" s="187"/>
      <c r="E27" s="188">
        <v>8813.5976599999995</v>
      </c>
      <c r="F27" s="158"/>
      <c r="G27" s="158"/>
      <c r="H27" s="158"/>
      <c r="I27" s="158"/>
      <c r="J27" s="158"/>
      <c r="K27" s="158"/>
      <c r="L27" s="158"/>
      <c r="M27" s="158"/>
      <c r="N27" s="157"/>
      <c r="O27" s="157"/>
      <c r="P27" s="157"/>
      <c r="Q27" s="157"/>
      <c r="R27" s="158"/>
      <c r="S27" s="158"/>
      <c r="T27" s="158"/>
      <c r="U27" s="158"/>
      <c r="V27" s="158"/>
      <c r="W27" s="158"/>
      <c r="X27" s="148"/>
      <c r="Y27" s="148"/>
      <c r="Z27" s="148"/>
      <c r="AA27" s="148"/>
      <c r="AB27" s="148"/>
      <c r="AC27" s="148"/>
      <c r="AD27" s="148"/>
      <c r="AE27" s="148" t="s">
        <v>134</v>
      </c>
      <c r="AF27" s="148">
        <v>5</v>
      </c>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row>
    <row r="28" spans="1:58" ht="22.5" outlineLevel="1" x14ac:dyDescent="0.2">
      <c r="A28" s="167">
        <v>8</v>
      </c>
      <c r="B28" s="168" t="s">
        <v>209</v>
      </c>
      <c r="C28" s="183" t="s">
        <v>210</v>
      </c>
      <c r="D28" s="169" t="s">
        <v>161</v>
      </c>
      <c r="E28" s="170">
        <v>22.95</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3" t="s">
        <v>120</v>
      </c>
      <c r="S28" s="158">
        <v>0.68799999999999994</v>
      </c>
      <c r="T28" s="158">
        <f>ROUND(E28*S28,2)</f>
        <v>15.79</v>
      </c>
      <c r="U28" s="158"/>
      <c r="V28" s="158" t="s">
        <v>131</v>
      </c>
      <c r="W28" s="158" t="s">
        <v>123</v>
      </c>
      <c r="X28" s="148"/>
      <c r="Y28" s="148"/>
      <c r="Z28" s="148"/>
      <c r="AA28" s="148"/>
      <c r="AB28" s="148"/>
      <c r="AC28" s="148"/>
      <c r="AD28" s="148"/>
      <c r="AE28" s="148" t="s">
        <v>144</v>
      </c>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row>
    <row r="29" spans="1:58" outlineLevel="2" x14ac:dyDescent="0.2">
      <c r="A29" s="155"/>
      <c r="B29" s="156"/>
      <c r="C29" s="189" t="s">
        <v>211</v>
      </c>
      <c r="D29" s="187"/>
      <c r="E29" s="188">
        <v>22.95</v>
      </c>
      <c r="F29" s="158"/>
      <c r="G29" s="158"/>
      <c r="H29" s="158"/>
      <c r="I29" s="158"/>
      <c r="J29" s="158"/>
      <c r="K29" s="158"/>
      <c r="L29" s="158"/>
      <c r="M29" s="158"/>
      <c r="N29" s="157"/>
      <c r="O29" s="157"/>
      <c r="P29" s="157"/>
      <c r="Q29" s="157"/>
      <c r="R29" s="158"/>
      <c r="S29" s="158"/>
      <c r="T29" s="158"/>
      <c r="U29" s="158"/>
      <c r="V29" s="158"/>
      <c r="W29" s="158"/>
      <c r="X29" s="148"/>
      <c r="Y29" s="148"/>
      <c r="Z29" s="148"/>
      <c r="AA29" s="148"/>
      <c r="AB29" s="148"/>
      <c r="AC29" s="148"/>
      <c r="AD29" s="148"/>
      <c r="AE29" s="148" t="s">
        <v>134</v>
      </c>
      <c r="AF29" s="148">
        <v>7</v>
      </c>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row>
    <row r="30" spans="1:58" ht="22.5" outlineLevel="1" x14ac:dyDescent="0.2">
      <c r="A30" s="167">
        <v>9</v>
      </c>
      <c r="B30" s="168" t="s">
        <v>212</v>
      </c>
      <c r="C30" s="183" t="s">
        <v>213</v>
      </c>
      <c r="D30" s="169" t="s">
        <v>161</v>
      </c>
      <c r="E30" s="170">
        <v>45.9</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3" t="s">
        <v>120</v>
      </c>
      <c r="S30" s="158">
        <v>0</v>
      </c>
      <c r="T30" s="158">
        <f>ROUND(E30*S30,2)</f>
        <v>0</v>
      </c>
      <c r="U30" s="158"/>
      <c r="V30" s="158" t="s">
        <v>131</v>
      </c>
      <c r="W30" s="158" t="s">
        <v>123</v>
      </c>
      <c r="X30" s="148"/>
      <c r="Y30" s="148"/>
      <c r="Z30" s="148"/>
      <c r="AA30" s="148"/>
      <c r="AB30" s="148"/>
      <c r="AC30" s="148"/>
      <c r="AD30" s="148"/>
      <c r="AE30" s="148" t="s">
        <v>144</v>
      </c>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row>
    <row r="31" spans="1:58" outlineLevel="2" x14ac:dyDescent="0.2">
      <c r="A31" s="155"/>
      <c r="B31" s="156"/>
      <c r="C31" s="189" t="s">
        <v>214</v>
      </c>
      <c r="D31" s="187"/>
      <c r="E31" s="188">
        <v>45.9</v>
      </c>
      <c r="F31" s="158"/>
      <c r="G31" s="158"/>
      <c r="H31" s="158"/>
      <c r="I31" s="158"/>
      <c r="J31" s="158"/>
      <c r="K31" s="158"/>
      <c r="L31" s="158"/>
      <c r="M31" s="158"/>
      <c r="N31" s="157"/>
      <c r="O31" s="157"/>
      <c r="P31" s="157"/>
      <c r="Q31" s="157"/>
      <c r="R31" s="158"/>
      <c r="S31" s="158"/>
      <c r="T31" s="158"/>
      <c r="U31" s="158"/>
      <c r="V31" s="158"/>
      <c r="W31" s="158"/>
      <c r="X31" s="148"/>
      <c r="Y31" s="148"/>
      <c r="Z31" s="148"/>
      <c r="AA31" s="148"/>
      <c r="AB31" s="148"/>
      <c r="AC31" s="148"/>
      <c r="AD31" s="148"/>
      <c r="AE31" s="148" t="s">
        <v>134</v>
      </c>
      <c r="AF31" s="148">
        <v>5</v>
      </c>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row>
    <row r="32" spans="1:58" outlineLevel="1" x14ac:dyDescent="0.2">
      <c r="A32" s="167">
        <v>10</v>
      </c>
      <c r="B32" s="168" t="s">
        <v>215</v>
      </c>
      <c r="C32" s="183" t="s">
        <v>216</v>
      </c>
      <c r="D32" s="169" t="s">
        <v>161</v>
      </c>
      <c r="E32" s="170">
        <v>629.54268999999999</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3" t="s">
        <v>120</v>
      </c>
      <c r="S32" s="158">
        <v>9.9000000000000005E-2</v>
      </c>
      <c r="T32" s="158">
        <f>ROUND(E32*S32,2)</f>
        <v>62.32</v>
      </c>
      <c r="U32" s="158"/>
      <c r="V32" s="158" t="s">
        <v>131</v>
      </c>
      <c r="W32" s="158" t="s">
        <v>123</v>
      </c>
      <c r="X32" s="148"/>
      <c r="Y32" s="148"/>
      <c r="Z32" s="148"/>
      <c r="AA32" s="148"/>
      <c r="AB32" s="148"/>
      <c r="AC32" s="148"/>
      <c r="AD32" s="148"/>
      <c r="AE32" s="148" t="s">
        <v>144</v>
      </c>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row>
    <row r="33" spans="1:58" outlineLevel="2" x14ac:dyDescent="0.2">
      <c r="A33" s="155"/>
      <c r="B33" s="156"/>
      <c r="C33" s="273" t="s">
        <v>217</v>
      </c>
      <c r="D33" s="274"/>
      <c r="E33" s="274"/>
      <c r="F33" s="274"/>
      <c r="G33" s="274"/>
      <c r="H33" s="158"/>
      <c r="I33" s="158"/>
      <c r="J33" s="158"/>
      <c r="K33" s="158"/>
      <c r="L33" s="158"/>
      <c r="M33" s="158"/>
      <c r="N33" s="157"/>
      <c r="O33" s="157"/>
      <c r="P33" s="157"/>
      <c r="Q33" s="157"/>
      <c r="R33" s="158"/>
      <c r="S33" s="158"/>
      <c r="T33" s="158"/>
      <c r="U33" s="158"/>
      <c r="V33" s="158"/>
      <c r="W33" s="158"/>
      <c r="X33" s="148"/>
      <c r="Y33" s="148"/>
      <c r="Z33" s="148"/>
      <c r="AA33" s="148"/>
      <c r="AB33" s="148"/>
      <c r="AC33" s="148"/>
      <c r="AD33" s="148"/>
      <c r="AE33" s="148" t="s">
        <v>133</v>
      </c>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row>
    <row r="34" spans="1:58" outlineLevel="2" x14ac:dyDescent="0.2">
      <c r="A34" s="155"/>
      <c r="B34" s="156"/>
      <c r="C34" s="189" t="s">
        <v>218</v>
      </c>
      <c r="D34" s="187"/>
      <c r="E34" s="188">
        <v>629.54268999999999</v>
      </c>
      <c r="F34" s="158"/>
      <c r="G34" s="158"/>
      <c r="H34" s="158"/>
      <c r="I34" s="158"/>
      <c r="J34" s="158"/>
      <c r="K34" s="158"/>
      <c r="L34" s="158"/>
      <c r="M34" s="158"/>
      <c r="N34" s="157"/>
      <c r="O34" s="157"/>
      <c r="P34" s="157"/>
      <c r="Q34" s="157"/>
      <c r="R34" s="158"/>
      <c r="S34" s="158"/>
      <c r="T34" s="158"/>
      <c r="U34" s="158"/>
      <c r="V34" s="158"/>
      <c r="W34" s="158"/>
      <c r="X34" s="148"/>
      <c r="Y34" s="148"/>
      <c r="Z34" s="148"/>
      <c r="AA34" s="148"/>
      <c r="AB34" s="148"/>
      <c r="AC34" s="148"/>
      <c r="AD34" s="148"/>
      <c r="AE34" s="148" t="s">
        <v>134</v>
      </c>
      <c r="AF34" s="148">
        <v>5</v>
      </c>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row>
    <row r="35" spans="1:58" outlineLevel="1" x14ac:dyDescent="0.2">
      <c r="A35" s="167">
        <v>11</v>
      </c>
      <c r="B35" s="168" t="s">
        <v>219</v>
      </c>
      <c r="C35" s="183" t="s">
        <v>220</v>
      </c>
      <c r="D35" s="169" t="s">
        <v>161</v>
      </c>
      <c r="E35" s="170">
        <v>22.95</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3" t="s">
        <v>120</v>
      </c>
      <c r="S35" s="158">
        <v>0.68799999999999994</v>
      </c>
      <c r="T35" s="158">
        <f>ROUND(E35*S35,2)</f>
        <v>15.79</v>
      </c>
      <c r="U35" s="158"/>
      <c r="V35" s="158" t="s">
        <v>131</v>
      </c>
      <c r="W35" s="158" t="s">
        <v>123</v>
      </c>
      <c r="X35" s="148"/>
      <c r="Y35" s="148"/>
      <c r="Z35" s="148"/>
      <c r="AA35" s="148"/>
      <c r="AB35" s="148"/>
      <c r="AC35" s="148"/>
      <c r="AD35" s="148"/>
      <c r="AE35" s="148" t="s">
        <v>144</v>
      </c>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row>
    <row r="36" spans="1:58" outlineLevel="2" x14ac:dyDescent="0.2">
      <c r="A36" s="155"/>
      <c r="B36" s="156"/>
      <c r="C36" s="273" t="s">
        <v>217</v>
      </c>
      <c r="D36" s="274"/>
      <c r="E36" s="274"/>
      <c r="F36" s="274"/>
      <c r="G36" s="274"/>
      <c r="H36" s="158"/>
      <c r="I36" s="158"/>
      <c r="J36" s="158"/>
      <c r="K36" s="158"/>
      <c r="L36" s="158"/>
      <c r="M36" s="158"/>
      <c r="N36" s="157"/>
      <c r="O36" s="157"/>
      <c r="P36" s="157"/>
      <c r="Q36" s="157"/>
      <c r="R36" s="158"/>
      <c r="S36" s="158"/>
      <c r="T36" s="158"/>
      <c r="U36" s="158"/>
      <c r="V36" s="158"/>
      <c r="W36" s="158"/>
      <c r="X36" s="148"/>
      <c r="Y36" s="148"/>
      <c r="Z36" s="148"/>
      <c r="AA36" s="148"/>
      <c r="AB36" s="148"/>
      <c r="AC36" s="148"/>
      <c r="AD36" s="148"/>
      <c r="AE36" s="148" t="s">
        <v>133</v>
      </c>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row>
    <row r="37" spans="1:58" outlineLevel="2" x14ac:dyDescent="0.2">
      <c r="A37" s="155"/>
      <c r="B37" s="156"/>
      <c r="C37" s="189" t="s">
        <v>221</v>
      </c>
      <c r="D37" s="187"/>
      <c r="E37" s="188">
        <v>22.95</v>
      </c>
      <c r="F37" s="158"/>
      <c r="G37" s="158"/>
      <c r="H37" s="158"/>
      <c r="I37" s="158"/>
      <c r="J37" s="158"/>
      <c r="K37" s="158"/>
      <c r="L37" s="158"/>
      <c r="M37" s="158"/>
      <c r="N37" s="157"/>
      <c r="O37" s="157"/>
      <c r="P37" s="157"/>
      <c r="Q37" s="157"/>
      <c r="R37" s="158"/>
      <c r="S37" s="158"/>
      <c r="T37" s="158"/>
      <c r="U37" s="158"/>
      <c r="V37" s="158"/>
      <c r="W37" s="158"/>
      <c r="X37" s="148"/>
      <c r="Y37" s="148"/>
      <c r="Z37" s="148"/>
      <c r="AA37" s="148"/>
      <c r="AB37" s="148"/>
      <c r="AC37" s="148"/>
      <c r="AD37" s="148"/>
      <c r="AE37" s="148" t="s">
        <v>134</v>
      </c>
      <c r="AF37" s="148">
        <v>5</v>
      </c>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row>
    <row r="38" spans="1:58" ht="22.5" outlineLevel="1" x14ac:dyDescent="0.2">
      <c r="A38" s="167">
        <v>12</v>
      </c>
      <c r="B38" s="168" t="s">
        <v>222</v>
      </c>
      <c r="C38" s="183" t="s">
        <v>223</v>
      </c>
      <c r="D38" s="169" t="s">
        <v>161</v>
      </c>
      <c r="E38" s="170">
        <v>467.34769</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3" t="s">
        <v>120</v>
      </c>
      <c r="S38" s="158">
        <v>0</v>
      </c>
      <c r="T38" s="158">
        <f>ROUND(E38*S38,2)</f>
        <v>0</v>
      </c>
      <c r="U38" s="158"/>
      <c r="V38" s="158" t="s">
        <v>131</v>
      </c>
      <c r="W38" s="158" t="s">
        <v>123</v>
      </c>
      <c r="X38" s="148"/>
      <c r="Y38" s="148"/>
      <c r="Z38" s="148"/>
      <c r="AA38" s="148"/>
      <c r="AB38" s="148"/>
      <c r="AC38" s="148"/>
      <c r="AD38" s="148"/>
      <c r="AE38" s="148" t="s">
        <v>144</v>
      </c>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row>
    <row r="39" spans="1:58" outlineLevel="2" x14ac:dyDescent="0.2">
      <c r="A39" s="155"/>
      <c r="B39" s="156"/>
      <c r="C39" s="273" t="s">
        <v>217</v>
      </c>
      <c r="D39" s="274"/>
      <c r="E39" s="274"/>
      <c r="F39" s="274"/>
      <c r="G39" s="274"/>
      <c r="H39" s="158"/>
      <c r="I39" s="158"/>
      <c r="J39" s="158"/>
      <c r="K39" s="158"/>
      <c r="L39" s="158"/>
      <c r="M39" s="158"/>
      <c r="N39" s="157"/>
      <c r="O39" s="157"/>
      <c r="P39" s="157"/>
      <c r="Q39" s="157"/>
      <c r="R39" s="158"/>
      <c r="S39" s="158"/>
      <c r="T39" s="158"/>
      <c r="U39" s="158"/>
      <c r="V39" s="158"/>
      <c r="W39" s="158"/>
      <c r="X39" s="148"/>
      <c r="Y39" s="148"/>
      <c r="Z39" s="148"/>
      <c r="AA39" s="148"/>
      <c r="AB39" s="148"/>
      <c r="AC39" s="148"/>
      <c r="AD39" s="148"/>
      <c r="AE39" s="148" t="s">
        <v>133</v>
      </c>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row>
    <row r="40" spans="1:58" outlineLevel="2" x14ac:dyDescent="0.2">
      <c r="A40" s="155"/>
      <c r="B40" s="156"/>
      <c r="C40" s="189" t="s">
        <v>203</v>
      </c>
      <c r="D40" s="187"/>
      <c r="E40" s="188">
        <v>216.26</v>
      </c>
      <c r="F40" s="158"/>
      <c r="G40" s="158"/>
      <c r="H40" s="158"/>
      <c r="I40" s="158"/>
      <c r="J40" s="158"/>
      <c r="K40" s="158"/>
      <c r="L40" s="158"/>
      <c r="M40" s="158"/>
      <c r="N40" s="157"/>
      <c r="O40" s="157"/>
      <c r="P40" s="157"/>
      <c r="Q40" s="157"/>
      <c r="R40" s="158"/>
      <c r="S40" s="158"/>
      <c r="T40" s="158"/>
      <c r="U40" s="158"/>
      <c r="V40" s="158"/>
      <c r="W40" s="158"/>
      <c r="X40" s="148"/>
      <c r="Y40" s="148"/>
      <c r="Z40" s="148"/>
      <c r="AA40" s="148"/>
      <c r="AB40" s="148"/>
      <c r="AC40" s="148"/>
      <c r="AD40" s="148"/>
      <c r="AE40" s="148" t="s">
        <v>134</v>
      </c>
      <c r="AF40" s="148">
        <v>7</v>
      </c>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row>
    <row r="41" spans="1:58" outlineLevel="3" x14ac:dyDescent="0.2">
      <c r="A41" s="155"/>
      <c r="B41" s="156"/>
      <c r="C41" s="189" t="s">
        <v>205</v>
      </c>
      <c r="D41" s="187"/>
      <c r="E41" s="188">
        <v>251.08769000000001</v>
      </c>
      <c r="F41" s="158"/>
      <c r="G41" s="158"/>
      <c r="H41" s="158"/>
      <c r="I41" s="158"/>
      <c r="J41" s="158"/>
      <c r="K41" s="158"/>
      <c r="L41" s="158"/>
      <c r="M41" s="158"/>
      <c r="N41" s="157"/>
      <c r="O41" s="157"/>
      <c r="P41" s="157"/>
      <c r="Q41" s="157"/>
      <c r="R41" s="158"/>
      <c r="S41" s="158"/>
      <c r="T41" s="158"/>
      <c r="U41" s="158"/>
      <c r="V41" s="158"/>
      <c r="W41" s="158"/>
      <c r="X41" s="148"/>
      <c r="Y41" s="148"/>
      <c r="Z41" s="148"/>
      <c r="AA41" s="148"/>
      <c r="AB41" s="148"/>
      <c r="AC41" s="148"/>
      <c r="AD41" s="148"/>
      <c r="AE41" s="148" t="s">
        <v>134</v>
      </c>
      <c r="AF41" s="148">
        <v>7</v>
      </c>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row>
    <row r="42" spans="1:58" ht="22.5" outlineLevel="1" x14ac:dyDescent="0.2">
      <c r="A42" s="167">
        <v>13</v>
      </c>
      <c r="B42" s="168" t="s">
        <v>224</v>
      </c>
      <c r="C42" s="183" t="s">
        <v>225</v>
      </c>
      <c r="D42" s="169" t="s">
        <v>161</v>
      </c>
      <c r="E42" s="170">
        <v>22.95</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3" t="s">
        <v>120</v>
      </c>
      <c r="S42" s="158">
        <v>0</v>
      </c>
      <c r="T42" s="158">
        <f>ROUND(E42*S42,2)</f>
        <v>0</v>
      </c>
      <c r="U42" s="158"/>
      <c r="V42" s="158" t="s">
        <v>131</v>
      </c>
      <c r="W42" s="158" t="s">
        <v>123</v>
      </c>
      <c r="X42" s="148"/>
      <c r="Y42" s="148"/>
      <c r="Z42" s="148"/>
      <c r="AA42" s="148"/>
      <c r="AB42" s="148"/>
      <c r="AC42" s="148"/>
      <c r="AD42" s="148"/>
      <c r="AE42" s="148" t="s">
        <v>144</v>
      </c>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row>
    <row r="43" spans="1:58" outlineLevel="2" x14ac:dyDescent="0.2">
      <c r="A43" s="155"/>
      <c r="B43" s="156"/>
      <c r="C43" s="189" t="s">
        <v>211</v>
      </c>
      <c r="D43" s="187"/>
      <c r="E43" s="188">
        <v>22.95</v>
      </c>
      <c r="F43" s="158"/>
      <c r="G43" s="158"/>
      <c r="H43" s="158"/>
      <c r="I43" s="158"/>
      <c r="J43" s="158"/>
      <c r="K43" s="158"/>
      <c r="L43" s="158"/>
      <c r="M43" s="158"/>
      <c r="N43" s="157"/>
      <c r="O43" s="157"/>
      <c r="P43" s="157"/>
      <c r="Q43" s="157"/>
      <c r="R43" s="158"/>
      <c r="S43" s="158"/>
      <c r="T43" s="158"/>
      <c r="U43" s="158"/>
      <c r="V43" s="158"/>
      <c r="W43" s="158"/>
      <c r="X43" s="148"/>
      <c r="Y43" s="148"/>
      <c r="Z43" s="148"/>
      <c r="AA43" s="148"/>
      <c r="AB43" s="148"/>
      <c r="AC43" s="148"/>
      <c r="AD43" s="148"/>
      <c r="AE43" s="148" t="s">
        <v>134</v>
      </c>
      <c r="AF43" s="148">
        <v>7</v>
      </c>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row>
    <row r="44" spans="1:58" ht="22.5" outlineLevel="1" x14ac:dyDescent="0.2">
      <c r="A44" s="167">
        <v>14</v>
      </c>
      <c r="B44" s="168" t="s">
        <v>226</v>
      </c>
      <c r="C44" s="183" t="s">
        <v>227</v>
      </c>
      <c r="D44" s="169" t="s">
        <v>161</v>
      </c>
      <c r="E44" s="170">
        <v>162.19499999999999</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3" t="s">
        <v>120</v>
      </c>
      <c r="S44" s="158">
        <v>0</v>
      </c>
      <c r="T44" s="158">
        <f>ROUND(E44*S44,2)</f>
        <v>0</v>
      </c>
      <c r="U44" s="158"/>
      <c r="V44" s="158" t="s">
        <v>131</v>
      </c>
      <c r="W44" s="158" t="s">
        <v>123</v>
      </c>
      <c r="X44" s="148"/>
      <c r="Y44" s="148"/>
      <c r="Z44" s="148"/>
      <c r="AA44" s="148"/>
      <c r="AB44" s="148"/>
      <c r="AC44" s="148"/>
      <c r="AD44" s="148"/>
      <c r="AE44" s="148" t="s">
        <v>144</v>
      </c>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row>
    <row r="45" spans="1:58" outlineLevel="2" x14ac:dyDescent="0.2">
      <c r="A45" s="155"/>
      <c r="B45" s="156"/>
      <c r="C45" s="189" t="s">
        <v>204</v>
      </c>
      <c r="D45" s="187"/>
      <c r="E45" s="188">
        <v>162.19499999999999</v>
      </c>
      <c r="F45" s="158"/>
      <c r="G45" s="158"/>
      <c r="H45" s="158"/>
      <c r="I45" s="158"/>
      <c r="J45" s="158"/>
      <c r="K45" s="158"/>
      <c r="L45" s="158"/>
      <c r="M45" s="158"/>
      <c r="N45" s="157"/>
      <c r="O45" s="157"/>
      <c r="P45" s="157"/>
      <c r="Q45" s="157"/>
      <c r="R45" s="158"/>
      <c r="S45" s="158"/>
      <c r="T45" s="158"/>
      <c r="U45" s="158"/>
      <c r="V45" s="158"/>
      <c r="W45" s="158"/>
      <c r="X45" s="148"/>
      <c r="Y45" s="148"/>
      <c r="Z45" s="148"/>
      <c r="AA45" s="148"/>
      <c r="AB45" s="148"/>
      <c r="AC45" s="148"/>
      <c r="AD45" s="148"/>
      <c r="AE45" s="148" t="s">
        <v>134</v>
      </c>
      <c r="AF45" s="148">
        <v>7</v>
      </c>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row>
    <row r="46" spans="1:58" x14ac:dyDescent="0.2">
      <c r="A46" s="3"/>
      <c r="B46" s="4"/>
      <c r="C46" s="184"/>
      <c r="D46" s="6"/>
      <c r="E46" s="3"/>
      <c r="F46" s="3"/>
      <c r="G46" s="3"/>
      <c r="H46" s="3"/>
      <c r="I46" s="3"/>
      <c r="J46" s="3"/>
      <c r="K46" s="3"/>
      <c r="L46" s="3"/>
      <c r="M46" s="3"/>
      <c r="N46" s="3"/>
      <c r="O46" s="3"/>
      <c r="P46" s="3"/>
      <c r="Q46" s="3"/>
      <c r="R46" s="3"/>
      <c r="S46" s="3"/>
      <c r="T46" s="3"/>
      <c r="U46" s="3"/>
      <c r="V46" s="3"/>
      <c r="W46" s="3"/>
      <c r="AC46">
        <v>12</v>
      </c>
      <c r="AD46">
        <v>21</v>
      </c>
      <c r="AE46" t="s">
        <v>104</v>
      </c>
    </row>
    <row r="47" spans="1:58" x14ac:dyDescent="0.2">
      <c r="A47" s="151"/>
      <c r="B47" s="152" t="s">
        <v>29</v>
      </c>
      <c r="C47" s="185"/>
      <c r="D47" s="153"/>
      <c r="E47" s="154"/>
      <c r="F47" s="154"/>
      <c r="G47" s="166">
        <f>G8+G21</f>
        <v>0</v>
      </c>
      <c r="H47" s="3"/>
      <c r="I47" s="3"/>
      <c r="J47" s="3"/>
      <c r="K47" s="3"/>
      <c r="L47" s="3"/>
      <c r="M47" s="3"/>
      <c r="N47" s="3"/>
      <c r="O47" s="3"/>
      <c r="P47" s="3"/>
      <c r="Q47" s="3"/>
      <c r="R47" s="3"/>
      <c r="S47" s="3"/>
      <c r="T47" s="3"/>
      <c r="U47" s="3"/>
      <c r="V47" s="3"/>
      <c r="W47" s="3"/>
      <c r="AC47">
        <f>SUMIF(L7:L45,AC46,G7:G45)</f>
        <v>0</v>
      </c>
      <c r="AD47">
        <f>SUMIF(L7:L45,AD46,G7:G45)</f>
        <v>0</v>
      </c>
      <c r="AE47" t="s">
        <v>127</v>
      </c>
    </row>
    <row r="48" spans="1:58" x14ac:dyDescent="0.2">
      <c r="C48" s="186"/>
      <c r="D48" s="10"/>
      <c r="AE48" t="s">
        <v>128</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9">
    <mergeCell ref="C33:G33"/>
    <mergeCell ref="C36:G36"/>
    <mergeCell ref="C39:G39"/>
    <mergeCell ref="A1:G1"/>
    <mergeCell ref="C2:G2"/>
    <mergeCell ref="C3:G3"/>
    <mergeCell ref="C4:G4"/>
    <mergeCell ref="C16:G16"/>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 1 Naklady</vt:lpstr>
      <vt:lpstr>1 1 Pol</vt:lpstr>
      <vt:lpstr>2 1 Pol</vt:lpstr>
      <vt:lpstr>3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Naklady'!Názvy_tisku</vt:lpstr>
      <vt:lpstr>'1 1 Pol'!Názvy_tisku</vt:lpstr>
      <vt:lpstr>'2 1 Pol'!Názvy_tisku</vt:lpstr>
      <vt:lpstr>'3 1 Pol'!Názvy_tisku</vt:lpstr>
      <vt:lpstr>oadresa</vt:lpstr>
      <vt:lpstr>Stavba!Objednatel</vt:lpstr>
      <vt:lpstr>Stavba!Objekt</vt:lpstr>
      <vt:lpstr>'0 1 Naklady'!Oblast_tisku</vt:lpstr>
      <vt:lpstr>'1 1 Pol'!Oblast_tisku</vt:lpstr>
      <vt:lpstr>'2 1 Pol'!Oblast_tisku</vt:lpstr>
      <vt:lpstr>'3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Rikan</dc:creator>
  <cp:lastModifiedBy>Samcová Markéta</cp:lastModifiedBy>
  <cp:lastPrinted>2019-03-19T12:27:02Z</cp:lastPrinted>
  <dcterms:created xsi:type="dcterms:W3CDTF">2009-04-08T07:15:50Z</dcterms:created>
  <dcterms:modified xsi:type="dcterms:W3CDTF">2025-01-27T09:00:54Z</dcterms:modified>
</cp:coreProperties>
</file>