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komunikace" sheetId="2" r:id="rId2"/>
    <sheet name="2 - vedlejší rozpočtové n..." sheetId="3" r:id="rId3"/>
    <sheet name="Seznam figur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komunikace'!$C$86:$K$288</definedName>
    <definedName name="_xlnm.Print_Area" localSheetId="1">'1 - komunikace'!$C$4:$J$39,'1 - komunikace'!$C$74:$J$288</definedName>
    <definedName name="_xlnm.Print_Titles" localSheetId="1">'1 - komunikace'!$86:$86</definedName>
    <definedName name="_xlnm._FilterDatabase" localSheetId="2" hidden="1">'2 - vedlejší rozpočtové n...'!$C$86:$K$112</definedName>
    <definedName name="_xlnm.Print_Area" localSheetId="2">'2 - vedlejší rozpočtové n...'!$C$4:$J$39,'2 - vedlejší rozpočtové n...'!$C$74:$J$112</definedName>
    <definedName name="_xlnm.Print_Titles" localSheetId="2">'2 - vedlejší rozpočtové n...'!$86:$86</definedName>
    <definedName name="_xlnm.Print_Area" localSheetId="3">'Seznam figur'!$C$4:$G$56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T91"/>
  <c r="R92"/>
  <c r="R91"/>
  <c r="P92"/>
  <c r="P91"/>
  <c r="BI90"/>
  <c r="BH90"/>
  <c r="BG90"/>
  <c r="BF90"/>
  <c r="T90"/>
  <c r="T89"/>
  <c r="T88"/>
  <c r="R90"/>
  <c r="R89"/>
  <c r="R88"/>
  <c r="P90"/>
  <c r="P89"/>
  <c r="P88"/>
  <c r="J84"/>
  <c r="J83"/>
  <c r="F81"/>
  <c r="E79"/>
  <c r="J55"/>
  <c r="J54"/>
  <c r="F52"/>
  <c r="E50"/>
  <c r="J18"/>
  <c r="E18"/>
  <c r="F55"/>
  <c r="J17"/>
  <c r="J15"/>
  <c r="E15"/>
  <c r="F83"/>
  <c r="J14"/>
  <c r="J12"/>
  <c r="J81"/>
  <c r="E7"/>
  <c r="E77"/>
  <c i="2" r="J37"/>
  <c r="J36"/>
  <c i="1" r="AY55"/>
  <c i="2" r="J35"/>
  <c i="1" r="AX55"/>
  <c i="2"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T274"/>
  <c r="R275"/>
  <c r="R274"/>
  <c r="P275"/>
  <c r="P274"/>
  <c r="BI270"/>
  <c r="BH270"/>
  <c r="BG270"/>
  <c r="BF270"/>
  <c r="T270"/>
  <c r="R270"/>
  <c r="P270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1"/>
  <c r="E79"/>
  <c r="J55"/>
  <c r="J54"/>
  <c r="F52"/>
  <c r="E50"/>
  <c r="J18"/>
  <c r="E18"/>
  <c r="F84"/>
  <c r="J17"/>
  <c r="J15"/>
  <c r="E15"/>
  <c r="F83"/>
  <c r="J14"/>
  <c r="J12"/>
  <c r="J52"/>
  <c r="E7"/>
  <c r="E77"/>
  <c i="1" r="L50"/>
  <c r="AM50"/>
  <c r="AM49"/>
  <c r="L49"/>
  <c r="AM47"/>
  <c r="L47"/>
  <c r="L45"/>
  <c r="L44"/>
  <c i="2" r="BK158"/>
  <c r="BK146"/>
  <c r="J133"/>
  <c r="J121"/>
  <c r="J102"/>
  <c r="J214"/>
  <c r="BK205"/>
  <c r="BK191"/>
  <c r="J174"/>
  <c r="BK164"/>
  <c r="J142"/>
  <c r="BK118"/>
  <c r="BK93"/>
  <c r="J284"/>
  <c r="J275"/>
  <c r="BK264"/>
  <c r="BK262"/>
  <c r="BK256"/>
  <c r="BK250"/>
  <c r="BK248"/>
  <c r="J245"/>
  <c r="BK161"/>
  <c r="J146"/>
  <c r="J123"/>
  <c r="BK112"/>
  <c r="J93"/>
  <c r="J240"/>
  <c r="BK236"/>
  <c r="J235"/>
  <c r="BK232"/>
  <c r="J230"/>
  <c r="J227"/>
  <c r="J224"/>
  <c r="BK221"/>
  <c r="BK214"/>
  <c r="BK197"/>
  <c r="BK183"/>
  <c r="BK174"/>
  <c r="J155"/>
  <c r="BK102"/>
  <c i="3" r="BK99"/>
  <c r="J104"/>
  <c r="J101"/>
  <c r="BK90"/>
  <c r="J100"/>
  <c r="J90"/>
  <c i="2" r="BK242"/>
  <c r="BK142"/>
  <c r="BK129"/>
  <c r="J118"/>
  <c r="BK99"/>
  <c r="BK210"/>
  <c r="BK201"/>
  <c r="BK186"/>
  <c r="J170"/>
  <c r="BK155"/>
  <c r="BK138"/>
  <c r="J99"/>
  <c r="J287"/>
  <c r="BK278"/>
  <c r="BK270"/>
  <c r="J264"/>
  <c r="BK260"/>
  <c r="BK253"/>
  <c r="BK249"/>
  <c r="BK247"/>
  <c r="BK244"/>
  <c r="J149"/>
  <c r="BK133"/>
  <c r="BK121"/>
  <c r="J106"/>
  <c i="1" r="AS54"/>
  <c i="2" r="BK227"/>
  <c r="BK224"/>
  <c r="J221"/>
  <c r="BK216"/>
  <c r="J201"/>
  <c r="J186"/>
  <c r="BK180"/>
  <c r="BK167"/>
  <c r="J129"/>
  <c i="3" r="J103"/>
  <c r="BK92"/>
  <c r="BK104"/>
  <c r="BK94"/>
  <c i="2" r="BK265"/>
  <c r="J138"/>
  <c r="J126"/>
  <c r="J115"/>
  <c r="J216"/>
  <c r="BK208"/>
  <c r="J195"/>
  <c r="J177"/>
  <c r="J161"/>
  <c r="J139"/>
  <c r="J112"/>
  <c r="J90"/>
  <c r="BK281"/>
  <c r="J278"/>
  <c r="J270"/>
  <c r="BK263"/>
  <c r="J262"/>
  <c r="J256"/>
  <c r="J250"/>
  <c r="J248"/>
  <c r="J244"/>
  <c r="BK152"/>
  <c r="BK139"/>
  <c r="BK115"/>
  <c r="BK96"/>
  <c r="BK287"/>
  <c r="BK237"/>
  <c r="J236"/>
  <c r="BK235"/>
  <c r="J233"/>
  <c r="BK230"/>
  <c r="J229"/>
  <c r="J226"/>
  <c r="J223"/>
  <c r="J218"/>
  <c r="J205"/>
  <c r="BK195"/>
  <c r="BK177"/>
  <c r="J164"/>
  <c r="J109"/>
  <c i="3" r="J109"/>
  <c r="J94"/>
  <c r="J107"/>
  <c r="BK98"/>
  <c r="BK95"/>
  <c r="BK109"/>
  <c r="BK103"/>
  <c r="J99"/>
  <c i="2" r="J242"/>
  <c r="BK135"/>
  <c r="BK123"/>
  <c r="BK106"/>
  <c r="J247"/>
  <c r="J210"/>
  <c r="J197"/>
  <c r="J180"/>
  <c r="J167"/>
  <c r="J152"/>
  <c r="J135"/>
  <c r="J96"/>
  <c r="BK284"/>
  <c r="J281"/>
  <c r="BK275"/>
  <c r="J265"/>
  <c r="J263"/>
  <c r="J260"/>
  <c r="J253"/>
  <c r="J249"/>
  <c r="BK245"/>
  <c r="J158"/>
  <c r="BK126"/>
  <c r="BK109"/>
  <c r="BK90"/>
  <c r="BK240"/>
  <c r="J237"/>
  <c r="BK233"/>
  <c r="J232"/>
  <c r="BK229"/>
  <c r="BK226"/>
  <c r="BK223"/>
  <c r="BK218"/>
  <c r="J208"/>
  <c r="J191"/>
  <c r="J183"/>
  <c r="BK170"/>
  <c r="BK149"/>
  <c i="3" r="BK111"/>
  <c r="J98"/>
  <c r="J111"/>
  <c r="BK100"/>
  <c r="J95"/>
  <c r="BK107"/>
  <c r="BK101"/>
  <c r="J92"/>
  <c i="2" l="1" r="R89"/>
  <c r="T145"/>
  <c i="3" r="BK97"/>
  <c r="J97"/>
  <c r="J64"/>
  <c r="P102"/>
  <c r="P108"/>
  <c i="2" r="P89"/>
  <c r="P145"/>
  <c r="P204"/>
  <c r="R204"/>
  <c r="P277"/>
  <c r="T277"/>
  <c i="3" r="T97"/>
  <c r="T93"/>
  <c r="T87"/>
  <c r="T102"/>
  <c r="T108"/>
  <c i="2" r="T89"/>
  <c r="R145"/>
  <c i="3" r="P97"/>
  <c r="P93"/>
  <c r="P87"/>
  <c i="1" r="AU56"/>
  <c i="3" r="BK102"/>
  <c r="J102"/>
  <c r="J65"/>
  <c r="R108"/>
  <c i="2" r="BK89"/>
  <c r="J89"/>
  <c r="J61"/>
  <c r="BK145"/>
  <c r="J145"/>
  <c r="J63"/>
  <c r="BK204"/>
  <c r="J204"/>
  <c r="J64"/>
  <c r="T204"/>
  <c r="BK277"/>
  <c r="J277"/>
  <c r="J67"/>
  <c r="R277"/>
  <c i="3" r="R97"/>
  <c r="R93"/>
  <c r="R87"/>
  <c r="R102"/>
  <c r="BK108"/>
  <c r="J108"/>
  <c r="J67"/>
  <c i="2" r="BK141"/>
  <c r="J141"/>
  <c r="J62"/>
  <c r="BK239"/>
  <c r="BK88"/>
  <c r="J88"/>
  <c r="J60"/>
  <c r="BK274"/>
  <c r="J274"/>
  <c r="J66"/>
  <c i="3" r="BK89"/>
  <c r="J89"/>
  <c r="J61"/>
  <c r="BK91"/>
  <c r="J91"/>
  <c r="J62"/>
  <c r="BK93"/>
  <c r="J93"/>
  <c r="J63"/>
  <c r="BK106"/>
  <c r="J106"/>
  <c r="J66"/>
  <c r="BE94"/>
  <c r="BE95"/>
  <c r="BE98"/>
  <c r="BE100"/>
  <c i="2" r="BK87"/>
  <c r="J87"/>
  <c i="3" r="E48"/>
  <c r="J52"/>
  <c r="F84"/>
  <c r="BE99"/>
  <c r="BE101"/>
  <c r="BE107"/>
  <c r="BE109"/>
  <c r="BE111"/>
  <c r="BE92"/>
  <c r="BE103"/>
  <c r="F54"/>
  <c r="BE90"/>
  <c r="BE104"/>
  <c i="2" r="F54"/>
  <c r="J81"/>
  <c r="BE96"/>
  <c r="BE106"/>
  <c r="BE112"/>
  <c r="BE115"/>
  <c r="BE118"/>
  <c r="BE121"/>
  <c r="BE123"/>
  <c r="BE126"/>
  <c r="BE129"/>
  <c r="BE133"/>
  <c r="BE135"/>
  <c r="BE138"/>
  <c r="BE139"/>
  <c r="BE164"/>
  <c r="BE167"/>
  <c r="BE177"/>
  <c r="BE195"/>
  <c r="BE201"/>
  <c r="BE208"/>
  <c r="BE210"/>
  <c r="BE216"/>
  <c r="BE218"/>
  <c r="BE221"/>
  <c r="BE223"/>
  <c r="BE224"/>
  <c r="BE226"/>
  <c r="BE227"/>
  <c r="BE229"/>
  <c r="BE230"/>
  <c r="BE232"/>
  <c r="BE233"/>
  <c r="BE235"/>
  <c r="BE236"/>
  <c r="BE237"/>
  <c r="BE240"/>
  <c r="E48"/>
  <c r="BE99"/>
  <c r="BE244"/>
  <c r="BE245"/>
  <c r="BE247"/>
  <c r="BE248"/>
  <c r="BE249"/>
  <c r="BE250"/>
  <c r="BE253"/>
  <c r="BE256"/>
  <c r="BE260"/>
  <c r="BE262"/>
  <c r="BE263"/>
  <c r="BE264"/>
  <c r="BE270"/>
  <c r="BE275"/>
  <c r="BE278"/>
  <c r="BE281"/>
  <c r="BE284"/>
  <c r="F55"/>
  <c r="BE102"/>
  <c r="BE142"/>
  <c r="BE146"/>
  <c r="BE158"/>
  <c r="BE161"/>
  <c r="BE170"/>
  <c r="BE174"/>
  <c r="BE180"/>
  <c r="BE183"/>
  <c r="BE186"/>
  <c r="BE191"/>
  <c r="BE197"/>
  <c r="BE205"/>
  <c r="BE214"/>
  <c r="BE265"/>
  <c r="BE90"/>
  <c r="BE93"/>
  <c r="BE109"/>
  <c r="BE149"/>
  <c r="BE152"/>
  <c r="BE155"/>
  <c r="BE242"/>
  <c r="BE287"/>
  <c r="F36"/>
  <c i="1" r="BC55"/>
  <c i="3" r="F34"/>
  <c i="1" r="BA56"/>
  <c i="3" r="F37"/>
  <c i="1" r="BD56"/>
  <c i="2" r="J34"/>
  <c i="1" r="AW55"/>
  <c i="3" r="F36"/>
  <c i="1" r="BC56"/>
  <c i="2" r="J30"/>
  <c r="F35"/>
  <c i="1" r="BB55"/>
  <c i="2" r="F34"/>
  <c i="1" r="BA55"/>
  <c i="3" r="F35"/>
  <c i="1" r="BB56"/>
  <c i="2" r="F37"/>
  <c i="1" r="BD55"/>
  <c i="3" r="J34"/>
  <c i="1" r="AW56"/>
  <c i="2" l="1" r="T88"/>
  <c r="T87"/>
  <c r="P88"/>
  <c r="P87"/>
  <c i="1" r="AU55"/>
  <c i="2" r="R88"/>
  <c r="R87"/>
  <c r="J239"/>
  <c r="J65"/>
  <c i="3" r="BK88"/>
  <c r="BK87"/>
  <c r="J87"/>
  <c i="1" r="AG55"/>
  <c i="2" r="J59"/>
  <c i="1" r="AU54"/>
  <c i="2" r="J33"/>
  <c i="1" r="AV55"/>
  <c r="AT55"/>
  <c r="AN55"/>
  <c i="3" r="J30"/>
  <c i="1" r="AG56"/>
  <c r="AG54"/>
  <c r="AK26"/>
  <c r="BB54"/>
  <c r="W31"/>
  <c r="BC54"/>
  <c r="AY54"/>
  <c i="3" r="J33"/>
  <c i="1" r="AV56"/>
  <c r="AT56"/>
  <c r="AN56"/>
  <c i="2" r="F33"/>
  <c i="1" r="AZ55"/>
  <c r="BA54"/>
  <c r="AW54"/>
  <c r="AK30"/>
  <c r="BD54"/>
  <c r="W33"/>
  <c i="3" r="F33"/>
  <c i="1" r="AZ56"/>
  <c i="3" l="1" r="J88"/>
  <c r="J60"/>
  <c r="J59"/>
  <c r="J39"/>
  <c i="2" r="J39"/>
  <c i="1" r="AX54"/>
  <c r="W30"/>
  <c r="W32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<sst xmlns="http://schemas.openxmlformats.org/spreadsheetml/2006/main">
  <si>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</si>
  <si>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</si>
  <si>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</si>
  <si>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</si>
  <si>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</si>
  <si>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{0a05bd6b-b30a-4b53-8795-92af85e89a11}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</si>
  <si>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</si>
  <si>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</si>
  <si>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</si>
  <si>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</si>
  <si>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</si>
  <si>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</si>
  <si>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</si>
  <si>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</si>
  <si>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</si>
  <si>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</si>
  <si>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</si>
  <si>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</si>
  <si>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Dobříš Nová ulice</t>
  </si>
  <si>
    <t>KSO:</t>
  </si>
  <si>
    <t>CC-CZ:</t>
  </si>
  <si>
    <t>Místo:</t>
  </si>
  <si>
    <t>Dobříš</t>
  </si>
  <si>
    <t>Datum:</t>
  </si>
  <si>
    <t>3. 6. 2024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</si>
  <si>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</si>
  <si>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</si>
  <si>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</si>
  <si>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</si>
  <si>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</si>
  <si>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</si>
  <si>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</si>
  <si>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Jan Dudík</t>
  </si>
  <si>
    <t>True</t>
  </si>
  <si>
    <t>Zpracovatel:</t>
  </si>
  <si>
    <t>15856666</t>
  </si>
  <si>
    <t>Ing. Petr Dudík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</si>
  <si>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</si>
  <si>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</si>
  <si>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</si>
  <si>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</si>
  <si>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</si>
  <si>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</si>
  <si>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</si>
  <si>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</si>
  <si>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</si>
  <si>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</si>
  <si>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</si>
  <si>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</si>
  <si>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</si>
  <si>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</si>
  <si>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</si>
  <si>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</si>
  <si>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</si>
  <si>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</si>
  <si>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</si>
  <si>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</si>
  <si>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</si>
  <si>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</si>
  <si>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</si>
  <si>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</si>
  <si>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</si>
  <si>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</si>
  <si>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</si>
  <si>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</si>
  <si>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</si>
  <si>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</si>
  <si>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</si>
  <si>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</si>
  <si>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</si>
  <si>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</si>
  <si>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</si>
  <si>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</si>
  <si>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</si>
  <si>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</si>
  <si>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</si>
  <si>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</si>
  <si>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</si>
  <si>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</si>
  <si>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</t>
  </si>
  <si>
    <t>STA</t>
  </si>
  <si>
    <t>{311efab0-e890-414b-bc95-f9ef77a4be94}</t>
  </si>
  <si>
    <t>2</t>
  </si>
  <si>
    <t>vedlejší rozpočtové náklady</t>
  </si>
  <si>
    <t>{5004d4ab-fda2-4229-a1bc-cb638ac4b988}</t>
  </si>
  <si>
    <t>asf</t>
  </si>
  <si>
    <t>plocha asfaltové vozovky</t>
  </si>
  <si>
    <t>m2</t>
  </si>
  <si>
    <t>769,4</t>
  </si>
  <si>
    <t>chod</t>
  </si>
  <si>
    <t>plocha dlážděnoho chodníku</t>
  </si>
  <si>
    <t>173</t>
  </si>
  <si>
    <t>KRYCÍ LIST SOUPISU PRACÍ</t>
  </si>
  <si>
    <t>vjezd</t>
  </si>
  <si>
    <t>plocha dlážděných vjezdů</t>
  </si>
  <si>
    <t>278,6</t>
  </si>
  <si>
    <t>park</t>
  </si>
  <si>
    <t>plocha dlážděná parkovací ze širokospárové dlažby</t>
  </si>
  <si>
    <t>31</t>
  </si>
  <si>
    <t>přípvp</t>
  </si>
  <si>
    <t>délka potrubí ul. vpustí</t>
  </si>
  <si>
    <t>m</t>
  </si>
  <si>
    <t>7,5</t>
  </si>
  <si>
    <t>Objekt:</t>
  </si>
  <si>
    <t>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</si>
  <si>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</si>
  <si>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</si>
  <si>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</si>
  <si>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</si>
  <si>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</si>
  <si>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</si>
  <si>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</si>
  <si>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</si>
  <si>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</si>
  <si>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</si>
  <si>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</si>
  <si>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</si>
  <si>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</si>
  <si>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</si>
  <si>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</si>
  <si>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</si>
  <si>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</si>
  <si>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</si>
  <si>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</si>
  <si>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</si>
  <si>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</si>
  <si>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</si>
  <si>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</si>
  <si>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</si>
  <si>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</si>
  <si>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</si>
  <si>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</si>
  <si>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</si>
  <si>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</si>
  <si>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</si>
  <si>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</si>
  <si>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</si>
  <si>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4</t>
  </si>
  <si>
    <t>155388955</t>
  </si>
  <si>
    <t>Online PSC</t>
  </si>
  <si>
    <t>https://podminky.urs.cz/item/CS_URS_2024_01/113106123</t>
  </si>
  <si>
    <t>VV</t>
  </si>
  <si>
    <t>"stávající vjezdy rozebrání části pro předláždění" 18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</si>
  <si>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</si>
  <si>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</si>
  <si>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-1982455974</t>
  </si>
  <si>
    <t>https://podminky.urs.cz/item/CS_URS_2024_01/113107221</t>
  </si>
  <si>
    <t>vjezd*0,35+asf*0,75</t>
  </si>
  <si>
    <t>3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</si>
  <si>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</si>
  <si>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</si>
  <si>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-2071789142</t>
  </si>
  <si>
    <t>https://podminky.urs.cz/item/CS_URS_2024_01/113107223</t>
  </si>
  <si>
    <t>asf*0,35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</si>
  <si>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</si>
  <si>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</si>
  <si>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478326755</t>
  </si>
  <si>
    <t>https://podminky.urs.cz/item/CS_URS_2024_01/113107242</t>
  </si>
  <si>
    <t>chod+asf*0,75</t>
  </si>
  <si>
    <t>5</t>
  </si>
  <si>
    <t>113202111</t>
  </si>
  <si>
    <t>Vytrhání obrub s vybouráním lože, s přemístěním hmot na skládku na vzdálenost do 3 m nebo s naložením na dopravní prostředek z krajníků nebo obrubníků stojatých</t>
  </si>
  <si>
    <t>-1049538476</t>
  </si>
  <si>
    <t>https://podminky.urs.cz/item/CS_URS_2024_01/113202111</t>
  </si>
  <si>
    <t>"stávající žulové obrubníky" 460</t>
  </si>
  <si>
    <t>"obrubníky v křižovatce s ul. Čs armády" 10</t>
  </si>
  <si>
    <t>6</t>
  </si>
  <si>
    <t>121151113</t>
  </si>
  <si>
    <t>Sejmutí ornice strojně při souvislé ploše přes 100 do 500 m2, tl. vrstvy do 200 mm</t>
  </si>
  <si>
    <t>-1625832046</t>
  </si>
  <si>
    <t>https://podminky.urs.cz/item/CS_URS_2024_01/121151113</t>
  </si>
  <si>
    <t>"podél opravované komunikace"150</t>
  </si>
  <si>
    <t>7</t>
  </si>
  <si>
    <t>122351103</t>
  </si>
  <si>
    <t>Odkopávky a prokopávky nezapažené strojně v hornině třídy těžitelnosti II skupiny 4 přes 50 do 100 m3</t>
  </si>
  <si>
    <t>m3</t>
  </si>
  <si>
    <t>1198036863</t>
  </si>
  <si>
    <t>https://podminky.urs.cz/item/CS_URS_2024_01/122351103</t>
  </si>
  <si>
    <t>asf*0,35*0,2+vjezd*0,35*0,1</t>
  </si>
  <si>
    <t>8</t>
  </si>
  <si>
    <t>132351101</t>
  </si>
  <si>
    <t>Hloubení nezapažených rýh šířky do 800 mm strojně s urovnáním dna do předepsaného profilu a spádu v hornině třídy těžitelnosti II skupiny 4 do 20 m3</t>
  </si>
  <si>
    <t>-1486724442</t>
  </si>
  <si>
    <t>https://podminky.urs.cz/item/CS_URS_2024_01/132351101</t>
  </si>
  <si>
    <t>"přípojky vpustí"( 2+1,5+1,5+1,5+1)*0,8*1,5</t>
  </si>
  <si>
    <t>9</t>
  </si>
  <si>
    <t>167151102</t>
  </si>
  <si>
    <t>Nakládání, skládání a překládání neulehlého výkopku nebo sypaniny strojně nakládání, množství do 100 m3, z horniny třídy těžitelnosti II, skupiny 4 a 5</t>
  </si>
  <si>
    <t>-1873442892</t>
  </si>
  <si>
    <t>https://podminky.urs.cz/item/CS_URS_2024_01/167151102</t>
  </si>
  <si>
    <t>63,09+9-5,7</t>
  </si>
  <si>
    <t>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</si>
  <si>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</si>
  <si>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</si>
  <si>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-535654815</t>
  </si>
  <si>
    <t>https://podminky.urs.cz/item/CS_URS_2024_01/162751137</t>
  </si>
  <si>
    <t>11</t>
  </si>
  <si>
    <t>171251201</t>
  </si>
  <si>
    <t>Uložení sypaniny na skládky nebo meziskládky bez hutnění s upravením uložené sypaniny do předepsaného tvaru</t>
  </si>
  <si>
    <t>884170223</t>
  </si>
  <si>
    <t>https://podminky.urs.cz/item/CS_URS_2024_01/171251201</t>
  </si>
  <si>
    <t>997221873</t>
  </si>
  <si>
    <t>Poplatek za uložení stavebního odpadu na recyklační skládce (skládkovné) zeminy a kamení zatříděného do Katalogu odpadů pod kódem 17 05 04</t>
  </si>
  <si>
    <t>t</t>
  </si>
  <si>
    <t>-291520419</t>
  </si>
  <si>
    <t>https://podminky.urs.cz/item/CS_URS_2024_01/997221873</t>
  </si>
  <si>
    <t>66,39*1,8</t>
  </si>
  <si>
    <t>13</t>
  </si>
  <si>
    <t>174151101</t>
  </si>
  <si>
    <t>Zásyp sypaninou z jakékoliv horniny strojně s uložením výkopku ve vrstvách se zhutněním jam, šachet, rýh nebo kolem objektů v těchto vykopávkách</t>
  </si>
  <si>
    <t>1491822389</t>
  </si>
  <si>
    <t>https://podminky.urs.cz/item/CS_URS_2024_01/174151101</t>
  </si>
  <si>
    <t>"výkop minus lože a obsyp" 9-0,6-2,7</t>
  </si>
  <si>
    <t>14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</si>
  <si>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</si>
  <si>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</si>
  <si>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-218597076</t>
  </si>
  <si>
    <t>https://podminky.urs.cz/item/CS_URS_2024_01/175151101</t>
  </si>
  <si>
    <t>přípvp*0,8*0,45</t>
  </si>
  <si>
    <t>Součet</t>
  </si>
  <si>
    <t>15</t>
  </si>
  <si>
    <t>M</t>
  </si>
  <si>
    <t>58341341</t>
  </si>
  <si>
    <t>kamenivo drcené drobné frakce 0/4</t>
  </si>
  <si>
    <t>-2083737480</t>
  </si>
  <si>
    <t>2,7*1,9</t>
  </si>
  <si>
    <t>16</t>
  </si>
  <si>
    <t>181311103</t>
  </si>
  <si>
    <t>Rozprostření a urovnání ornice v rovině nebo ve svahu sklonu do 1:5 ručně při souvislé ploše, tl. vrstvy do 200 mm</t>
  </si>
  <si>
    <t>-1260981482</t>
  </si>
  <si>
    <t>https://podminky.urs.cz/item/CS_URS_2024_01/181311103</t>
  </si>
  <si>
    <t>17</t>
  </si>
  <si>
    <t>181411141</t>
  </si>
  <si>
    <t>Založení trávníku na půdě předem připravené plochy do 1000 m2 výsevem včetně utažení parterového v rovině nebo na svahu do 1:5</t>
  </si>
  <si>
    <t>-1308838876</t>
  </si>
  <si>
    <t>18</t>
  </si>
  <si>
    <t>00572472</t>
  </si>
  <si>
    <t>osivo směs travní krajinná-rovinná</t>
  </si>
  <si>
    <t>kg</t>
  </si>
  <si>
    <t>-957240041</t>
  </si>
  <si>
    <t>150*0,015</t>
  </si>
  <si>
    <t>Vodorovné konstrukce</t>
  </si>
  <si>
    <t>19</t>
  </si>
  <si>
    <t>451572111</t>
  </si>
  <si>
    <t>Lože pod potrubí, stoky a drobné objekty v otevřeném výkopu z kameniva drobného těženého 0 až 4 mm</t>
  </si>
  <si>
    <t>-442924389</t>
  </si>
  <si>
    <t>https://podminky.urs.cz/item/CS_URS_2024_01/451572111</t>
  </si>
  <si>
    <t>přípvp*0,8*0,1</t>
  </si>
  <si>
    <t>Komunikace</t>
  </si>
  <si>
    <t>20</t>
  </si>
  <si>
    <t>564851111</t>
  </si>
  <si>
    <t>Podklad ze štěrkodrti ŠD s rozprostřením a zhutněním plochy přes 100 m2, po zhutnění tl. 150 mm</t>
  </si>
  <si>
    <t>2038618824</t>
  </si>
  <si>
    <t>https://podminky.urs.cz/item/CS_URS_2024_01/564851111</t>
  </si>
  <si>
    <t>asf*0,4+asf*0,35*2</t>
  </si>
  <si>
    <t>564861011</t>
  </si>
  <si>
    <t>Podklad ze štěrkodrti ŠD s rozprostřením a zhutněním plochy jednotlivě do 100 m2, po zhutnění tl. 200 mm</t>
  </si>
  <si>
    <t>-539589096</t>
  </si>
  <si>
    <t>https://podminky.urs.cz/item/CS_URS_2024_01/564861011</t>
  </si>
  <si>
    <t>vjezd*0,35+park</t>
  </si>
  <si>
    <t>22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</si>
  <si>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</si>
  <si>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</si>
  <si>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1689351987</t>
  </si>
  <si>
    <t>https://podminky.urs.cz/item/CS_URS_2024_01/566301111</t>
  </si>
  <si>
    <t>"vyrovnání a doplnění stávajícího podkladu" asf*0,15+chod+vjezd*0,65</t>
  </si>
  <si>
    <t>23</t>
  </si>
  <si>
    <t>573111111</t>
  </si>
  <si>
    <t>Postřik infiltrační PI z asfaltu silničního s posypem kamenivem, v množství 0,60 kg/m2</t>
  </si>
  <si>
    <t>-2132708218</t>
  </si>
  <si>
    <t>https://podminky.urs.cz/item/CS_URS_2024_01/573111111</t>
  </si>
  <si>
    <t>24</t>
  </si>
  <si>
    <t>573231106</t>
  </si>
  <si>
    <t>Postřik spojovací PS bez posypu kamenivem ze silniční emulze, v množství 0,30 kg/m2</t>
  </si>
  <si>
    <t>-1706071529</t>
  </si>
  <si>
    <t>https://podminky.urs.cz/item/CS_URS_2024_01/573231106</t>
  </si>
  <si>
    <t>25</t>
  </si>
  <si>
    <t>565135111</t>
  </si>
  <si>
    <t>Asfaltový beton vrstva podkladní ACP 16 (obalované kamenivo střednězrnné - OKS) s rozprostřením a zhutněním v pruhu šířky přes 1,5 do 3 m, po zhutnění tl. 50 mm</t>
  </si>
  <si>
    <t>-1278305491</t>
  </si>
  <si>
    <t>https://podminky.urs.cz/item/CS_URS_2024_01/565135111</t>
  </si>
  <si>
    <t>"Asfalt, vozovka" 388,7+380,7</t>
  </si>
  <si>
    <t>26</t>
  </si>
  <si>
    <t>577134111</t>
  </si>
  <si>
    <t>Asfaltový beton vrstva obrusná ACO 11 (ABS) s rozprostřením a se zhutněním z nemodifikovaného asfaltu v pruhu šířky do 3 m tř. I (ACO 11+), po zhutnění tl. 40 mm</t>
  </si>
  <si>
    <t>-2044724249</t>
  </si>
  <si>
    <t>https://podminky.urs.cz/item/CS_URS_2024_01/577134111</t>
  </si>
  <si>
    <t>27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</si>
  <si>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</si>
  <si>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</si>
  <si>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-996936875</t>
  </si>
  <si>
    <t>https://podminky.urs.cz/item/CS_URS_2024_01/596211110</t>
  </si>
  <si>
    <t>"signaál dlažba do stáv. chodníku" 1,1</t>
  </si>
  <si>
    <t>28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</si>
  <si>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</si>
  <si>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</si>
  <si>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849622203</t>
  </si>
  <si>
    <t>https://podminky.urs.cz/item/CS_URS_2024_01/596211112</t>
  </si>
  <si>
    <t>"chodník vpravo" 51,2+5+32,8+5,4+14,2+34,9+4,8+4,8</t>
  </si>
  <si>
    <t>"chodník vlevo"2,4+2,8+14,7</t>
  </si>
  <si>
    <t>29</t>
  </si>
  <si>
    <t>59245018</t>
  </si>
  <si>
    <t>dlažba skladebná betonová 200x100mm tl 60mm přírodní</t>
  </si>
  <si>
    <t>400142665</t>
  </si>
  <si>
    <t>chod *1,015</t>
  </si>
  <si>
    <t>"odpočet sign. dlažby" ( 0,7+1,7)*1,015*-1</t>
  </si>
  <si>
    <t>30</t>
  </si>
  <si>
    <t>59245006</t>
  </si>
  <si>
    <t>dlažba pro nevidomé betonová 200x100mm tl 60mm barevná</t>
  </si>
  <si>
    <t>1729098235</t>
  </si>
  <si>
    <t>" sign. dlažba" ( 0,7+1,7)*1,015</t>
  </si>
  <si>
    <t>"signaál dlažba do stáv. chodníku" 1,1*1,015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</si>
  <si>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</si>
  <si>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</si>
  <si>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920896627</t>
  </si>
  <si>
    <t>https://podminky.urs.cz/item/CS_URS_2024_01/596212210</t>
  </si>
  <si>
    <t>"parkovací plocha vpravo" 12,5+7,5+3,9+7,1</t>
  </si>
  <si>
    <t>32</t>
  </si>
  <si>
    <t>592452820a</t>
  </si>
  <si>
    <t>dlažba betonová, širokospárová tl. 80mm, přírodní</t>
  </si>
  <si>
    <t>1216689960</t>
  </si>
  <si>
    <t>park*1,015</t>
  </si>
  <si>
    <t>33</t>
  </si>
  <si>
    <t>596212212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</si>
  <si>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</si>
  <si>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-2098973112</t>
  </si>
  <si>
    <t>https://podminky.urs.cz/item/CS_URS_2024_01/596212212</t>
  </si>
  <si>
    <t>"vjezdy vpravo" 11,2+21,7+14,2+37,3+26,4+10,9+7,9+12,7</t>
  </si>
  <si>
    <t>"vjezdy vlevo" 26,1+18+15,1+19,6+15,5+6,5+17,5</t>
  </si>
  <si>
    <t>"předláždění stávajících vjezdů"18</t>
  </si>
  <si>
    <t>34</t>
  </si>
  <si>
    <t>59245005</t>
  </si>
  <si>
    <t>dlažba skladebná betonová 200x100mm tl 80mm barevná</t>
  </si>
  <si>
    <t>-1055414309</t>
  </si>
  <si>
    <t>vjezd*1,015</t>
  </si>
  <si>
    <t>"odpočet signální dlažby" (1,1+1,2+0,9+1,4+3,6+2,6)*1,015*-1</t>
  </si>
  <si>
    <t>"odpočet rozebrané dlažby stáv. vjezdů" 18*1,015*-1</t>
  </si>
  <si>
    <t>35</t>
  </si>
  <si>
    <t>59245226</t>
  </si>
  <si>
    <t>dlažba pro nevidomé betonová 200x100mm tl 80mm barevná</t>
  </si>
  <si>
    <t>1768786433</t>
  </si>
  <si>
    <t>" signální dlažby" (1,1+1,2+0,9+1,4+3,6+2,6)*1,015</t>
  </si>
  <si>
    <t>36</t>
  </si>
  <si>
    <t>919735112</t>
  </si>
  <si>
    <t>Řezání stávajícího živičného krytu nebo podkladu hloubky přes 50 do 100 mm</t>
  </si>
  <si>
    <t>796635737</t>
  </si>
  <si>
    <t>https://podminky.urs.cz/item/CS_URS_2024_01/919735112</t>
  </si>
  <si>
    <t>"napojení na stávající asf. plochy" 11,6+3,65+3,5+5</t>
  </si>
  <si>
    <t>37</t>
  </si>
  <si>
    <t>599142111</t>
  </si>
  <si>
    <t>Úprava zálivky dilatačních nebo pracovních spár v cementobetonovém krytu, hloubky do 40 mm, šířky přes 20 do 40 mm</t>
  </si>
  <si>
    <t>569934472</t>
  </si>
  <si>
    <t>https://podminky.urs.cz/item/CS_URS_2024_01/599142111</t>
  </si>
  <si>
    <t>Trubní vedení</t>
  </si>
  <si>
    <t>38</t>
  </si>
  <si>
    <t>871313121</t>
  </si>
  <si>
    <t>Montáž kanalizačního potrubí z tvrdého PVC-U hladkého plnostěnného tuhost SN 8 DN 160</t>
  </si>
  <si>
    <t>-2095530468</t>
  </si>
  <si>
    <t>https://podminky.urs.cz/item/CS_URS_2024_01/871313121</t>
  </si>
  <si>
    <t>"přípojky vpustí" 2+1,5+1,5+1,5+1</t>
  </si>
  <si>
    <t>39</t>
  </si>
  <si>
    <t>28611164</t>
  </si>
  <si>
    <t>trubka kanalizační PVC-U plnostěnná jednovrstvá DN 160x1000mm SN8</t>
  </si>
  <si>
    <t>-1003752249</t>
  </si>
  <si>
    <t>přípvp*1,01</t>
  </si>
  <si>
    <t>40</t>
  </si>
  <si>
    <t>877315211</t>
  </si>
  <si>
    <t>Montáž tvarovek na kanalizačním plastovém potrubí z PP nebo PVC-U hladkého plnostěnného kolen, víček nebo hrdlových uzávěrů DN 150</t>
  </si>
  <si>
    <t>kus</t>
  </si>
  <si>
    <t>-1094789752</t>
  </si>
  <si>
    <t>https://podminky.urs.cz/item/CS_URS_2024_01/877315211</t>
  </si>
  <si>
    <t>"přípojky vpustí" 5*2</t>
  </si>
  <si>
    <t>41</t>
  </si>
  <si>
    <t>28611361</t>
  </si>
  <si>
    <t>koleno kanalizační PVC KG 160x45°</t>
  </si>
  <si>
    <t>-1863556575</t>
  </si>
  <si>
    <t>42</t>
  </si>
  <si>
    <t>899201211</t>
  </si>
  <si>
    <t>Demontáž mříží litinových včetně rámů, hmotnosti jednotlivě do 50 kg</t>
  </si>
  <si>
    <t>1724533028</t>
  </si>
  <si>
    <t>https://podminky.urs.cz/item/CS_URS_2023_02/899201211</t>
  </si>
  <si>
    <t>43</t>
  </si>
  <si>
    <t>890411811</t>
  </si>
  <si>
    <t>Bourání šachet a jímek ručně velikosti obestavěného prostoru do 1,5 m3 z prefabrikovaných skruží</t>
  </si>
  <si>
    <t>1363301314</t>
  </si>
  <si>
    <t>https://podminky.urs.cz/item/CS_URS_2024_01/890411811</t>
  </si>
  <si>
    <t>"posouvané ul. vpusti" 3,14*0,4*0,4*1*3</t>
  </si>
  <si>
    <t>44</t>
  </si>
  <si>
    <t>895941342</t>
  </si>
  <si>
    <t>Osazení vpusti uliční z betonových dílců DN 500 dno nízké s kalištěm</t>
  </si>
  <si>
    <t>-1721150651</t>
  </si>
  <si>
    <t>https://podminky.urs.cz/item/CS_URS_2024_01/895941342</t>
  </si>
  <si>
    <t>45</t>
  </si>
  <si>
    <t>BET.ZBKTBV2A4530D</t>
  </si>
  <si>
    <t>ULIČNÍ VPUSŤ(DNO) TBV-Q 2a/450/300 dno s kalovou prohlubní</t>
  </si>
  <si>
    <t>1751460702</t>
  </si>
  <si>
    <t>46</t>
  </si>
  <si>
    <t>895941351</t>
  </si>
  <si>
    <t>Osazení vpusti uliční z betonových dílců DN 500 skruž horní pro čtvercovou vtokovou mříž</t>
  </si>
  <si>
    <t>-712993943</t>
  </si>
  <si>
    <t>https://podminky.urs.cz/item/CS_URS_2024_01/895941351</t>
  </si>
  <si>
    <t>47</t>
  </si>
  <si>
    <t>BET.ZBKTBV10A396</t>
  </si>
  <si>
    <t>ULIČNÍ VPUSŤ(PRSTENEC) TBV-Q 10a/627/390/60</t>
  </si>
  <si>
    <t>-1925211853</t>
  </si>
  <si>
    <t>48</t>
  </si>
  <si>
    <t>895941361</t>
  </si>
  <si>
    <t>Osazení vpusti uliční z betonových dílců DN 500 skruž středová 290 mm</t>
  </si>
  <si>
    <t>840436928</t>
  </si>
  <si>
    <t>https://podminky.urs.cz/item/CS_URS_2024_01/895941361</t>
  </si>
  <si>
    <t>49</t>
  </si>
  <si>
    <t>BET.ZBKTBV6A4529</t>
  </si>
  <si>
    <t>ULIČNÍ VPUSŤ(SKRUŽ) TBV-Q 6a/450/295 skruž střední</t>
  </si>
  <si>
    <t>1970890681</t>
  </si>
  <si>
    <t>50</t>
  </si>
  <si>
    <t>895941366</t>
  </si>
  <si>
    <t>Osazení vpusti uliční z betonových dílců DN 500 skruž průběžná s výtokem</t>
  </si>
  <si>
    <t>1751783330</t>
  </si>
  <si>
    <t>https://podminky.urs.cz/item/CS_URS_2024_01/895941366</t>
  </si>
  <si>
    <t>51</t>
  </si>
  <si>
    <t>BET.ZBKTBV3A453515VV</t>
  </si>
  <si>
    <t>ULIČNÍ VPUSŤ(SKRUŽ) TBV-Q 3aPVC/450/350 skr. s v.DN150 PVC</t>
  </si>
  <si>
    <t>-1768271128</t>
  </si>
  <si>
    <t>52</t>
  </si>
  <si>
    <t>899203112</t>
  </si>
  <si>
    <t>Osazení mříží litinových včetně rámů a košů na bahno pro třídu zatížení B125, C250</t>
  </si>
  <si>
    <t>2046636338</t>
  </si>
  <si>
    <t>https://podminky.urs.cz/item/CS_URS_2024_01/899203112</t>
  </si>
  <si>
    <t>53</t>
  </si>
  <si>
    <t>59224480</t>
  </si>
  <si>
    <t>mříž vtoková s rámem pro uliční vpusť 500x500, zatížení 25 tun</t>
  </si>
  <si>
    <t>675781025</t>
  </si>
  <si>
    <t>54</t>
  </si>
  <si>
    <t>55241000</t>
  </si>
  <si>
    <t>koš kalový pod kruhovou mříž - lehký</t>
  </si>
  <si>
    <t>232806937</t>
  </si>
  <si>
    <t>55</t>
  </si>
  <si>
    <t>R 17</t>
  </si>
  <si>
    <t>napojení potrubí do stávajícího sedlovou tvarovkou</t>
  </si>
  <si>
    <t>-1273056939</t>
  </si>
  <si>
    <t>"nové uliční vpusti" 2</t>
  </si>
  <si>
    <t>Ostatní konstrukce a práce, bourání</t>
  </si>
  <si>
    <t>56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</si>
  <si>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</si>
  <si>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</si>
  <si>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-1742490699</t>
  </si>
  <si>
    <t>https://podminky.urs.cz/item/CS_URS_2023_01/966006132</t>
  </si>
  <si>
    <t>57</t>
  </si>
  <si>
    <t>914111111</t>
  </si>
  <si>
    <t>Montáž svislé dopravní značky základní velikosti do 1 m2 objímkami na sloupky nebo konzoly</t>
  </si>
  <si>
    <t>-1714033725</t>
  </si>
  <si>
    <t>https://podminky.urs.cz/item/CS_URS_2024_01/914111111</t>
  </si>
  <si>
    <t>58</t>
  </si>
  <si>
    <t>40445608</t>
  </si>
  <si>
    <t>značky upravující přednost P1, P4 700mm</t>
  </si>
  <si>
    <t>-1705577975</t>
  </si>
  <si>
    <t>59</t>
  </si>
  <si>
    <t>914511111</t>
  </si>
  <si>
    <t>Montáž sloupku dopravních značek délky do 3,5 m do betonového základu</t>
  </si>
  <si>
    <t>-274883955</t>
  </si>
  <si>
    <t>https://podminky.urs.cz/item/CS_URS_2024_01/914511111</t>
  </si>
  <si>
    <t>60</t>
  </si>
  <si>
    <t>40445230</t>
  </si>
  <si>
    <t>sloupek pro dopravní značku Zn D 70mm v 3,5m</t>
  </si>
  <si>
    <t>-39249744</t>
  </si>
  <si>
    <t>61</t>
  </si>
  <si>
    <t>40445257</t>
  </si>
  <si>
    <t>svorka upínací na sloupek D 70mm</t>
  </si>
  <si>
    <t>-274231418</t>
  </si>
  <si>
    <t>62</t>
  </si>
  <si>
    <t>40445254</t>
  </si>
  <si>
    <t>víčko plastové na sloupek D 70mm</t>
  </si>
  <si>
    <t>24475225</t>
  </si>
  <si>
    <t>63</t>
  </si>
  <si>
    <t>915121111</t>
  </si>
  <si>
    <t>Vodorovné dopravní značení stříkané barvou vodící čára bílá šířky 250 mm souvislá základní</t>
  </si>
  <si>
    <t>-1963030490</t>
  </si>
  <si>
    <t>https://podminky.urs.cz/item/CS_URS_2024_01/915121111</t>
  </si>
  <si>
    <t>3*5</t>
  </si>
  <si>
    <t>64</t>
  </si>
  <si>
    <t>915111121</t>
  </si>
  <si>
    <t>Vodorovné dopravní značení stříkané barvou dělící čára šířky 125 mm přerušovaná bílá základní</t>
  </si>
  <si>
    <t>-1490994467</t>
  </si>
  <si>
    <t>https://podminky.urs.cz/item/CS_URS_2024_01/915111121</t>
  </si>
  <si>
    <t>53,5+38,7</t>
  </si>
  <si>
    <t>65</t>
  </si>
  <si>
    <t>915611111</t>
  </si>
  <si>
    <t>Předznačení pro vodorovné značení stříkané barvou nebo prováděné z nátěrových hmot liniové dělicí čáry, vodicí proužky</t>
  </si>
  <si>
    <t>-1125996146</t>
  </si>
  <si>
    <t>https://podminky.urs.cz/item/CS_URS_2024_01/915611111</t>
  </si>
  <si>
    <t>66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</si>
  <si>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</si>
  <si>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</si>
  <si>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482521881</t>
  </si>
  <si>
    <t>"v křižovatce s ul. Čs. armády" 10</t>
  </si>
  <si>
    <t>67</t>
  </si>
  <si>
    <t>59217031</t>
  </si>
  <si>
    <t>obrubník silniční betonový 1000x150x250mm</t>
  </si>
  <si>
    <t>759797424</t>
  </si>
  <si>
    <t>68</t>
  </si>
  <si>
    <t>59217030</t>
  </si>
  <si>
    <t>obrubník silniční betonový přechodový 1000x150x150-250mm</t>
  </si>
  <si>
    <t>902743265</t>
  </si>
  <si>
    <t>69</t>
  </si>
  <si>
    <t>59217029</t>
  </si>
  <si>
    <t>obrubník silniční betonový nájezdový 1000x150x150mm</t>
  </si>
  <si>
    <t>383650510</t>
  </si>
  <si>
    <t>70</t>
  </si>
  <si>
    <t>916241113</t>
  </si>
  <si>
    <t>Osazení obrubníku kamenného se zřízením lože, s vyplněním a zatřením spár cementovou maltou ležatého s boční opěrou z betonu prostého, do lože z betonu prostého</t>
  </si>
  <si>
    <t>1770169883</t>
  </si>
  <si>
    <t>https://podminky.urs.cz/item/CS_URS_2024_01/916241113</t>
  </si>
  <si>
    <t>"vpravo"3+5+2,75+5,35+3+1,55+3,45+9+6,+2,9+4,75+1,5+3,4+2+4,15</t>
  </si>
  <si>
    <t>"vlevo" 3+6,8+6,5+4,8+4,65+1+4,4+4,55+0,8+6,5+3,4+1,45+7,7+8,8</t>
  </si>
  <si>
    <t>"chybějící obrubníky dovoz z deponie investora 1km daleko"</t>
  </si>
  <si>
    <t>71</t>
  </si>
  <si>
    <t>916241213</t>
  </si>
  <si>
    <t>Osazení obrubníku kamenného se zřízením lože, s vyplněním a zatřením spár cementovou maltou stojatého s boční opěrou z betonu prostého, do lože z betonu prostého</t>
  </si>
  <si>
    <t>1316391722</t>
  </si>
  <si>
    <t>https://podminky.urs.cz/item/CS_URS_2024_01/916241213</t>
  </si>
  <si>
    <t>616-122,5</t>
  </si>
  <si>
    <t>99</t>
  </si>
  <si>
    <t>Přesun hmot</t>
  </si>
  <si>
    <t>72</t>
  </si>
  <si>
    <t>998223011</t>
  </si>
  <si>
    <t>Přesun hmot pro pozemní komunikace s krytem dlážděným dopravní vzdálenost do 200 m jakékoliv délky objektu</t>
  </si>
  <si>
    <t>1315846825</t>
  </si>
  <si>
    <t>https://podminky.urs.cz/item/CS_URS_2024_01/998223011</t>
  </si>
  <si>
    <t>997</t>
  </si>
  <si>
    <t>Přesun sutě</t>
  </si>
  <si>
    <t>73</t>
  </si>
  <si>
    <t>997006512</t>
  </si>
  <si>
    <t>Vodorovná doprava suti na skládku s naložením na dopravní prostředek a složením přes 100 m do 1 km</t>
  </si>
  <si>
    <t>1213668689</t>
  </si>
  <si>
    <t>500,279</t>
  </si>
  <si>
    <t>"odpočet hmotnosti vybouraných kamen. obrubníků, ktere se použijí"94,3*-1</t>
  </si>
  <si>
    <t>74</t>
  </si>
  <si>
    <t>997006519</t>
  </si>
  <si>
    <t>Vodorovná doprava suti na skládku Příplatek k ceně -6512 za každý další i započatý 1 km</t>
  </si>
  <si>
    <t>1412679816</t>
  </si>
  <si>
    <t>405,979*1</t>
  </si>
  <si>
    <t>"vybouraný asfalt" 165,011*5</t>
  </si>
  <si>
    <t>75</t>
  </si>
  <si>
    <t>997221873.1</t>
  </si>
  <si>
    <t>-1300750817</t>
  </si>
  <si>
    <t>https://podminky.urs.cz/item/CS_URS_2024_01/997221873.1</t>
  </si>
  <si>
    <t>405,979-165,011</t>
  </si>
  <si>
    <t>76</t>
  </si>
  <si>
    <t>997221875</t>
  </si>
  <si>
    <t>Poplatek za uložení stavebního odpadu na recyklační skládce (skládkovné) asfaltového bez obsahu dehtu zatříděného do Katalogu odpadů pod kódem 17 03 02</t>
  </si>
  <si>
    <t>-472693820</t>
  </si>
  <si>
    <t>https://podminky.urs.cz/item/CS_URS_2023_02/997221875</t>
  </si>
  <si>
    <t>2 -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</si>
  <si>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</si>
  <si>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</si>
  <si>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</si>
  <si>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</si>
  <si>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</si>
  <si>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</si>
  <si>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</si>
  <si>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</si>
  <si>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</si>
  <si>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-412992022</t>
  </si>
  <si>
    <t>OST</t>
  </si>
  <si>
    <t>Ostatní</t>
  </si>
  <si>
    <t>O001</t>
  </si>
  <si>
    <t>Vytýčení stávajících sítí před zahájením zemních prací</t>
  </si>
  <si>
    <t>-67060096</t>
  </si>
  <si>
    <t>VRN</t>
  </si>
  <si>
    <t>Vedlejší rozpočtové náklady</t>
  </si>
  <si>
    <t>01115</t>
  </si>
  <si>
    <t>pasportizace okolních objektů</t>
  </si>
  <si>
    <t>kpl</t>
  </si>
  <si>
    <t>1024</t>
  </si>
  <si>
    <t>-1426681829</t>
  </si>
  <si>
    <t>032002000</t>
  </si>
  <si>
    <t>Vybavení staveniště</t>
  </si>
  <si>
    <t>…</t>
  </si>
  <si>
    <t>-1810756588</t>
  </si>
  <si>
    <t>https://podminky.urs.cz/item/CS_URS_2023_01/032002000</t>
  </si>
  <si>
    <t>VRN1</t>
  </si>
  <si>
    <t>Průzkumné, geodetické a projektové práce</t>
  </si>
  <si>
    <t>012103000</t>
  </si>
  <si>
    <t>Průzkumné, geodetické a projektové práce geodetické práce před výstavbou</t>
  </si>
  <si>
    <t>1235273793</t>
  </si>
  <si>
    <t>012203000</t>
  </si>
  <si>
    <t>Průzkumné, geodetické a projektové práce geodetické práce při provádění stavby</t>
  </si>
  <si>
    <t>-221905841</t>
  </si>
  <si>
    <t>012303000</t>
  </si>
  <si>
    <t>Průzkumné, geodetické a projektové práce geodetické práce po výstavbě</t>
  </si>
  <si>
    <t>682669333</t>
  </si>
  <si>
    <t>013254000</t>
  </si>
  <si>
    <t>Průzkumné, geodetické a projektové práce projektové práce dokumentace stavby (výkresová a textová) skutečného provedení stavby</t>
  </si>
  <si>
    <t>2065189699</t>
  </si>
  <si>
    <t>VRN4</t>
  </si>
  <si>
    <t>Inženýrská činnost</t>
  </si>
  <si>
    <t>043002000.1</t>
  </si>
  <si>
    <t>Hlavní tituly průvodních činností a nákladů inženýrská činnost zkoušky a ostatní měření-zátěžové zkoušky</t>
  </si>
  <si>
    <t>-1940746423</t>
  </si>
  <si>
    <t>043194000</t>
  </si>
  <si>
    <t>Ostatní zkoušky</t>
  </si>
  <si>
    <t>-1209679567</t>
  </si>
  <si>
    <t>https://podminky.urs.cz/item/CS_URS_2023_01/043194000</t>
  </si>
  <si>
    <t>VRN6</t>
  </si>
  <si>
    <t>Územní vlivy</t>
  </si>
  <si>
    <t>065002000.1</t>
  </si>
  <si>
    <t>Hlavní tituly průvodních činností a nákladů územní vlivy mimostaveništní doprava materiálů a výrobků</t>
  </si>
  <si>
    <t>850917549</t>
  </si>
  <si>
    <t>VRN7</t>
  </si>
  <si>
    <t>Provozní vlivy</t>
  </si>
  <si>
    <t>071103000</t>
  </si>
  <si>
    <t>Provoz investora</t>
  </si>
  <si>
    <t>-483342756</t>
  </si>
  <si>
    <t>https://podminky.urs.cz/item/CS_URS_2023_01/071103000</t>
  </si>
  <si>
    <t>072103001</t>
  </si>
  <si>
    <t>Projednání DIO a zajištění DIR komunikace II.a III. třídy</t>
  </si>
  <si>
    <t>1018849737</t>
  </si>
  <si>
    <t>https://podminky.urs.cz/item/CS_URS_2024_01/072103001</t>
  </si>
  <si>
    <t>SEZNAM FIGUR</t>
  </si>
  <si>
    <t>Výměra</t>
  </si>
  <si>
    <t xml:space="preserve"> 1</t>
  </si>
  <si>
    <t>Použití figury:</t>
  </si>
  <si>
    <t>Asfaltový beton vrstva obrusná ACO 11+ (ABS) tř. I tl 40 mm š do 3 m z nemodifikovaného asfaltu</t>
  </si>
  <si>
    <t>Odstranění podkladu z kameniva drceného tl do 100 mm strojně pl přes 200 m2</t>
  </si>
  <si>
    <t>Odstranění podkladu z kameniva drceného tl přes 200 do 300 mm strojně pl přes 200 m2</t>
  </si>
  <si>
    <t>Odstranění podkladu živičného tl přes 50 do 100 mm strojně pl přes 200 m2</t>
  </si>
  <si>
    <t>Odkopávky a prokopávky nezapažené v hornině třídy těžitelnosti II skupiny 4 objem do 100 m3 strojně</t>
  </si>
  <si>
    <t>Podklad ze štěrkodrtě ŠD plochy přes 100 m2 tl 150 mm</t>
  </si>
  <si>
    <t>Úprava krytu z kameniva drceného pro nový kryt s doplněním kameniva drceného přes 0,04 do 0,06 m3/m2</t>
  </si>
  <si>
    <t>Postřik živičný infiltrační s posypem z asfaltu množství 0,60 kg/m2</t>
  </si>
  <si>
    <t>Postřik živičný spojovací ze silniční emulze v množství 0,30 kg/m2</t>
  </si>
  <si>
    <t>Kladení zámkové dlažby komunikací pro pěší ručně tl 60 mm skupiny A pl přes 100 do 300 m2</t>
  </si>
  <si>
    <t>Kladení zámkové dlažby pozemních komunikací ručně tl 80 mm skupiny A pl do 50 m2</t>
  </si>
  <si>
    <t>Podklad ze štěrkodrtě ŠD plochy do 100 m2 tl 200 mm</t>
  </si>
  <si>
    <t>dlažba betonová širokospárová tl.80mm přírodní</t>
  </si>
  <si>
    <t>Montáž kanalizačního potrubí hladkého plnostěnného SN 8 z PVC-U DN 160</t>
  </si>
  <si>
    <t>Obsypání potrubí strojně sypaninou bez prohození, uloženou do 3 m</t>
  </si>
  <si>
    <t>Lože pod potrubí otevřený výkop z kameniva drobného těženého</t>
  </si>
  <si>
    <t>Kladení zámkové dlažby pozemních komunikací ručně tl 80 mm skupiny A pl přes 100 do 300 m2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</si>
</sst>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3" TargetMode="External" /><Relationship Id="rId2" Type="http://schemas.openxmlformats.org/officeDocument/2006/relationships/hyperlink" Target="https://podminky.urs.cz/item/CS_URS_2024_01/113107221" TargetMode="External" /><Relationship Id="rId3" Type="http://schemas.openxmlformats.org/officeDocument/2006/relationships/hyperlink" Target="https://podminky.urs.cz/item/CS_URS_2024_01/113107223" TargetMode="External" /><Relationship Id="rId4" Type="http://schemas.openxmlformats.org/officeDocument/2006/relationships/hyperlink" Target="https://podminky.urs.cz/item/CS_URS_2024_01/113107242" TargetMode="External" /><Relationship Id="rId5" Type="http://schemas.openxmlformats.org/officeDocument/2006/relationships/hyperlink" Target="https://podminky.urs.cz/item/CS_URS_2024_01/113202111" TargetMode="External" /><Relationship Id="rId6" Type="http://schemas.openxmlformats.org/officeDocument/2006/relationships/hyperlink" Target="https://podminky.urs.cz/item/CS_URS_2024_01/121151113" TargetMode="External" /><Relationship Id="rId7" Type="http://schemas.openxmlformats.org/officeDocument/2006/relationships/hyperlink" Target="https://podminky.urs.cz/item/CS_URS_2024_01/122351103" TargetMode="External" /><Relationship Id="rId8" Type="http://schemas.openxmlformats.org/officeDocument/2006/relationships/hyperlink" Target="https://podminky.urs.cz/item/CS_URS_2024_01/132351101" TargetMode="External" /><Relationship Id="rId9" Type="http://schemas.openxmlformats.org/officeDocument/2006/relationships/hyperlink" Target="https://podminky.urs.cz/item/CS_URS_2024_01/167151102" TargetMode="External" /><Relationship Id="rId10" Type="http://schemas.openxmlformats.org/officeDocument/2006/relationships/hyperlink" Target="https://podminky.urs.cz/item/CS_URS_2024_01/162751137" TargetMode="External" /><Relationship Id="rId11" Type="http://schemas.openxmlformats.org/officeDocument/2006/relationships/hyperlink" Target="https://podminky.urs.cz/item/CS_URS_2024_01/171251201" TargetMode="External" /><Relationship Id="rId12" Type="http://schemas.openxmlformats.org/officeDocument/2006/relationships/hyperlink" Target="https://podminky.urs.cz/item/CS_URS_2024_01/997221873" TargetMode="External" /><Relationship Id="rId13" Type="http://schemas.openxmlformats.org/officeDocument/2006/relationships/hyperlink" Target="https://podminky.urs.cz/item/CS_URS_2024_01/174151101" TargetMode="External" /><Relationship Id="rId14" Type="http://schemas.openxmlformats.org/officeDocument/2006/relationships/hyperlink" Target="https://podminky.urs.cz/item/CS_URS_2024_01/175151101" TargetMode="External" /><Relationship Id="rId15" Type="http://schemas.openxmlformats.org/officeDocument/2006/relationships/hyperlink" Target="https://podminky.urs.cz/item/CS_URS_2024_01/181311103" TargetMode="External" /><Relationship Id="rId16" Type="http://schemas.openxmlformats.org/officeDocument/2006/relationships/hyperlink" Target="https://podminky.urs.cz/item/CS_URS_2024_01/451572111" TargetMode="External" /><Relationship Id="rId17" Type="http://schemas.openxmlformats.org/officeDocument/2006/relationships/hyperlink" Target="https://podminky.urs.cz/item/CS_URS_2024_01/564851111" TargetMode="External" /><Relationship Id="rId18" Type="http://schemas.openxmlformats.org/officeDocument/2006/relationships/hyperlink" Target="https://podminky.urs.cz/item/CS_URS_2024_01/564861011" TargetMode="External" /><Relationship Id="rId19" Type="http://schemas.openxmlformats.org/officeDocument/2006/relationships/hyperlink" Target="https://podminky.urs.cz/item/CS_URS_2024_01/566301111" TargetMode="External" /><Relationship Id="rId20" Type="http://schemas.openxmlformats.org/officeDocument/2006/relationships/hyperlink" Target="https://podminky.urs.cz/item/CS_URS_2024_01/573111111" TargetMode="External" /><Relationship Id="rId21" Type="http://schemas.openxmlformats.org/officeDocument/2006/relationships/hyperlink" Target="https://podminky.urs.cz/item/CS_URS_2024_01/573231106" TargetMode="External" /><Relationship Id="rId22" Type="http://schemas.openxmlformats.org/officeDocument/2006/relationships/hyperlink" Target="https://podminky.urs.cz/item/CS_URS_2024_01/565135111" TargetMode="External" /><Relationship Id="rId23" Type="http://schemas.openxmlformats.org/officeDocument/2006/relationships/hyperlink" Target="https://podminky.urs.cz/item/CS_URS_2024_01/577134111" TargetMode="External" /><Relationship Id="rId24" Type="http://schemas.openxmlformats.org/officeDocument/2006/relationships/hyperlink" Target="https://podminky.urs.cz/item/CS_URS_2024_01/596211110" TargetMode="External" /><Relationship Id="rId25" Type="http://schemas.openxmlformats.org/officeDocument/2006/relationships/hyperlink" Target="https://podminky.urs.cz/item/CS_URS_2024_01/596211112" TargetMode="External" /><Relationship Id="rId26" Type="http://schemas.openxmlformats.org/officeDocument/2006/relationships/hyperlink" Target="https://podminky.urs.cz/item/CS_URS_2024_01/596212210" TargetMode="External" /><Relationship Id="rId27" Type="http://schemas.openxmlformats.org/officeDocument/2006/relationships/hyperlink" Target="https://podminky.urs.cz/item/CS_URS_2024_01/596212212" TargetMode="External" /><Relationship Id="rId28" Type="http://schemas.openxmlformats.org/officeDocument/2006/relationships/hyperlink" Target="https://podminky.urs.cz/item/CS_URS_2024_01/919735112" TargetMode="External" /><Relationship Id="rId29" Type="http://schemas.openxmlformats.org/officeDocument/2006/relationships/hyperlink" Target="https://podminky.urs.cz/item/CS_URS_2024_01/599142111" TargetMode="External" /><Relationship Id="rId30" Type="http://schemas.openxmlformats.org/officeDocument/2006/relationships/hyperlink" Target="https://podminky.urs.cz/item/CS_URS_2024_01/871313121" TargetMode="External" /><Relationship Id="rId31" Type="http://schemas.openxmlformats.org/officeDocument/2006/relationships/hyperlink" Target="https://podminky.urs.cz/item/CS_URS_2024_01/877315211" TargetMode="External" /><Relationship Id="rId32" Type="http://schemas.openxmlformats.org/officeDocument/2006/relationships/hyperlink" Target="https://podminky.urs.cz/item/CS_URS_2023_02/899201211" TargetMode="External" /><Relationship Id="rId33" Type="http://schemas.openxmlformats.org/officeDocument/2006/relationships/hyperlink" Target="https://podminky.urs.cz/item/CS_URS_2024_01/890411811" TargetMode="External" /><Relationship Id="rId34" Type="http://schemas.openxmlformats.org/officeDocument/2006/relationships/hyperlink" Target="https://podminky.urs.cz/item/CS_URS_2024_01/895941342" TargetMode="External" /><Relationship Id="rId35" Type="http://schemas.openxmlformats.org/officeDocument/2006/relationships/hyperlink" Target="https://podminky.urs.cz/item/CS_URS_2024_01/895941351" TargetMode="External" /><Relationship Id="rId36" Type="http://schemas.openxmlformats.org/officeDocument/2006/relationships/hyperlink" Target="https://podminky.urs.cz/item/CS_URS_2024_01/895941361" TargetMode="External" /><Relationship Id="rId37" Type="http://schemas.openxmlformats.org/officeDocument/2006/relationships/hyperlink" Target="https://podminky.urs.cz/item/CS_URS_2024_01/895941366" TargetMode="External" /><Relationship Id="rId38" Type="http://schemas.openxmlformats.org/officeDocument/2006/relationships/hyperlink" Target="https://podminky.urs.cz/item/CS_URS_2024_01/899203112" TargetMode="External" /><Relationship Id="rId39" Type="http://schemas.openxmlformats.org/officeDocument/2006/relationships/hyperlink" Target="https://podminky.urs.cz/item/CS_URS_2023_01/966006132" TargetMode="External" /><Relationship Id="rId40" Type="http://schemas.openxmlformats.org/officeDocument/2006/relationships/hyperlink" Target="https://podminky.urs.cz/item/CS_URS_2024_01/914111111" TargetMode="External" /><Relationship Id="rId41" Type="http://schemas.openxmlformats.org/officeDocument/2006/relationships/hyperlink" Target="https://podminky.urs.cz/item/CS_URS_2024_01/914511111" TargetMode="External" /><Relationship Id="rId42" Type="http://schemas.openxmlformats.org/officeDocument/2006/relationships/hyperlink" Target="https://podminky.urs.cz/item/CS_URS_2024_01/915121111" TargetMode="External" /><Relationship Id="rId43" Type="http://schemas.openxmlformats.org/officeDocument/2006/relationships/hyperlink" Target="https://podminky.urs.cz/item/CS_URS_2024_01/915111121" TargetMode="External" /><Relationship Id="rId44" Type="http://schemas.openxmlformats.org/officeDocument/2006/relationships/hyperlink" Target="https://podminky.urs.cz/item/CS_URS_2024_01/915611111" TargetMode="External" /><Relationship Id="rId45" Type="http://schemas.openxmlformats.org/officeDocument/2006/relationships/hyperlink" Target="https://podminky.urs.cz/item/CS_URS_2024_01/916241113" TargetMode="External" /><Relationship Id="rId46" Type="http://schemas.openxmlformats.org/officeDocument/2006/relationships/hyperlink" Target="https://podminky.urs.cz/item/CS_URS_2024_01/916241213" TargetMode="External" /><Relationship Id="rId47" Type="http://schemas.openxmlformats.org/officeDocument/2006/relationships/hyperlink" Target="https://podminky.urs.cz/item/CS_URS_2024_01/998223011" TargetMode="External" /><Relationship Id="rId48" Type="http://schemas.openxmlformats.org/officeDocument/2006/relationships/hyperlink" Target="https://podminky.urs.cz/item/CS_URS_2024_01/997221873.1" TargetMode="External" /><Relationship Id="rId49" Type="http://schemas.openxmlformats.org/officeDocument/2006/relationships/hyperlink" Target="https://podminky.urs.cz/item/CS_URS_2023_02/997221875" TargetMode="External" /><Relationship Id="rId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2002000" TargetMode="External" /><Relationship Id="rId2" Type="http://schemas.openxmlformats.org/officeDocument/2006/relationships/hyperlink" Target="https://podminky.urs.cz/item/CS_URS_2023_01/043194000" TargetMode="External" /><Relationship Id="rId3" Type="http://schemas.openxmlformats.org/officeDocument/2006/relationships/hyperlink" Target="https://podminky.urs.cz/item/CS_URS_2023_01/071103000" TargetMode="External" /><Relationship Id="rId4" Type="http://schemas.openxmlformats.org/officeDocument/2006/relationships/hyperlink" Target="https://podminky.urs.cz/item/CS_URS_2024_01/072103001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3</v>
      </c>
      <c r="AK7" s="31" t="s">
        <v>20</v>
      </c>
      <c r="AN7" s="26" t="s">
        <v>3</v>
      </c>
      <c r="AR7" s="21"/>
      <c r="BE7" s="30"/>
      <c r="BS7" s="18" t="s">
        <v>7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7</v>
      </c>
    </row>
    <row r="9" s="1" customFormat="1" ht="14.4" customHeight="1">
      <c r="B9" s="21"/>
      <c r="AR9" s="21"/>
      <c r="BE9" s="30"/>
      <c r="BS9" s="18" t="s">
        <v>7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3</v>
      </c>
      <c r="AR10" s="21"/>
      <c r="BE10" s="30"/>
      <c r="BS10" s="18" t="s">
        <v>7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3</v>
      </c>
      <c r="AR11" s="21"/>
      <c r="BE11" s="30"/>
      <c r="BS11" s="18" t="s">
        <v>7</v>
      </c>
    </row>
    <row r="12" s="1" customFormat="1" ht="6.96" customHeight="1">
      <c r="B12" s="21"/>
      <c r="AR12" s="21"/>
      <c r="BE12" s="30"/>
      <c r="BS12" s="18" t="s">
        <v>7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7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7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3</v>
      </c>
      <c r="AR16" s="21"/>
      <c r="BE16" s="30"/>
      <c r="BS16" s="18" t="s">
        <v>4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3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35</v>
      </c>
      <c r="AR19" s="21"/>
      <c r="BE19" s="30"/>
      <c r="BS19" s="18" t="s">
        <v>7</v>
      </c>
    </row>
    <row r="20" s="1" customFormat="1" ht="18.48" customHeight="1">
      <c r="B20" s="21"/>
      <c r="E20" s="26" t="s">
        <v>36</v>
      </c>
      <c r="AK20" s="31" t="s">
        <v>28</v>
      </c>
      <c r="AN20" s="26" t="s">
        <v>3</v>
      </c>
      <c r="AR20" s="21"/>
      <c r="BE20" s="30"/>
      <c r="BS20" s="18" t="s">
        <v>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37</v>
      </c>
      <c r="AR22" s="21"/>
      <c r="BE22" s="30"/>
    </row>
    <row r="23" s="1" customFormat="1" ht="47.25" customHeight="1">
      <c r="B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43</v>
      </c>
      <c r="E29" s="3"/>
      <c r="F29" s="31" t="s">
        <v>44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ROUND(AV54,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45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ROUND(AW54,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46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47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48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3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7"/>
    </row>
    <row r="35" s="2" customFormat="1" ht="25.92" customHeight="1">
      <c r="A35" s="37"/>
      <c r="B35" s="38"/>
      <c r="C35" s="47"/>
      <c r="D35" s="48" t="s">
        <v>49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50</v>
      </c>
      <c r="U35" s="49"/>
      <c r="V35" s="49"/>
      <c r="W35" s="49"/>
      <c r="X35" s="51" t="s">
        <v>51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6.96" customHeight="1">
      <c r="A37" s="37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8"/>
      <c r="BE37" s="37"/>
    </row>
    <row r="41" s="2" customFormat="1" ht="6.96" customHeight="1">
      <c r="A41" s="3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8"/>
      <c r="BE41" s="37"/>
    </row>
    <row r="42" s="2" customFormat="1" ht="24.96" customHeight="1">
      <c r="A42" s="37"/>
      <c r="B42" s="38"/>
      <c r="C42" s="22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8"/>
      <c r="BE42" s="37"/>
    </row>
    <row r="43" s="2" customFormat="1" ht="6.96" customHeight="1">
      <c r="A43" s="37"/>
      <c r="B43" s="38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8"/>
      <c r="BE43" s="37"/>
    </row>
    <row r="44" s="4" customFormat="1" ht="12" customHeight="1">
      <c r="A44" s="4"/>
      <c r="B44" s="58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281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8"/>
      <c r="BE44" s="4"/>
    </row>
    <row r="45" s="5" customFormat="1" ht="36.96" customHeight="1">
      <c r="A45" s="5"/>
      <c r="B45" s="59"/>
      <c r="C45" s="60" t="s">
        <v>17</v>
      </c>
      <c r="D45" s="5"/>
      <c r="E45" s="5"/>
      <c r="F45" s="5"/>
      <c r="G45" s="5"/>
      <c r="H45" s="5"/>
      <c r="I45" s="5"/>
      <c r="J45" s="5"/>
      <c r="K45" s="5"/>
      <c r="L45" s="61" t="str">
        <f>K6</f>
        <v>Dobříš Nová ulice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9"/>
      <c r="BE45" s="5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8"/>
      <c r="BE46" s="37"/>
    </row>
    <row r="47" s="2" customFormat="1" ht="12" customHeight="1">
      <c r="A47" s="37"/>
      <c r="B47" s="38"/>
      <c r="C47" s="31" t="s">
        <v>21</v>
      </c>
      <c r="D47" s="37"/>
      <c r="E47" s="37"/>
      <c r="F47" s="37"/>
      <c r="G47" s="37"/>
      <c r="H47" s="37"/>
      <c r="I47" s="37"/>
      <c r="J47" s="37"/>
      <c r="K47" s="37"/>
      <c r="L47" s="62" t="str">
        <f>IF(K8="","",K8)</f>
        <v>Dobříš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1" t="s">
        <v>23</v>
      </c>
      <c r="AJ47" s="37"/>
      <c r="AK47" s="37"/>
      <c r="AL47" s="37"/>
      <c r="AM47" s="63" t="str">
        <f>IF(AN8= "","",AN8)</f>
        <v>3. 6. 2024</v>
      </c>
      <c r="AN47" s="63"/>
      <c r="AO47" s="37"/>
      <c r="AP47" s="37"/>
      <c r="AQ47" s="37"/>
      <c r="AR47" s="38"/>
      <c r="B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  <c r="BE48" s="37"/>
    </row>
    <row r="49" s="2" customFormat="1" ht="15.15" customHeight="1">
      <c r="A49" s="37"/>
      <c r="B49" s="38"/>
      <c r="C49" s="31" t="s">
        <v>25</v>
      </c>
      <c r="D49" s="37"/>
      <c r="E49" s="37"/>
      <c r="F49" s="37"/>
      <c r="G49" s="37"/>
      <c r="H49" s="37"/>
      <c r="I49" s="37"/>
      <c r="J49" s="37"/>
      <c r="K49" s="37"/>
      <c r="L49" s="4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1" t="s">
        <v>31</v>
      </c>
      <c r="AJ49" s="37"/>
      <c r="AK49" s="37"/>
      <c r="AL49" s="37"/>
      <c r="AM49" s="64" t="str">
        <f>IF(E17="","",E17)</f>
        <v>Ing. Jan Dudík</v>
      </c>
      <c r="AN49" s="4"/>
      <c r="AO49" s="4"/>
      <c r="AP49" s="4"/>
      <c r="AQ49" s="37"/>
      <c r="AR49" s="38"/>
      <c r="AS49" s="65" t="s">
        <v>53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  <c r="BE49" s="37"/>
    </row>
    <row r="50" s="2" customFormat="1" ht="15.15" customHeight="1">
      <c r="A50" s="37"/>
      <c r="B50" s="38"/>
      <c r="C50" s="31" t="s">
        <v>29</v>
      </c>
      <c r="D50" s="37"/>
      <c r="E50" s="37"/>
      <c r="F50" s="37"/>
      <c r="G50" s="37"/>
      <c r="H50" s="37"/>
      <c r="I50" s="37"/>
      <c r="J50" s="37"/>
      <c r="K50" s="37"/>
      <c r="L50" s="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1" t="s">
        <v>34</v>
      </c>
      <c r="AJ50" s="37"/>
      <c r="AK50" s="37"/>
      <c r="AL50" s="37"/>
      <c r="AM50" s="64" t="str">
        <f>IF(E20="","",E20)</f>
        <v>Ing. Petr Dudík</v>
      </c>
      <c r="AN50" s="4"/>
      <c r="AO50" s="4"/>
      <c r="AP50" s="4"/>
      <c r="AQ50" s="37"/>
      <c r="AR50" s="38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  <c r="BE50" s="37"/>
    </row>
    <row r="51" s="2" customFormat="1" ht="10.8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  <c r="BE51" s="37"/>
    </row>
    <row r="52" s="2" customFormat="1" ht="29.28" customHeight="1">
      <c r="A52" s="37"/>
      <c r="B52" s="38"/>
      <c r="C52" s="73" t="s">
        <v>54</v>
      </c>
      <c r="D52" s="74"/>
      <c r="E52" s="74"/>
      <c r="F52" s="74"/>
      <c r="G52" s="74"/>
      <c r="H52" s="75"/>
      <c r="I52" s="76" t="s">
        <v>55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56</v>
      </c>
      <c r="AH52" s="74"/>
      <c r="AI52" s="74"/>
      <c r="AJ52" s="74"/>
      <c r="AK52" s="74"/>
      <c r="AL52" s="74"/>
      <c r="AM52" s="74"/>
      <c r="AN52" s="76" t="s">
        <v>57</v>
      </c>
      <c r="AO52" s="74"/>
      <c r="AP52" s="74"/>
      <c r="AQ52" s="78" t="s">
        <v>58</v>
      </c>
      <c r="AR52" s="38"/>
      <c r="AS52" s="79" t="s">
        <v>59</v>
      </c>
      <c r="AT52" s="80" t="s">
        <v>60</v>
      </c>
      <c r="AU52" s="80" t="s">
        <v>61</v>
      </c>
      <c r="AV52" s="80" t="s">
        <v>62</v>
      </c>
      <c r="AW52" s="80" t="s">
        <v>63</v>
      </c>
      <c r="AX52" s="80" t="s">
        <v>64</v>
      </c>
      <c r="AY52" s="80" t="s">
        <v>65</v>
      </c>
      <c r="AZ52" s="80" t="s">
        <v>66</v>
      </c>
      <c r="BA52" s="80" t="s">
        <v>67</v>
      </c>
      <c r="BB52" s="80" t="s">
        <v>68</v>
      </c>
      <c r="BC52" s="80" t="s">
        <v>69</v>
      </c>
      <c r="BD52" s="81" t="s">
        <v>70</v>
      </c>
      <c r="BE52" s="37"/>
    </row>
    <row r="53" s="2" customFormat="1" ht="10.8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  <c r="AS53" s="82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4"/>
      <c r="BE53" s="37"/>
    </row>
    <row r="54" s="6" customFormat="1" ht="32.4" customHeight="1">
      <c r="A54" s="6"/>
      <c r="B54" s="85"/>
      <c r="C54" s="86" t="s">
        <v>71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8">
        <f>ROUND(SUM(AG55:AG56),2)</f>
        <v>0</v>
      </c>
      <c r="AH54" s="88"/>
      <c r="AI54" s="88"/>
      <c r="AJ54" s="88"/>
      <c r="AK54" s="88"/>
      <c r="AL54" s="88"/>
      <c r="AM54" s="88"/>
      <c r="AN54" s="89">
        <f>SUM(AG54,AT54)</f>
        <v>0</v>
      </c>
      <c r="AO54" s="89"/>
      <c r="AP54" s="89"/>
      <c r="AQ54" s="90" t="s">
        <v>3</v>
      </c>
      <c r="AR54" s="85"/>
      <c r="AS54" s="91">
        <f>ROUND(SUM(AS55:AS56),2)</f>
        <v>0</v>
      </c>
      <c r="AT54" s="92">
        <f>ROUND(SUM(AV54:AW54),2)</f>
        <v>0</v>
      </c>
      <c r="AU54" s="93">
        <f>ROUND(SUM(AU55:AU56),5)</f>
        <v>0</v>
      </c>
      <c r="AV54" s="92">
        <f>ROUND(AZ54*L29,2)</f>
        <v>0</v>
      </c>
      <c r="AW54" s="92">
        <f>ROUND(BA54*L30,2)</f>
        <v>0</v>
      </c>
      <c r="AX54" s="92">
        <f>ROUND(BB54*L29,2)</f>
        <v>0</v>
      </c>
      <c r="AY54" s="92">
        <f>ROUND(BC54*L30,2)</f>
        <v>0</v>
      </c>
      <c r="AZ54" s="92">
        <f>ROUND(SUM(AZ55:AZ56),2)</f>
        <v>0</v>
      </c>
      <c r="BA54" s="92">
        <f>ROUND(SUM(BA55:BA56),2)</f>
        <v>0</v>
      </c>
      <c r="BB54" s="92">
        <f>ROUND(SUM(BB55:BB56),2)</f>
        <v>0</v>
      </c>
      <c r="BC54" s="92">
        <f>ROUND(SUM(BC55:BC56),2)</f>
        <v>0</v>
      </c>
      <c r="BD54" s="94">
        <f>ROUND(SUM(BD55:BD56),2)</f>
        <v>0</v>
      </c>
      <c r="BE54" s="6"/>
      <c r="BS54" s="95" t="s">
        <v>72</v>
      </c>
      <c r="BT54" s="95" t="s">
        <v>73</v>
      </c>
      <c r="BU54" s="96" t="s">
        <v>74</v>
      </c>
      <c r="BV54" s="95" t="s">
        <v>75</v>
      </c>
      <c r="BW54" s="95" t="s">
        <v>5</v>
      </c>
      <c r="BX54" s="95" t="s">
        <v>76</v>
      </c>
      <c r="CL54" s="95" t="s">
        <v>3</v>
      </c>
    </row>
    <row r="55" s="7" customFormat="1" ht="16.5" customHeight="1">
      <c r="A55" s="97" t="s">
        <v>77</v>
      </c>
      <c r="B55" s="98"/>
      <c r="C55" s="99"/>
      <c r="D55" s="100" t="s">
        <v>78</v>
      </c>
      <c r="E55" s="100"/>
      <c r="F55" s="100"/>
      <c r="G55" s="100"/>
      <c r="H55" s="100"/>
      <c r="I55" s="101"/>
      <c r="J55" s="100" t="s">
        <v>79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'1 - komunikace'!J30</f>
        <v>0</v>
      </c>
      <c r="AH55" s="101"/>
      <c r="AI55" s="101"/>
      <c r="AJ55" s="101"/>
      <c r="AK55" s="101"/>
      <c r="AL55" s="101"/>
      <c r="AM55" s="101"/>
      <c r="AN55" s="102">
        <f>SUM(AG55,AT55)</f>
        <v>0</v>
      </c>
      <c r="AO55" s="101"/>
      <c r="AP55" s="101"/>
      <c r="AQ55" s="103" t="s">
        <v>80</v>
      </c>
      <c r="AR55" s="98"/>
      <c r="AS55" s="104">
        <v>0</v>
      </c>
      <c r="AT55" s="105">
        <f>ROUND(SUM(AV55:AW55),2)</f>
        <v>0</v>
      </c>
      <c r="AU55" s="106">
        <f>'1 - komunikace'!P87</f>
        <v>0</v>
      </c>
      <c r="AV55" s="105">
        <f>'1 - komunikace'!J33</f>
        <v>0</v>
      </c>
      <c r="AW55" s="105">
        <f>'1 - komunikace'!J34</f>
        <v>0</v>
      </c>
      <c r="AX55" s="105">
        <f>'1 - komunikace'!J35</f>
        <v>0</v>
      </c>
      <c r="AY55" s="105">
        <f>'1 - komunikace'!J36</f>
        <v>0</v>
      </c>
      <c r="AZ55" s="105">
        <f>'1 - komunikace'!F33</f>
        <v>0</v>
      </c>
      <c r="BA55" s="105">
        <f>'1 - komunikace'!F34</f>
        <v>0</v>
      </c>
      <c r="BB55" s="105">
        <f>'1 - komunikace'!F35</f>
        <v>0</v>
      </c>
      <c r="BC55" s="105">
        <f>'1 - komunikace'!F36</f>
        <v>0</v>
      </c>
      <c r="BD55" s="107">
        <f>'1 - komunikace'!F37</f>
        <v>0</v>
      </c>
      <c r="BE55" s="7"/>
      <c r="BT55" s="108" t="s">
        <v>78</v>
      </c>
      <c r="BV55" s="108" t="s">
        <v>75</v>
      </c>
      <c r="BW55" s="108" t="s">
        <v>81</v>
      </c>
      <c r="BX55" s="108" t="s">
        <v>5</v>
      </c>
      <c r="CL55" s="108" t="s">
        <v>3</v>
      </c>
      <c r="CM55" s="108" t="s">
        <v>82</v>
      </c>
    </row>
    <row r="56" s="7" customFormat="1" ht="16.5" customHeight="1">
      <c r="A56" s="97" t="s">
        <v>77</v>
      </c>
      <c r="B56" s="98"/>
      <c r="C56" s="99"/>
      <c r="D56" s="100" t="s">
        <v>82</v>
      </c>
      <c r="E56" s="100"/>
      <c r="F56" s="100"/>
      <c r="G56" s="100"/>
      <c r="H56" s="100"/>
      <c r="I56" s="101"/>
      <c r="J56" s="100" t="s">
        <v>83</v>
      </c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2">
        <f>'2 - vedlejší rozpočtové n...'!J30</f>
        <v>0</v>
      </c>
      <c r="AH56" s="101"/>
      <c r="AI56" s="101"/>
      <c r="AJ56" s="101"/>
      <c r="AK56" s="101"/>
      <c r="AL56" s="101"/>
      <c r="AM56" s="101"/>
      <c r="AN56" s="102">
        <f>SUM(AG56,AT56)</f>
        <v>0</v>
      </c>
      <c r="AO56" s="101"/>
      <c r="AP56" s="101"/>
      <c r="AQ56" s="103" t="s">
        <v>80</v>
      </c>
      <c r="AR56" s="98"/>
      <c r="AS56" s="109">
        <v>0</v>
      </c>
      <c r="AT56" s="110">
        <f>ROUND(SUM(AV56:AW56),2)</f>
        <v>0</v>
      </c>
      <c r="AU56" s="111">
        <f>'2 - vedlejší rozpočtové n...'!P87</f>
        <v>0</v>
      </c>
      <c r="AV56" s="110">
        <f>'2 - vedlejší rozpočtové n...'!J33</f>
        <v>0</v>
      </c>
      <c r="AW56" s="110">
        <f>'2 - vedlejší rozpočtové n...'!J34</f>
        <v>0</v>
      </c>
      <c r="AX56" s="110">
        <f>'2 - vedlejší rozpočtové n...'!J35</f>
        <v>0</v>
      </c>
      <c r="AY56" s="110">
        <f>'2 - vedlejší rozpočtové n...'!J36</f>
        <v>0</v>
      </c>
      <c r="AZ56" s="110">
        <f>'2 - vedlejší rozpočtové n...'!F33</f>
        <v>0</v>
      </c>
      <c r="BA56" s="110">
        <f>'2 - vedlejší rozpočtové n...'!F34</f>
        <v>0</v>
      </c>
      <c r="BB56" s="110">
        <f>'2 - vedlejší rozpočtové n...'!F35</f>
        <v>0</v>
      </c>
      <c r="BC56" s="110">
        <f>'2 - vedlejší rozpočtové n...'!F36</f>
        <v>0</v>
      </c>
      <c r="BD56" s="112">
        <f>'2 - vedlejší rozpočtové n...'!F37</f>
        <v>0</v>
      </c>
      <c r="BE56" s="7"/>
      <c r="BT56" s="108" t="s">
        <v>78</v>
      </c>
      <c r="BV56" s="108" t="s">
        <v>75</v>
      </c>
      <c r="BW56" s="108" t="s">
        <v>84</v>
      </c>
      <c r="BX56" s="108" t="s">
        <v>5</v>
      </c>
      <c r="CL56" s="108" t="s">
        <v>3</v>
      </c>
      <c r="CM56" s="108" t="s">
        <v>82</v>
      </c>
    </row>
    <row r="57" s="2" customFormat="1" ht="30" customHeight="1">
      <c r="A57" s="37"/>
      <c r="B57" s="38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8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38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komunikace'!C2" display="/"/>
    <hyperlink ref="A56" location="'2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13" t="s">
        <v>85</v>
      </c>
      <c r="BA2" s="113" t="s">
        <v>86</v>
      </c>
      <c r="BB2" s="113" t="s">
        <v>87</v>
      </c>
      <c r="BC2" s="113" t="s">
        <v>88</v>
      </c>
      <c r="BD2" s="113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  <c r="AZ3" s="113" t="s">
        <v>89</v>
      </c>
      <c r="BA3" s="113" t="s">
        <v>90</v>
      </c>
      <c r="BB3" s="113" t="s">
        <v>87</v>
      </c>
      <c r="BC3" s="113" t="s">
        <v>91</v>
      </c>
      <c r="BD3" s="113" t="s">
        <v>82</v>
      </c>
    </row>
    <row r="4" s="1" customFormat="1" ht="24.96" customHeight="1">
      <c r="B4" s="21"/>
      <c r="D4" s="22" t="s">
        <v>92</v>
      </c>
      <c r="L4" s="21"/>
      <c r="M4" s="114" t="s">
        <v>11</v>
      </c>
      <c r="AT4" s="18" t="s">
        <v>4</v>
      </c>
      <c r="AZ4" s="113" t="s">
        <v>93</v>
      </c>
      <c r="BA4" s="113" t="s">
        <v>94</v>
      </c>
      <c r="BB4" s="113" t="s">
        <v>87</v>
      </c>
      <c r="BC4" s="113" t="s">
        <v>95</v>
      </c>
      <c r="BD4" s="113" t="s">
        <v>82</v>
      </c>
    </row>
    <row r="5" s="1" customFormat="1" ht="6.96" customHeight="1">
      <c r="B5" s="21"/>
      <c r="L5" s="21"/>
      <c r="AZ5" s="113" t="s">
        <v>96</v>
      </c>
      <c r="BA5" s="113" t="s">
        <v>97</v>
      </c>
      <c r="BB5" s="113" t="s">
        <v>87</v>
      </c>
      <c r="BC5" s="113" t="s">
        <v>98</v>
      </c>
      <c r="BD5" s="113" t="s">
        <v>82</v>
      </c>
    </row>
    <row r="6" s="1" customFormat="1" ht="12" customHeight="1">
      <c r="B6" s="21"/>
      <c r="D6" s="31" t="s">
        <v>17</v>
      </c>
      <c r="L6" s="21"/>
      <c r="AZ6" s="113" t="s">
        <v>99</v>
      </c>
      <c r="BA6" s="113" t="s">
        <v>100</v>
      </c>
      <c r="BB6" s="113" t="s">
        <v>101</v>
      </c>
      <c r="BC6" s="113" t="s">
        <v>102</v>
      </c>
      <c r="BD6" s="113" t="s">
        <v>82</v>
      </c>
    </row>
    <row r="7" s="1" customFormat="1" ht="16.5" customHeight="1">
      <c r="B7" s="21"/>
      <c r="E7" s="115" t="str">
        <f>'Rekapitulace stavby'!K6</f>
        <v>Dobříš Nová ulice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11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104</v>
      </c>
      <c r="F9" s="37"/>
      <c r="G9" s="37"/>
      <c r="H9" s="37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3. 6. 2024</v>
      </c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3</v>
      </c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35</v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36</v>
      </c>
      <c r="F24" s="37"/>
      <c r="G24" s="37"/>
      <c r="H24" s="37"/>
      <c r="I24" s="31" t="s">
        <v>28</v>
      </c>
      <c r="J24" s="26" t="s">
        <v>3</v>
      </c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37</v>
      </c>
      <c r="E26" s="37"/>
      <c r="F26" s="37"/>
      <c r="G26" s="37"/>
      <c r="H26" s="37"/>
      <c r="I26" s="37"/>
      <c r="J26" s="37"/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3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39</v>
      </c>
      <c r="E30" s="37"/>
      <c r="F30" s="37"/>
      <c r="G30" s="37"/>
      <c r="H30" s="37"/>
      <c r="I30" s="37"/>
      <c r="J30" s="89">
        <f>ROUND(J87, 2)</f>
        <v>0</v>
      </c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41</v>
      </c>
      <c r="G32" s="37"/>
      <c r="H32" s="37"/>
      <c r="I32" s="42" t="s">
        <v>40</v>
      </c>
      <c r="J32" s="42" t="s">
        <v>42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43</v>
      </c>
      <c r="E33" s="31" t="s">
        <v>44</v>
      </c>
      <c r="F33" s="122">
        <f>ROUND((SUM(BE87:BE288)),  2)</f>
        <v>0</v>
      </c>
      <c r="G33" s="37"/>
      <c r="H33" s="37"/>
      <c r="I33" s="123">
        <v>0.20999999999999999</v>
      </c>
      <c r="J33" s="122">
        <f>ROUND(((SUM(BE87:BE288))*I33),  2)</f>
        <v>0</v>
      </c>
      <c r="K33" s="37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45</v>
      </c>
      <c r="F34" s="122">
        <f>ROUND((SUM(BF87:BF288)),  2)</f>
        <v>0</v>
      </c>
      <c r="G34" s="37"/>
      <c r="H34" s="37"/>
      <c r="I34" s="123">
        <v>0.12</v>
      </c>
      <c r="J34" s="122">
        <f>ROUND(((SUM(BF87:BF288))*I34),  2)</f>
        <v>0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46</v>
      </c>
      <c r="F35" s="122">
        <f>ROUND((SUM(BG87:BG288)),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47</v>
      </c>
      <c r="F36" s="122">
        <f>ROUND((SUM(BH87:BH288)),  2)</f>
        <v>0</v>
      </c>
      <c r="G36" s="37"/>
      <c r="H36" s="37"/>
      <c r="I36" s="123">
        <v>0.12</v>
      </c>
      <c r="J36" s="122">
        <f>0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48</v>
      </c>
      <c r="F37" s="122">
        <f>ROUND((SUM(BI87:BI288)),  2)</f>
        <v>0</v>
      </c>
      <c r="G37" s="37"/>
      <c r="H37" s="37"/>
      <c r="I37" s="123">
        <v>0</v>
      </c>
      <c r="J37" s="122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49</v>
      </c>
      <c r="E39" s="75"/>
      <c r="F39" s="75"/>
      <c r="G39" s="126" t="s">
        <v>50</v>
      </c>
      <c r="H39" s="127" t="s">
        <v>51</v>
      </c>
      <c r="I39" s="75"/>
      <c r="J39" s="128">
        <f>SUM(J30:J37)</f>
        <v>0</v>
      </c>
      <c r="K39" s="129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105</v>
      </c>
      <c r="D45" s="37"/>
      <c r="E45" s="37"/>
      <c r="F45" s="37"/>
      <c r="G45" s="37"/>
      <c r="H45" s="37"/>
      <c r="I45" s="37"/>
      <c r="J45" s="37"/>
      <c r="K45" s="37"/>
      <c r="L45" s="11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7"/>
      <c r="D48" s="37"/>
      <c r="E48" s="115" t="str">
        <f>E7</f>
        <v>Dobříš Nová ulice</v>
      </c>
      <c r="F48" s="31"/>
      <c r="G48" s="31"/>
      <c r="H48" s="31"/>
      <c r="I48" s="37"/>
      <c r="J48" s="37"/>
      <c r="K48" s="37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103</v>
      </c>
      <c r="D49" s="37"/>
      <c r="E49" s="37"/>
      <c r="F49" s="37"/>
      <c r="G49" s="37"/>
      <c r="H49" s="37"/>
      <c r="I49" s="37"/>
      <c r="J49" s="37"/>
      <c r="K49" s="37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7"/>
      <c r="D50" s="37"/>
      <c r="E50" s="61" t="str">
        <f>E9</f>
        <v>1 - komunikace</v>
      </c>
      <c r="F50" s="37"/>
      <c r="G50" s="37"/>
      <c r="H50" s="37"/>
      <c r="I50" s="37"/>
      <c r="J50" s="37"/>
      <c r="K50" s="37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7"/>
      <c r="E52" s="37"/>
      <c r="F52" s="26" t="str">
        <f>F12</f>
        <v>Dobříš</v>
      </c>
      <c r="G52" s="37"/>
      <c r="H52" s="37"/>
      <c r="I52" s="31" t="s">
        <v>23</v>
      </c>
      <c r="J52" s="63" t="str">
        <f>IF(J12="","",J12)</f>
        <v>3. 6. 2024</v>
      </c>
      <c r="K52" s="37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31</v>
      </c>
      <c r="J54" s="35" t="str">
        <f>E21</f>
        <v>Ing. Jan Dudík</v>
      </c>
      <c r="K54" s="37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7"/>
      <c r="E55" s="37"/>
      <c r="F55" s="26" t="str">
        <f>IF(E18="","",E18)</f>
        <v>Vyplň údaj</v>
      </c>
      <c r="G55" s="37"/>
      <c r="H55" s="37"/>
      <c r="I55" s="31" t="s">
        <v>34</v>
      </c>
      <c r="J55" s="35" t="str">
        <f>E24</f>
        <v>Ing. Petr Dudík</v>
      </c>
      <c r="K55" s="37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30" t="s">
        <v>106</v>
      </c>
      <c r="D57" s="124"/>
      <c r="E57" s="124"/>
      <c r="F57" s="124"/>
      <c r="G57" s="124"/>
      <c r="H57" s="124"/>
      <c r="I57" s="124"/>
      <c r="J57" s="131" t="s">
        <v>107</v>
      </c>
      <c r="K57" s="124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32" t="s">
        <v>71</v>
      </c>
      <c r="D59" s="37"/>
      <c r="E59" s="37"/>
      <c r="F59" s="37"/>
      <c r="G59" s="37"/>
      <c r="H59" s="37"/>
      <c r="I59" s="37"/>
      <c r="J59" s="89">
        <f>J87</f>
        <v>0</v>
      </c>
      <c r="K59" s="37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108</v>
      </c>
    </row>
    <row r="60" hidden="1" s="9" customFormat="1" ht="24.96" customHeight="1">
      <c r="A60" s="9"/>
      <c r="B60" s="133"/>
      <c r="C60" s="9"/>
      <c r="D60" s="134" t="s">
        <v>109</v>
      </c>
      <c r="E60" s="135"/>
      <c r="F60" s="135"/>
      <c r="G60" s="135"/>
      <c r="H60" s="135"/>
      <c r="I60" s="135"/>
      <c r="J60" s="136">
        <f>J88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37"/>
      <c r="C61" s="10"/>
      <c r="D61" s="138" t="s">
        <v>110</v>
      </c>
      <c r="E61" s="139"/>
      <c r="F61" s="139"/>
      <c r="G61" s="139"/>
      <c r="H61" s="139"/>
      <c r="I61" s="139"/>
      <c r="J61" s="140">
        <f>J89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37"/>
      <c r="C62" s="10"/>
      <c r="D62" s="138" t="s">
        <v>111</v>
      </c>
      <c r="E62" s="139"/>
      <c r="F62" s="139"/>
      <c r="G62" s="139"/>
      <c r="H62" s="139"/>
      <c r="I62" s="139"/>
      <c r="J62" s="140">
        <f>J141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37"/>
      <c r="C63" s="10"/>
      <c r="D63" s="138" t="s">
        <v>112</v>
      </c>
      <c r="E63" s="139"/>
      <c r="F63" s="139"/>
      <c r="G63" s="139"/>
      <c r="H63" s="139"/>
      <c r="I63" s="139"/>
      <c r="J63" s="140">
        <f>J145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37"/>
      <c r="C64" s="10"/>
      <c r="D64" s="138" t="s">
        <v>113</v>
      </c>
      <c r="E64" s="139"/>
      <c r="F64" s="139"/>
      <c r="G64" s="139"/>
      <c r="H64" s="139"/>
      <c r="I64" s="139"/>
      <c r="J64" s="140">
        <f>J204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37"/>
      <c r="C65" s="10"/>
      <c r="D65" s="138" t="s">
        <v>114</v>
      </c>
      <c r="E65" s="139"/>
      <c r="F65" s="139"/>
      <c r="G65" s="139"/>
      <c r="H65" s="139"/>
      <c r="I65" s="139"/>
      <c r="J65" s="140">
        <f>J239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4.88" customHeight="1">
      <c r="A66" s="10"/>
      <c r="B66" s="137"/>
      <c r="C66" s="10"/>
      <c r="D66" s="138" t="s">
        <v>115</v>
      </c>
      <c r="E66" s="139"/>
      <c r="F66" s="139"/>
      <c r="G66" s="139"/>
      <c r="H66" s="139"/>
      <c r="I66" s="139"/>
      <c r="J66" s="140">
        <f>J274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37"/>
      <c r="C67" s="10"/>
      <c r="D67" s="138" t="s">
        <v>116</v>
      </c>
      <c r="E67" s="139"/>
      <c r="F67" s="139"/>
      <c r="G67" s="139"/>
      <c r="H67" s="139"/>
      <c r="I67" s="139"/>
      <c r="J67" s="140">
        <f>J277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7"/>
      <c r="B68" s="38"/>
      <c r="C68" s="37"/>
      <c r="D68" s="37"/>
      <c r="E68" s="37"/>
      <c r="F68" s="37"/>
      <c r="G68" s="37"/>
      <c r="H68" s="37"/>
      <c r="I68" s="37"/>
      <c r="J68" s="37"/>
      <c r="K68" s="37"/>
      <c r="L68" s="11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11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117</v>
      </c>
      <c r="D74" s="37"/>
      <c r="E74" s="37"/>
      <c r="F74" s="37"/>
      <c r="G74" s="37"/>
      <c r="H74" s="37"/>
      <c r="I74" s="37"/>
      <c r="J74" s="37"/>
      <c r="K74" s="37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7"/>
      <c r="D75" s="37"/>
      <c r="E75" s="37"/>
      <c r="F75" s="37"/>
      <c r="G75" s="37"/>
      <c r="H75" s="37"/>
      <c r="I75" s="37"/>
      <c r="J75" s="37"/>
      <c r="K75" s="37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17</v>
      </c>
      <c r="D76" s="37"/>
      <c r="E76" s="37"/>
      <c r="F76" s="37"/>
      <c r="G76" s="37"/>
      <c r="H76" s="37"/>
      <c r="I76" s="37"/>
      <c r="J76" s="37"/>
      <c r="K76" s="37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7"/>
      <c r="D77" s="37"/>
      <c r="E77" s="115" t="str">
        <f>E7</f>
        <v>Dobříš Nová ulice</v>
      </c>
      <c r="F77" s="31"/>
      <c r="G77" s="31"/>
      <c r="H77" s="31"/>
      <c r="I77" s="37"/>
      <c r="J77" s="37"/>
      <c r="K77" s="37"/>
      <c r="L77" s="11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103</v>
      </c>
      <c r="D78" s="37"/>
      <c r="E78" s="37"/>
      <c r="F78" s="37"/>
      <c r="G78" s="37"/>
      <c r="H78" s="37"/>
      <c r="I78" s="37"/>
      <c r="J78" s="37"/>
      <c r="K78" s="37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7"/>
      <c r="D79" s="37"/>
      <c r="E79" s="61" t="str">
        <f>E9</f>
        <v>1 - komunikace</v>
      </c>
      <c r="F79" s="37"/>
      <c r="G79" s="37"/>
      <c r="H79" s="37"/>
      <c r="I79" s="37"/>
      <c r="J79" s="37"/>
      <c r="K79" s="37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7"/>
      <c r="D80" s="37"/>
      <c r="E80" s="37"/>
      <c r="F80" s="37"/>
      <c r="G80" s="37"/>
      <c r="H80" s="37"/>
      <c r="I80" s="37"/>
      <c r="J80" s="37"/>
      <c r="K80" s="37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7"/>
      <c r="E81" s="37"/>
      <c r="F81" s="26" t="str">
        <f>F12</f>
        <v>Dobříš</v>
      </c>
      <c r="G81" s="37"/>
      <c r="H81" s="37"/>
      <c r="I81" s="31" t="s">
        <v>23</v>
      </c>
      <c r="J81" s="63" t="str">
        <f>IF(J12="","",J12)</f>
        <v>3. 6. 2024</v>
      </c>
      <c r="K81" s="37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7"/>
      <c r="D82" s="37"/>
      <c r="E82" s="37"/>
      <c r="F82" s="37"/>
      <c r="G82" s="37"/>
      <c r="H82" s="37"/>
      <c r="I82" s="37"/>
      <c r="J82" s="37"/>
      <c r="K82" s="37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7"/>
      <c r="E83" s="37"/>
      <c r="F83" s="26" t="str">
        <f>E15</f>
        <v xml:space="preserve"> </v>
      </c>
      <c r="G83" s="37"/>
      <c r="H83" s="37"/>
      <c r="I83" s="31" t="s">
        <v>31</v>
      </c>
      <c r="J83" s="35" t="str">
        <f>E21</f>
        <v>Ing. Jan Dudík</v>
      </c>
      <c r="K83" s="37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7"/>
      <c r="E84" s="37"/>
      <c r="F84" s="26" t="str">
        <f>IF(E18="","",E18)</f>
        <v>Vyplň údaj</v>
      </c>
      <c r="G84" s="37"/>
      <c r="H84" s="37"/>
      <c r="I84" s="31" t="s">
        <v>34</v>
      </c>
      <c r="J84" s="35" t="str">
        <f>E24</f>
        <v>Ing. Petr Dudík</v>
      </c>
      <c r="K84" s="37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7"/>
      <c r="D85" s="37"/>
      <c r="E85" s="37"/>
      <c r="F85" s="37"/>
      <c r="G85" s="37"/>
      <c r="H85" s="37"/>
      <c r="I85" s="37"/>
      <c r="J85" s="37"/>
      <c r="K85" s="37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41"/>
      <c r="B86" s="142"/>
      <c r="C86" s="143" t="s">
        <v>118</v>
      </c>
      <c r="D86" s="144" t="s">
        <v>58</v>
      </c>
      <c r="E86" s="144" t="s">
        <v>54</v>
      </c>
      <c r="F86" s="144" t="s">
        <v>55</v>
      </c>
      <c r="G86" s="144" t="s">
        <v>119</v>
      </c>
      <c r="H86" s="144" t="s">
        <v>120</v>
      </c>
      <c r="I86" s="144" t="s">
        <v>121</v>
      </c>
      <c r="J86" s="145" t="s">
        <v>107</v>
      </c>
      <c r="K86" s="146" t="s">
        <v>122</v>
      </c>
      <c r="L86" s="147"/>
      <c r="M86" s="79" t="s">
        <v>3</v>
      </c>
      <c r="N86" s="80" t="s">
        <v>43</v>
      </c>
      <c r="O86" s="80" t="s">
        <v>123</v>
      </c>
      <c r="P86" s="80" t="s">
        <v>124</v>
      </c>
      <c r="Q86" s="80" t="s">
        <v>125</v>
      </c>
      <c r="R86" s="80" t="s">
        <v>126</v>
      </c>
      <c r="S86" s="80" t="s">
        <v>127</v>
      </c>
      <c r="T86" s="81" t="s">
        <v>128</v>
      </c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</row>
    <row r="87" s="2" customFormat="1" ht="22.8" customHeight="1">
      <c r="A87" s="37"/>
      <c r="B87" s="38"/>
      <c r="C87" s="86" t="s">
        <v>129</v>
      </c>
      <c r="D87" s="37"/>
      <c r="E87" s="37"/>
      <c r="F87" s="37"/>
      <c r="G87" s="37"/>
      <c r="H87" s="37"/>
      <c r="I87" s="37"/>
      <c r="J87" s="148">
        <f>BK87</f>
        <v>0</v>
      </c>
      <c r="K87" s="37"/>
      <c r="L87" s="38"/>
      <c r="M87" s="82"/>
      <c r="N87" s="67"/>
      <c r="O87" s="83"/>
      <c r="P87" s="149">
        <f>P88</f>
        <v>0</v>
      </c>
      <c r="Q87" s="83"/>
      <c r="R87" s="149">
        <f>R88</f>
        <v>272.92818875</v>
      </c>
      <c r="S87" s="83"/>
      <c r="T87" s="150">
        <f>T88</f>
        <v>502.32923999999997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8" t="s">
        <v>72</v>
      </c>
      <c r="AU87" s="18" t="s">
        <v>108</v>
      </c>
      <c r="BK87" s="151">
        <f>BK88</f>
        <v>0</v>
      </c>
    </row>
    <row r="88" s="12" customFormat="1" ht="25.92" customHeight="1">
      <c r="A88" s="12"/>
      <c r="B88" s="152"/>
      <c r="C88" s="12"/>
      <c r="D88" s="153" t="s">
        <v>72</v>
      </c>
      <c r="E88" s="154" t="s">
        <v>130</v>
      </c>
      <c r="F88" s="154" t="s">
        <v>131</v>
      </c>
      <c r="G88" s="12"/>
      <c r="H88" s="12"/>
      <c r="I88" s="155"/>
      <c r="J88" s="156">
        <f>BK88</f>
        <v>0</v>
      </c>
      <c r="K88" s="12"/>
      <c r="L88" s="152"/>
      <c r="M88" s="157"/>
      <c r="N88" s="158"/>
      <c r="O88" s="158"/>
      <c r="P88" s="159">
        <f>P89+P141+P145+P204+P239+P277</f>
        <v>0</v>
      </c>
      <c r="Q88" s="158"/>
      <c r="R88" s="159">
        <f>R89+R141+R145+R204+R239+R277</f>
        <v>272.92818875</v>
      </c>
      <c r="S88" s="158"/>
      <c r="T88" s="160">
        <f>T89+T141+T145+T204+T239+T277</f>
        <v>502.32923999999997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78</v>
      </c>
      <c r="AT88" s="161" t="s">
        <v>72</v>
      </c>
      <c r="AU88" s="161" t="s">
        <v>73</v>
      </c>
      <c r="AY88" s="153" t="s">
        <v>132</v>
      </c>
      <c r="BK88" s="162">
        <f>BK89+BK141+BK145+BK204+BK239+BK277</f>
        <v>0</v>
      </c>
    </row>
    <row r="89" s="12" customFormat="1" ht="22.8" customHeight="1">
      <c r="A89" s="12"/>
      <c r="B89" s="152"/>
      <c r="C89" s="12"/>
      <c r="D89" s="153" t="s">
        <v>72</v>
      </c>
      <c r="E89" s="163" t="s">
        <v>78</v>
      </c>
      <c r="F89" s="163" t="s">
        <v>133</v>
      </c>
      <c r="G89" s="12"/>
      <c r="H89" s="12"/>
      <c r="I89" s="155"/>
      <c r="J89" s="164">
        <f>BK89</f>
        <v>0</v>
      </c>
      <c r="K89" s="12"/>
      <c r="L89" s="152"/>
      <c r="M89" s="157"/>
      <c r="N89" s="158"/>
      <c r="O89" s="158"/>
      <c r="P89" s="159">
        <f>SUM(P90:P140)</f>
        <v>0</v>
      </c>
      <c r="Q89" s="158"/>
      <c r="R89" s="159">
        <f>SUM(R90:R140)</f>
        <v>5.13225</v>
      </c>
      <c r="S89" s="158"/>
      <c r="T89" s="160">
        <f>SUM(T90:T140)</f>
        <v>499.2038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3" t="s">
        <v>78</v>
      </c>
      <c r="AT89" s="161" t="s">
        <v>72</v>
      </c>
      <c r="AU89" s="161" t="s">
        <v>78</v>
      </c>
      <c r="AY89" s="153" t="s">
        <v>132</v>
      </c>
      <c r="BK89" s="162">
        <f>SUM(BK90:BK140)</f>
        <v>0</v>
      </c>
    </row>
    <row r="90" s="2" customFormat="1" ht="62.7" customHeight="1">
      <c r="A90" s="37"/>
      <c r="B90" s="165"/>
      <c r="C90" s="166" t="s">
        <v>78</v>
      </c>
      <c r="D90" s="166" t="s">
        <v>134</v>
      </c>
      <c r="E90" s="167" t="s">
        <v>135</v>
      </c>
      <c r="F90" s="168" t="s">
        <v>136</v>
      </c>
      <c r="G90" s="169" t="s">
        <v>87</v>
      </c>
      <c r="H90" s="170">
        <v>18</v>
      </c>
      <c r="I90" s="171"/>
      <c r="J90" s="172">
        <f>ROUND(I90*H90,2)</f>
        <v>0</v>
      </c>
      <c r="K90" s="173"/>
      <c r="L90" s="38"/>
      <c r="M90" s="174" t="s">
        <v>3</v>
      </c>
      <c r="N90" s="175" t="s">
        <v>44</v>
      </c>
      <c r="O90" s="71"/>
      <c r="P90" s="176">
        <f>O90*H90</f>
        <v>0</v>
      </c>
      <c r="Q90" s="176">
        <v>0</v>
      </c>
      <c r="R90" s="176">
        <f>Q90*H90</f>
        <v>0</v>
      </c>
      <c r="S90" s="176">
        <v>0.26000000000000001</v>
      </c>
      <c r="T90" s="177">
        <f>S90*H90</f>
        <v>4.6799999999999997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78" t="s">
        <v>137</v>
      </c>
      <c r="AT90" s="178" t="s">
        <v>134</v>
      </c>
      <c r="AU90" s="178" t="s">
        <v>82</v>
      </c>
      <c r="AY90" s="18" t="s">
        <v>132</v>
      </c>
      <c r="BE90" s="179">
        <f>IF(N90="základní",J90,0)</f>
        <v>0</v>
      </c>
      <c r="BF90" s="179">
        <f>IF(N90="snížená",J90,0)</f>
        <v>0</v>
      </c>
      <c r="BG90" s="179">
        <f>IF(N90="zákl. přenesená",J90,0)</f>
        <v>0</v>
      </c>
      <c r="BH90" s="179">
        <f>IF(N90="sníž. přenesená",J90,0)</f>
        <v>0</v>
      </c>
      <c r="BI90" s="179">
        <f>IF(N90="nulová",J90,0)</f>
        <v>0</v>
      </c>
      <c r="BJ90" s="18" t="s">
        <v>78</v>
      </c>
      <c r="BK90" s="179">
        <f>ROUND(I90*H90,2)</f>
        <v>0</v>
      </c>
      <c r="BL90" s="18" t="s">
        <v>137</v>
      </c>
      <c r="BM90" s="178" t="s">
        <v>138</v>
      </c>
    </row>
    <row r="91" s="2" customFormat="1">
      <c r="A91" s="37"/>
      <c r="B91" s="38"/>
      <c r="C91" s="37"/>
      <c r="D91" s="180" t="s">
        <v>139</v>
      </c>
      <c r="E91" s="37"/>
      <c r="F91" s="181" t="s">
        <v>140</v>
      </c>
      <c r="G91" s="37"/>
      <c r="H91" s="37"/>
      <c r="I91" s="182"/>
      <c r="J91" s="37"/>
      <c r="K91" s="37"/>
      <c r="L91" s="38"/>
      <c r="M91" s="183"/>
      <c r="N91" s="184"/>
      <c r="O91" s="71"/>
      <c r="P91" s="71"/>
      <c r="Q91" s="71"/>
      <c r="R91" s="71"/>
      <c r="S91" s="71"/>
      <c r="T91" s="72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8" t="s">
        <v>139</v>
      </c>
      <c r="AU91" s="18" t="s">
        <v>82</v>
      </c>
    </row>
    <row r="92" s="13" customFormat="1">
      <c r="A92" s="13"/>
      <c r="B92" s="185"/>
      <c r="C92" s="13"/>
      <c r="D92" s="186" t="s">
        <v>141</v>
      </c>
      <c r="E92" s="187" t="s">
        <v>3</v>
      </c>
      <c r="F92" s="188" t="s">
        <v>142</v>
      </c>
      <c r="G92" s="13"/>
      <c r="H92" s="189">
        <v>18</v>
      </c>
      <c r="I92" s="190"/>
      <c r="J92" s="13"/>
      <c r="K92" s="13"/>
      <c r="L92" s="185"/>
      <c r="M92" s="191"/>
      <c r="N92" s="192"/>
      <c r="O92" s="192"/>
      <c r="P92" s="192"/>
      <c r="Q92" s="192"/>
      <c r="R92" s="192"/>
      <c r="S92" s="192"/>
      <c r="T92" s="19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87" t="s">
        <v>141</v>
      </c>
      <c r="AU92" s="187" t="s">
        <v>82</v>
      </c>
      <c r="AV92" s="13" t="s">
        <v>82</v>
      </c>
      <c r="AW92" s="13" t="s">
        <v>33</v>
      </c>
      <c r="AX92" s="13" t="s">
        <v>73</v>
      </c>
      <c r="AY92" s="187" t="s">
        <v>132</v>
      </c>
    </row>
    <row r="93" s="2" customFormat="1" ht="62.7" customHeight="1">
      <c r="A93" s="37"/>
      <c r="B93" s="165"/>
      <c r="C93" s="166" t="s">
        <v>82</v>
      </c>
      <c r="D93" s="166" t="s">
        <v>134</v>
      </c>
      <c r="E93" s="167" t="s">
        <v>143</v>
      </c>
      <c r="F93" s="168" t="s">
        <v>144</v>
      </c>
      <c r="G93" s="169" t="s">
        <v>87</v>
      </c>
      <c r="H93" s="170">
        <v>674.55999999999995</v>
      </c>
      <c r="I93" s="171"/>
      <c r="J93" s="172">
        <f>ROUND(I93*H93,2)</f>
        <v>0</v>
      </c>
      <c r="K93" s="173"/>
      <c r="L93" s="38"/>
      <c r="M93" s="174" t="s">
        <v>3</v>
      </c>
      <c r="N93" s="175" t="s">
        <v>44</v>
      </c>
      <c r="O93" s="71"/>
      <c r="P93" s="176">
        <f>O93*H93</f>
        <v>0</v>
      </c>
      <c r="Q93" s="176">
        <v>0</v>
      </c>
      <c r="R93" s="176">
        <f>Q93*H93</f>
        <v>0</v>
      </c>
      <c r="S93" s="176">
        <v>0.17000000000000001</v>
      </c>
      <c r="T93" s="177">
        <f>S93*H93</f>
        <v>114.6752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78" t="s">
        <v>137</v>
      </c>
      <c r="AT93" s="178" t="s">
        <v>134</v>
      </c>
      <c r="AU93" s="178" t="s">
        <v>82</v>
      </c>
      <c r="AY93" s="18" t="s">
        <v>132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8" t="s">
        <v>78</v>
      </c>
      <c r="BK93" s="179">
        <f>ROUND(I93*H93,2)</f>
        <v>0</v>
      </c>
      <c r="BL93" s="18" t="s">
        <v>137</v>
      </c>
      <c r="BM93" s="178" t="s">
        <v>145</v>
      </c>
    </row>
    <row r="94" s="2" customFormat="1">
      <c r="A94" s="37"/>
      <c r="B94" s="38"/>
      <c r="C94" s="37"/>
      <c r="D94" s="180" t="s">
        <v>139</v>
      </c>
      <c r="E94" s="37"/>
      <c r="F94" s="181" t="s">
        <v>146</v>
      </c>
      <c r="G94" s="37"/>
      <c r="H94" s="37"/>
      <c r="I94" s="182"/>
      <c r="J94" s="37"/>
      <c r="K94" s="37"/>
      <c r="L94" s="38"/>
      <c r="M94" s="183"/>
      <c r="N94" s="184"/>
      <c r="O94" s="71"/>
      <c r="P94" s="71"/>
      <c r="Q94" s="71"/>
      <c r="R94" s="71"/>
      <c r="S94" s="71"/>
      <c r="T94" s="72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8" t="s">
        <v>139</v>
      </c>
      <c r="AU94" s="18" t="s">
        <v>82</v>
      </c>
    </row>
    <row r="95" s="13" customFormat="1">
      <c r="A95" s="13"/>
      <c r="B95" s="185"/>
      <c r="C95" s="13"/>
      <c r="D95" s="186" t="s">
        <v>141</v>
      </c>
      <c r="E95" s="187" t="s">
        <v>3</v>
      </c>
      <c r="F95" s="188" t="s">
        <v>147</v>
      </c>
      <c r="G95" s="13"/>
      <c r="H95" s="189">
        <v>674.55999999999995</v>
      </c>
      <c r="I95" s="190"/>
      <c r="J95" s="13"/>
      <c r="K95" s="13"/>
      <c r="L95" s="185"/>
      <c r="M95" s="191"/>
      <c r="N95" s="192"/>
      <c r="O95" s="192"/>
      <c r="P95" s="192"/>
      <c r="Q95" s="192"/>
      <c r="R95" s="192"/>
      <c r="S95" s="192"/>
      <c r="T95" s="19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87" t="s">
        <v>141</v>
      </c>
      <c r="AU95" s="187" t="s">
        <v>82</v>
      </c>
      <c r="AV95" s="13" t="s">
        <v>82</v>
      </c>
      <c r="AW95" s="13" t="s">
        <v>33</v>
      </c>
      <c r="AX95" s="13" t="s">
        <v>73</v>
      </c>
      <c r="AY95" s="187" t="s">
        <v>132</v>
      </c>
    </row>
    <row r="96" s="2" customFormat="1" ht="66.75" customHeight="1">
      <c r="A96" s="37"/>
      <c r="B96" s="165"/>
      <c r="C96" s="166" t="s">
        <v>148</v>
      </c>
      <c r="D96" s="166" t="s">
        <v>134</v>
      </c>
      <c r="E96" s="167" t="s">
        <v>149</v>
      </c>
      <c r="F96" s="168" t="s">
        <v>150</v>
      </c>
      <c r="G96" s="169" t="s">
        <v>87</v>
      </c>
      <c r="H96" s="170">
        <v>269.29000000000002</v>
      </c>
      <c r="I96" s="171"/>
      <c r="J96" s="172">
        <f>ROUND(I96*H96,2)</f>
        <v>0</v>
      </c>
      <c r="K96" s="173"/>
      <c r="L96" s="38"/>
      <c r="M96" s="174" t="s">
        <v>3</v>
      </c>
      <c r="N96" s="175" t="s">
        <v>44</v>
      </c>
      <c r="O96" s="71"/>
      <c r="P96" s="176">
        <f>O96*H96</f>
        <v>0</v>
      </c>
      <c r="Q96" s="176">
        <v>0</v>
      </c>
      <c r="R96" s="176">
        <f>Q96*H96</f>
        <v>0</v>
      </c>
      <c r="S96" s="176">
        <v>0.44</v>
      </c>
      <c r="T96" s="177">
        <f>S96*H96</f>
        <v>118.48760000000002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78" t="s">
        <v>137</v>
      </c>
      <c r="AT96" s="178" t="s">
        <v>134</v>
      </c>
      <c r="AU96" s="178" t="s">
        <v>82</v>
      </c>
      <c r="AY96" s="18" t="s">
        <v>132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18" t="s">
        <v>78</v>
      </c>
      <c r="BK96" s="179">
        <f>ROUND(I96*H96,2)</f>
        <v>0</v>
      </c>
      <c r="BL96" s="18" t="s">
        <v>137</v>
      </c>
      <c r="BM96" s="178" t="s">
        <v>151</v>
      </c>
    </row>
    <row r="97" s="2" customFormat="1">
      <c r="A97" s="37"/>
      <c r="B97" s="38"/>
      <c r="C97" s="37"/>
      <c r="D97" s="180" t="s">
        <v>139</v>
      </c>
      <c r="E97" s="37"/>
      <c r="F97" s="181" t="s">
        <v>152</v>
      </c>
      <c r="G97" s="37"/>
      <c r="H97" s="37"/>
      <c r="I97" s="182"/>
      <c r="J97" s="37"/>
      <c r="K97" s="37"/>
      <c r="L97" s="38"/>
      <c r="M97" s="183"/>
      <c r="N97" s="184"/>
      <c r="O97" s="71"/>
      <c r="P97" s="71"/>
      <c r="Q97" s="71"/>
      <c r="R97" s="71"/>
      <c r="S97" s="71"/>
      <c r="T97" s="72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8" t="s">
        <v>139</v>
      </c>
      <c r="AU97" s="18" t="s">
        <v>82</v>
      </c>
    </row>
    <row r="98" s="13" customFormat="1">
      <c r="A98" s="13"/>
      <c r="B98" s="185"/>
      <c r="C98" s="13"/>
      <c r="D98" s="186" t="s">
        <v>141</v>
      </c>
      <c r="E98" s="187" t="s">
        <v>3</v>
      </c>
      <c r="F98" s="188" t="s">
        <v>153</v>
      </c>
      <c r="G98" s="13"/>
      <c r="H98" s="189">
        <v>269.29000000000002</v>
      </c>
      <c r="I98" s="190"/>
      <c r="J98" s="13"/>
      <c r="K98" s="13"/>
      <c r="L98" s="185"/>
      <c r="M98" s="191"/>
      <c r="N98" s="192"/>
      <c r="O98" s="192"/>
      <c r="P98" s="192"/>
      <c r="Q98" s="192"/>
      <c r="R98" s="192"/>
      <c r="S98" s="192"/>
      <c r="T98" s="19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7" t="s">
        <v>141</v>
      </c>
      <c r="AU98" s="187" t="s">
        <v>82</v>
      </c>
      <c r="AV98" s="13" t="s">
        <v>82</v>
      </c>
      <c r="AW98" s="13" t="s">
        <v>33</v>
      </c>
      <c r="AX98" s="13" t="s">
        <v>73</v>
      </c>
      <c r="AY98" s="187" t="s">
        <v>132</v>
      </c>
    </row>
    <row r="99" s="2" customFormat="1" ht="55.5" customHeight="1">
      <c r="A99" s="37"/>
      <c r="B99" s="165"/>
      <c r="C99" s="166" t="s">
        <v>137</v>
      </c>
      <c r="D99" s="166" t="s">
        <v>134</v>
      </c>
      <c r="E99" s="167" t="s">
        <v>154</v>
      </c>
      <c r="F99" s="168" t="s">
        <v>155</v>
      </c>
      <c r="G99" s="169" t="s">
        <v>87</v>
      </c>
      <c r="H99" s="170">
        <v>750.04999999999995</v>
      </c>
      <c r="I99" s="171"/>
      <c r="J99" s="172">
        <f>ROUND(I99*H99,2)</f>
        <v>0</v>
      </c>
      <c r="K99" s="173"/>
      <c r="L99" s="38"/>
      <c r="M99" s="174" t="s">
        <v>3</v>
      </c>
      <c r="N99" s="175" t="s">
        <v>44</v>
      </c>
      <c r="O99" s="71"/>
      <c r="P99" s="176">
        <f>O99*H99</f>
        <v>0</v>
      </c>
      <c r="Q99" s="176">
        <v>0</v>
      </c>
      <c r="R99" s="176">
        <f>Q99*H99</f>
        <v>0</v>
      </c>
      <c r="S99" s="176">
        <v>0.22</v>
      </c>
      <c r="T99" s="177">
        <f>S99*H99</f>
        <v>165.011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78" t="s">
        <v>137</v>
      </c>
      <c r="AT99" s="178" t="s">
        <v>134</v>
      </c>
      <c r="AU99" s="178" t="s">
        <v>82</v>
      </c>
      <c r="AY99" s="18" t="s">
        <v>132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18" t="s">
        <v>78</v>
      </c>
      <c r="BK99" s="179">
        <f>ROUND(I99*H99,2)</f>
        <v>0</v>
      </c>
      <c r="BL99" s="18" t="s">
        <v>137</v>
      </c>
      <c r="BM99" s="178" t="s">
        <v>156</v>
      </c>
    </row>
    <row r="100" s="2" customFormat="1">
      <c r="A100" s="37"/>
      <c r="B100" s="38"/>
      <c r="C100" s="37"/>
      <c r="D100" s="180" t="s">
        <v>139</v>
      </c>
      <c r="E100" s="37"/>
      <c r="F100" s="181" t="s">
        <v>157</v>
      </c>
      <c r="G100" s="37"/>
      <c r="H100" s="37"/>
      <c r="I100" s="182"/>
      <c r="J100" s="37"/>
      <c r="K100" s="37"/>
      <c r="L100" s="38"/>
      <c r="M100" s="183"/>
      <c r="N100" s="184"/>
      <c r="O100" s="71"/>
      <c r="P100" s="71"/>
      <c r="Q100" s="71"/>
      <c r="R100" s="71"/>
      <c r="S100" s="71"/>
      <c r="T100" s="72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8" t="s">
        <v>139</v>
      </c>
      <c r="AU100" s="18" t="s">
        <v>82</v>
      </c>
    </row>
    <row r="101" s="13" customFormat="1">
      <c r="A101" s="13"/>
      <c r="B101" s="185"/>
      <c r="C101" s="13"/>
      <c r="D101" s="186" t="s">
        <v>141</v>
      </c>
      <c r="E101" s="187" t="s">
        <v>3</v>
      </c>
      <c r="F101" s="188" t="s">
        <v>158</v>
      </c>
      <c r="G101" s="13"/>
      <c r="H101" s="189">
        <v>750.04999999999995</v>
      </c>
      <c r="I101" s="190"/>
      <c r="J101" s="13"/>
      <c r="K101" s="13"/>
      <c r="L101" s="185"/>
      <c r="M101" s="191"/>
      <c r="N101" s="192"/>
      <c r="O101" s="192"/>
      <c r="P101" s="192"/>
      <c r="Q101" s="192"/>
      <c r="R101" s="192"/>
      <c r="S101" s="192"/>
      <c r="T101" s="19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7" t="s">
        <v>141</v>
      </c>
      <c r="AU101" s="187" t="s">
        <v>82</v>
      </c>
      <c r="AV101" s="13" t="s">
        <v>82</v>
      </c>
      <c r="AW101" s="13" t="s">
        <v>33</v>
      </c>
      <c r="AX101" s="13" t="s">
        <v>73</v>
      </c>
      <c r="AY101" s="187" t="s">
        <v>132</v>
      </c>
    </row>
    <row r="102" s="2" customFormat="1" ht="49.05" customHeight="1">
      <c r="A102" s="37"/>
      <c r="B102" s="165"/>
      <c r="C102" s="166" t="s">
        <v>159</v>
      </c>
      <c r="D102" s="166" t="s">
        <v>134</v>
      </c>
      <c r="E102" s="167" t="s">
        <v>160</v>
      </c>
      <c r="F102" s="168" t="s">
        <v>161</v>
      </c>
      <c r="G102" s="169" t="s">
        <v>101</v>
      </c>
      <c r="H102" s="170">
        <v>470</v>
      </c>
      <c r="I102" s="171"/>
      <c r="J102" s="172">
        <f>ROUND(I102*H102,2)</f>
        <v>0</v>
      </c>
      <c r="K102" s="173"/>
      <c r="L102" s="38"/>
      <c r="M102" s="174" t="s">
        <v>3</v>
      </c>
      <c r="N102" s="175" t="s">
        <v>44</v>
      </c>
      <c r="O102" s="71"/>
      <c r="P102" s="176">
        <f>O102*H102</f>
        <v>0</v>
      </c>
      <c r="Q102" s="176">
        <v>0</v>
      </c>
      <c r="R102" s="176">
        <f>Q102*H102</f>
        <v>0</v>
      </c>
      <c r="S102" s="176">
        <v>0.20499999999999999</v>
      </c>
      <c r="T102" s="177">
        <f>S102*H102</f>
        <v>96.349999999999994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8" t="s">
        <v>137</v>
      </c>
      <c r="AT102" s="178" t="s">
        <v>134</v>
      </c>
      <c r="AU102" s="178" t="s">
        <v>82</v>
      </c>
      <c r="AY102" s="18" t="s">
        <v>132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18" t="s">
        <v>78</v>
      </c>
      <c r="BK102" s="179">
        <f>ROUND(I102*H102,2)</f>
        <v>0</v>
      </c>
      <c r="BL102" s="18" t="s">
        <v>137</v>
      </c>
      <c r="BM102" s="178" t="s">
        <v>162</v>
      </c>
    </row>
    <row r="103" s="2" customFormat="1">
      <c r="A103" s="37"/>
      <c r="B103" s="38"/>
      <c r="C103" s="37"/>
      <c r="D103" s="180" t="s">
        <v>139</v>
      </c>
      <c r="E103" s="37"/>
      <c r="F103" s="181" t="s">
        <v>163</v>
      </c>
      <c r="G103" s="37"/>
      <c r="H103" s="37"/>
      <c r="I103" s="182"/>
      <c r="J103" s="37"/>
      <c r="K103" s="37"/>
      <c r="L103" s="38"/>
      <c r="M103" s="183"/>
      <c r="N103" s="184"/>
      <c r="O103" s="71"/>
      <c r="P103" s="71"/>
      <c r="Q103" s="71"/>
      <c r="R103" s="71"/>
      <c r="S103" s="71"/>
      <c r="T103" s="72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139</v>
      </c>
      <c r="AU103" s="18" t="s">
        <v>82</v>
      </c>
    </row>
    <row r="104" s="13" customFormat="1">
      <c r="A104" s="13"/>
      <c r="B104" s="185"/>
      <c r="C104" s="13"/>
      <c r="D104" s="186" t="s">
        <v>141</v>
      </c>
      <c r="E104" s="187" t="s">
        <v>3</v>
      </c>
      <c r="F104" s="188" t="s">
        <v>164</v>
      </c>
      <c r="G104" s="13"/>
      <c r="H104" s="189">
        <v>460</v>
      </c>
      <c r="I104" s="190"/>
      <c r="J104" s="13"/>
      <c r="K104" s="13"/>
      <c r="L104" s="185"/>
      <c r="M104" s="191"/>
      <c r="N104" s="192"/>
      <c r="O104" s="192"/>
      <c r="P104" s="192"/>
      <c r="Q104" s="192"/>
      <c r="R104" s="192"/>
      <c r="S104" s="192"/>
      <c r="T104" s="19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87" t="s">
        <v>141</v>
      </c>
      <c r="AU104" s="187" t="s">
        <v>82</v>
      </c>
      <c r="AV104" s="13" t="s">
        <v>82</v>
      </c>
      <c r="AW104" s="13" t="s">
        <v>33</v>
      </c>
      <c r="AX104" s="13" t="s">
        <v>73</v>
      </c>
      <c r="AY104" s="187" t="s">
        <v>132</v>
      </c>
    </row>
    <row r="105" s="13" customFormat="1">
      <c r="A105" s="13"/>
      <c r="B105" s="185"/>
      <c r="C105" s="13"/>
      <c r="D105" s="186" t="s">
        <v>141</v>
      </c>
      <c r="E105" s="187" t="s">
        <v>3</v>
      </c>
      <c r="F105" s="188" t="s">
        <v>165</v>
      </c>
      <c r="G105" s="13"/>
      <c r="H105" s="189">
        <v>10</v>
      </c>
      <c r="I105" s="190"/>
      <c r="J105" s="13"/>
      <c r="K105" s="13"/>
      <c r="L105" s="185"/>
      <c r="M105" s="191"/>
      <c r="N105" s="192"/>
      <c r="O105" s="192"/>
      <c r="P105" s="192"/>
      <c r="Q105" s="192"/>
      <c r="R105" s="192"/>
      <c r="S105" s="192"/>
      <c r="T105" s="19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7" t="s">
        <v>141</v>
      </c>
      <c r="AU105" s="187" t="s">
        <v>82</v>
      </c>
      <c r="AV105" s="13" t="s">
        <v>82</v>
      </c>
      <c r="AW105" s="13" t="s">
        <v>33</v>
      </c>
      <c r="AX105" s="13" t="s">
        <v>73</v>
      </c>
      <c r="AY105" s="187" t="s">
        <v>132</v>
      </c>
    </row>
    <row r="106" s="2" customFormat="1" ht="24.15" customHeight="1">
      <c r="A106" s="37"/>
      <c r="B106" s="165"/>
      <c r="C106" s="166" t="s">
        <v>166</v>
      </c>
      <c r="D106" s="166" t="s">
        <v>134</v>
      </c>
      <c r="E106" s="167" t="s">
        <v>167</v>
      </c>
      <c r="F106" s="168" t="s">
        <v>168</v>
      </c>
      <c r="G106" s="169" t="s">
        <v>87</v>
      </c>
      <c r="H106" s="170">
        <v>150</v>
      </c>
      <c r="I106" s="171"/>
      <c r="J106" s="172">
        <f>ROUND(I106*H106,2)</f>
        <v>0</v>
      </c>
      <c r="K106" s="173"/>
      <c r="L106" s="38"/>
      <c r="M106" s="174" t="s">
        <v>3</v>
      </c>
      <c r="N106" s="175" t="s">
        <v>44</v>
      </c>
      <c r="O106" s="71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78" t="s">
        <v>137</v>
      </c>
      <c r="AT106" s="178" t="s">
        <v>134</v>
      </c>
      <c r="AU106" s="178" t="s">
        <v>82</v>
      </c>
      <c r="AY106" s="18" t="s">
        <v>132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8" t="s">
        <v>78</v>
      </c>
      <c r="BK106" s="179">
        <f>ROUND(I106*H106,2)</f>
        <v>0</v>
      </c>
      <c r="BL106" s="18" t="s">
        <v>137</v>
      </c>
      <c r="BM106" s="178" t="s">
        <v>169</v>
      </c>
    </row>
    <row r="107" s="2" customFormat="1">
      <c r="A107" s="37"/>
      <c r="B107" s="38"/>
      <c r="C107" s="37"/>
      <c r="D107" s="180" t="s">
        <v>139</v>
      </c>
      <c r="E107" s="37"/>
      <c r="F107" s="181" t="s">
        <v>170</v>
      </c>
      <c r="G107" s="37"/>
      <c r="H107" s="37"/>
      <c r="I107" s="182"/>
      <c r="J107" s="37"/>
      <c r="K107" s="37"/>
      <c r="L107" s="38"/>
      <c r="M107" s="183"/>
      <c r="N107" s="184"/>
      <c r="O107" s="71"/>
      <c r="P107" s="71"/>
      <c r="Q107" s="71"/>
      <c r="R107" s="71"/>
      <c r="S107" s="71"/>
      <c r="T107" s="72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8" t="s">
        <v>139</v>
      </c>
      <c r="AU107" s="18" t="s">
        <v>82</v>
      </c>
    </row>
    <row r="108" s="13" customFormat="1">
      <c r="A108" s="13"/>
      <c r="B108" s="185"/>
      <c r="C108" s="13"/>
      <c r="D108" s="186" t="s">
        <v>141</v>
      </c>
      <c r="E108" s="187" t="s">
        <v>3</v>
      </c>
      <c r="F108" s="188" t="s">
        <v>171</v>
      </c>
      <c r="G108" s="13"/>
      <c r="H108" s="189">
        <v>150</v>
      </c>
      <c r="I108" s="190"/>
      <c r="J108" s="13"/>
      <c r="K108" s="13"/>
      <c r="L108" s="185"/>
      <c r="M108" s="191"/>
      <c r="N108" s="192"/>
      <c r="O108" s="192"/>
      <c r="P108" s="192"/>
      <c r="Q108" s="192"/>
      <c r="R108" s="192"/>
      <c r="S108" s="192"/>
      <c r="T108" s="19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7" t="s">
        <v>141</v>
      </c>
      <c r="AU108" s="187" t="s">
        <v>82</v>
      </c>
      <c r="AV108" s="13" t="s">
        <v>82</v>
      </c>
      <c r="AW108" s="13" t="s">
        <v>33</v>
      </c>
      <c r="AX108" s="13" t="s">
        <v>73</v>
      </c>
      <c r="AY108" s="187" t="s">
        <v>132</v>
      </c>
    </row>
    <row r="109" s="2" customFormat="1" ht="33" customHeight="1">
      <c r="A109" s="37"/>
      <c r="B109" s="165"/>
      <c r="C109" s="166" t="s">
        <v>172</v>
      </c>
      <c r="D109" s="166" t="s">
        <v>134</v>
      </c>
      <c r="E109" s="167" t="s">
        <v>173</v>
      </c>
      <c r="F109" s="168" t="s">
        <v>174</v>
      </c>
      <c r="G109" s="169" t="s">
        <v>175</v>
      </c>
      <c r="H109" s="170">
        <v>63.609000000000002</v>
      </c>
      <c r="I109" s="171"/>
      <c r="J109" s="172">
        <f>ROUND(I109*H109,2)</f>
        <v>0</v>
      </c>
      <c r="K109" s="173"/>
      <c r="L109" s="38"/>
      <c r="M109" s="174" t="s">
        <v>3</v>
      </c>
      <c r="N109" s="175" t="s">
        <v>44</v>
      </c>
      <c r="O109" s="71"/>
      <c r="P109" s="176">
        <f>O109*H109</f>
        <v>0</v>
      </c>
      <c r="Q109" s="176">
        <v>0</v>
      </c>
      <c r="R109" s="176">
        <f>Q109*H109</f>
        <v>0</v>
      </c>
      <c r="S109" s="176">
        <v>0</v>
      </c>
      <c r="T109" s="17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78" t="s">
        <v>137</v>
      </c>
      <c r="AT109" s="178" t="s">
        <v>134</v>
      </c>
      <c r="AU109" s="178" t="s">
        <v>82</v>
      </c>
      <c r="AY109" s="18" t="s">
        <v>132</v>
      </c>
      <c r="BE109" s="179">
        <f>IF(N109="základní",J109,0)</f>
        <v>0</v>
      </c>
      <c r="BF109" s="179">
        <f>IF(N109="snížená",J109,0)</f>
        <v>0</v>
      </c>
      <c r="BG109" s="179">
        <f>IF(N109="zákl. přenesená",J109,0)</f>
        <v>0</v>
      </c>
      <c r="BH109" s="179">
        <f>IF(N109="sníž. přenesená",J109,0)</f>
        <v>0</v>
      </c>
      <c r="BI109" s="179">
        <f>IF(N109="nulová",J109,0)</f>
        <v>0</v>
      </c>
      <c r="BJ109" s="18" t="s">
        <v>78</v>
      </c>
      <c r="BK109" s="179">
        <f>ROUND(I109*H109,2)</f>
        <v>0</v>
      </c>
      <c r="BL109" s="18" t="s">
        <v>137</v>
      </c>
      <c r="BM109" s="178" t="s">
        <v>176</v>
      </c>
    </row>
    <row r="110" s="2" customFormat="1">
      <c r="A110" s="37"/>
      <c r="B110" s="38"/>
      <c r="C110" s="37"/>
      <c r="D110" s="180" t="s">
        <v>139</v>
      </c>
      <c r="E110" s="37"/>
      <c r="F110" s="181" t="s">
        <v>177</v>
      </c>
      <c r="G110" s="37"/>
      <c r="H110" s="37"/>
      <c r="I110" s="182"/>
      <c r="J110" s="37"/>
      <c r="K110" s="37"/>
      <c r="L110" s="38"/>
      <c r="M110" s="183"/>
      <c r="N110" s="184"/>
      <c r="O110" s="71"/>
      <c r="P110" s="71"/>
      <c r="Q110" s="71"/>
      <c r="R110" s="71"/>
      <c r="S110" s="71"/>
      <c r="T110" s="72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8" t="s">
        <v>139</v>
      </c>
      <c r="AU110" s="18" t="s">
        <v>82</v>
      </c>
    </row>
    <row r="111" s="13" customFormat="1">
      <c r="A111" s="13"/>
      <c r="B111" s="185"/>
      <c r="C111" s="13"/>
      <c r="D111" s="186" t="s">
        <v>141</v>
      </c>
      <c r="E111" s="187" t="s">
        <v>3</v>
      </c>
      <c r="F111" s="188" t="s">
        <v>178</v>
      </c>
      <c r="G111" s="13"/>
      <c r="H111" s="189">
        <v>63.609000000000002</v>
      </c>
      <c r="I111" s="190"/>
      <c r="J111" s="13"/>
      <c r="K111" s="13"/>
      <c r="L111" s="185"/>
      <c r="M111" s="191"/>
      <c r="N111" s="192"/>
      <c r="O111" s="192"/>
      <c r="P111" s="192"/>
      <c r="Q111" s="192"/>
      <c r="R111" s="192"/>
      <c r="S111" s="192"/>
      <c r="T111" s="19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7" t="s">
        <v>141</v>
      </c>
      <c r="AU111" s="187" t="s">
        <v>82</v>
      </c>
      <c r="AV111" s="13" t="s">
        <v>82</v>
      </c>
      <c r="AW111" s="13" t="s">
        <v>33</v>
      </c>
      <c r="AX111" s="13" t="s">
        <v>73</v>
      </c>
      <c r="AY111" s="187" t="s">
        <v>132</v>
      </c>
    </row>
    <row r="112" s="2" customFormat="1" ht="44.25" customHeight="1">
      <c r="A112" s="37"/>
      <c r="B112" s="165"/>
      <c r="C112" s="166" t="s">
        <v>179</v>
      </c>
      <c r="D112" s="166" t="s">
        <v>134</v>
      </c>
      <c r="E112" s="167" t="s">
        <v>180</v>
      </c>
      <c r="F112" s="168" t="s">
        <v>181</v>
      </c>
      <c r="G112" s="169" t="s">
        <v>175</v>
      </c>
      <c r="H112" s="170">
        <v>9</v>
      </c>
      <c r="I112" s="171"/>
      <c r="J112" s="172">
        <f>ROUND(I112*H112,2)</f>
        <v>0</v>
      </c>
      <c r="K112" s="173"/>
      <c r="L112" s="38"/>
      <c r="M112" s="174" t="s">
        <v>3</v>
      </c>
      <c r="N112" s="175" t="s">
        <v>44</v>
      </c>
      <c r="O112" s="71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78" t="s">
        <v>137</v>
      </c>
      <c r="AT112" s="178" t="s">
        <v>134</v>
      </c>
      <c r="AU112" s="178" t="s">
        <v>82</v>
      </c>
      <c r="AY112" s="18" t="s">
        <v>132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8" t="s">
        <v>78</v>
      </c>
      <c r="BK112" s="179">
        <f>ROUND(I112*H112,2)</f>
        <v>0</v>
      </c>
      <c r="BL112" s="18" t="s">
        <v>137</v>
      </c>
      <c r="BM112" s="178" t="s">
        <v>182</v>
      </c>
    </row>
    <row r="113" s="2" customFormat="1">
      <c r="A113" s="37"/>
      <c r="B113" s="38"/>
      <c r="C113" s="37"/>
      <c r="D113" s="180" t="s">
        <v>139</v>
      </c>
      <c r="E113" s="37"/>
      <c r="F113" s="181" t="s">
        <v>183</v>
      </c>
      <c r="G113" s="37"/>
      <c r="H113" s="37"/>
      <c r="I113" s="182"/>
      <c r="J113" s="37"/>
      <c r="K113" s="37"/>
      <c r="L113" s="38"/>
      <c r="M113" s="183"/>
      <c r="N113" s="184"/>
      <c r="O113" s="71"/>
      <c r="P113" s="71"/>
      <c r="Q113" s="71"/>
      <c r="R113" s="71"/>
      <c r="S113" s="71"/>
      <c r="T113" s="72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8" t="s">
        <v>139</v>
      </c>
      <c r="AU113" s="18" t="s">
        <v>82</v>
      </c>
    </row>
    <row r="114" s="13" customFormat="1">
      <c r="A114" s="13"/>
      <c r="B114" s="185"/>
      <c r="C114" s="13"/>
      <c r="D114" s="186" t="s">
        <v>141</v>
      </c>
      <c r="E114" s="187" t="s">
        <v>3</v>
      </c>
      <c r="F114" s="188" t="s">
        <v>184</v>
      </c>
      <c r="G114" s="13"/>
      <c r="H114" s="189">
        <v>9</v>
      </c>
      <c r="I114" s="190"/>
      <c r="J114" s="13"/>
      <c r="K114" s="13"/>
      <c r="L114" s="185"/>
      <c r="M114" s="191"/>
      <c r="N114" s="192"/>
      <c r="O114" s="192"/>
      <c r="P114" s="192"/>
      <c r="Q114" s="192"/>
      <c r="R114" s="192"/>
      <c r="S114" s="192"/>
      <c r="T114" s="19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7" t="s">
        <v>141</v>
      </c>
      <c r="AU114" s="187" t="s">
        <v>82</v>
      </c>
      <c r="AV114" s="13" t="s">
        <v>82</v>
      </c>
      <c r="AW114" s="13" t="s">
        <v>33</v>
      </c>
      <c r="AX114" s="13" t="s">
        <v>73</v>
      </c>
      <c r="AY114" s="187" t="s">
        <v>132</v>
      </c>
    </row>
    <row r="115" s="2" customFormat="1" ht="44.25" customHeight="1">
      <c r="A115" s="37"/>
      <c r="B115" s="165"/>
      <c r="C115" s="166" t="s">
        <v>185</v>
      </c>
      <c r="D115" s="166" t="s">
        <v>134</v>
      </c>
      <c r="E115" s="167" t="s">
        <v>186</v>
      </c>
      <c r="F115" s="168" t="s">
        <v>187</v>
      </c>
      <c r="G115" s="169" t="s">
        <v>175</v>
      </c>
      <c r="H115" s="170">
        <v>66.390000000000001</v>
      </c>
      <c r="I115" s="171"/>
      <c r="J115" s="172">
        <f>ROUND(I115*H115,2)</f>
        <v>0</v>
      </c>
      <c r="K115" s="173"/>
      <c r="L115" s="38"/>
      <c r="M115" s="174" t="s">
        <v>3</v>
      </c>
      <c r="N115" s="175" t="s">
        <v>44</v>
      </c>
      <c r="O115" s="71"/>
      <c r="P115" s="176">
        <f>O115*H115</f>
        <v>0</v>
      </c>
      <c r="Q115" s="176">
        <v>0</v>
      </c>
      <c r="R115" s="176">
        <f>Q115*H115</f>
        <v>0</v>
      </c>
      <c r="S115" s="176">
        <v>0</v>
      </c>
      <c r="T115" s="17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78" t="s">
        <v>137</v>
      </c>
      <c r="AT115" s="178" t="s">
        <v>134</v>
      </c>
      <c r="AU115" s="178" t="s">
        <v>82</v>
      </c>
      <c r="AY115" s="18" t="s">
        <v>132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18" t="s">
        <v>78</v>
      </c>
      <c r="BK115" s="179">
        <f>ROUND(I115*H115,2)</f>
        <v>0</v>
      </c>
      <c r="BL115" s="18" t="s">
        <v>137</v>
      </c>
      <c r="BM115" s="178" t="s">
        <v>188</v>
      </c>
    </row>
    <row r="116" s="2" customFormat="1">
      <c r="A116" s="37"/>
      <c r="B116" s="38"/>
      <c r="C116" s="37"/>
      <c r="D116" s="180" t="s">
        <v>139</v>
      </c>
      <c r="E116" s="37"/>
      <c r="F116" s="181" t="s">
        <v>189</v>
      </c>
      <c r="G116" s="37"/>
      <c r="H116" s="37"/>
      <c r="I116" s="182"/>
      <c r="J116" s="37"/>
      <c r="K116" s="37"/>
      <c r="L116" s="38"/>
      <c r="M116" s="183"/>
      <c r="N116" s="184"/>
      <c r="O116" s="71"/>
      <c r="P116" s="71"/>
      <c r="Q116" s="71"/>
      <c r="R116" s="71"/>
      <c r="S116" s="71"/>
      <c r="T116" s="72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8" t="s">
        <v>139</v>
      </c>
      <c r="AU116" s="18" t="s">
        <v>82</v>
      </c>
    </row>
    <row r="117" s="13" customFormat="1">
      <c r="A117" s="13"/>
      <c r="B117" s="185"/>
      <c r="C117" s="13"/>
      <c r="D117" s="186" t="s">
        <v>141</v>
      </c>
      <c r="E117" s="187" t="s">
        <v>3</v>
      </c>
      <c r="F117" s="188" t="s">
        <v>190</v>
      </c>
      <c r="G117" s="13"/>
      <c r="H117" s="189">
        <v>66.390000000000001</v>
      </c>
      <c r="I117" s="190"/>
      <c r="J117" s="13"/>
      <c r="K117" s="13"/>
      <c r="L117" s="185"/>
      <c r="M117" s="191"/>
      <c r="N117" s="192"/>
      <c r="O117" s="192"/>
      <c r="P117" s="192"/>
      <c r="Q117" s="192"/>
      <c r="R117" s="192"/>
      <c r="S117" s="192"/>
      <c r="T117" s="19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7" t="s">
        <v>141</v>
      </c>
      <c r="AU117" s="187" t="s">
        <v>82</v>
      </c>
      <c r="AV117" s="13" t="s">
        <v>82</v>
      </c>
      <c r="AW117" s="13" t="s">
        <v>33</v>
      </c>
      <c r="AX117" s="13" t="s">
        <v>73</v>
      </c>
      <c r="AY117" s="187" t="s">
        <v>132</v>
      </c>
    </row>
    <row r="118" s="2" customFormat="1" ht="62.7" customHeight="1">
      <c r="A118" s="37"/>
      <c r="B118" s="165"/>
      <c r="C118" s="166" t="s">
        <v>191</v>
      </c>
      <c r="D118" s="166" t="s">
        <v>134</v>
      </c>
      <c r="E118" s="167" t="s">
        <v>192</v>
      </c>
      <c r="F118" s="168" t="s">
        <v>193</v>
      </c>
      <c r="G118" s="169" t="s">
        <v>175</v>
      </c>
      <c r="H118" s="170">
        <v>66.390000000000001</v>
      </c>
      <c r="I118" s="171"/>
      <c r="J118" s="172">
        <f>ROUND(I118*H118,2)</f>
        <v>0</v>
      </c>
      <c r="K118" s="173"/>
      <c r="L118" s="38"/>
      <c r="M118" s="174" t="s">
        <v>3</v>
      </c>
      <c r="N118" s="175" t="s">
        <v>44</v>
      </c>
      <c r="O118" s="71"/>
      <c r="P118" s="176">
        <f>O118*H118</f>
        <v>0</v>
      </c>
      <c r="Q118" s="176">
        <v>0</v>
      </c>
      <c r="R118" s="176">
        <f>Q118*H118</f>
        <v>0</v>
      </c>
      <c r="S118" s="176">
        <v>0</v>
      </c>
      <c r="T118" s="17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78" t="s">
        <v>137</v>
      </c>
      <c r="AT118" s="178" t="s">
        <v>134</v>
      </c>
      <c r="AU118" s="178" t="s">
        <v>82</v>
      </c>
      <c r="AY118" s="18" t="s">
        <v>132</v>
      </c>
      <c r="BE118" s="179">
        <f>IF(N118="základní",J118,0)</f>
        <v>0</v>
      </c>
      <c r="BF118" s="179">
        <f>IF(N118="snížená",J118,0)</f>
        <v>0</v>
      </c>
      <c r="BG118" s="179">
        <f>IF(N118="zákl. přenesená",J118,0)</f>
        <v>0</v>
      </c>
      <c r="BH118" s="179">
        <f>IF(N118="sníž. přenesená",J118,0)</f>
        <v>0</v>
      </c>
      <c r="BI118" s="179">
        <f>IF(N118="nulová",J118,0)</f>
        <v>0</v>
      </c>
      <c r="BJ118" s="18" t="s">
        <v>78</v>
      </c>
      <c r="BK118" s="179">
        <f>ROUND(I118*H118,2)</f>
        <v>0</v>
      </c>
      <c r="BL118" s="18" t="s">
        <v>137</v>
      </c>
      <c r="BM118" s="178" t="s">
        <v>194</v>
      </c>
    </row>
    <row r="119" s="2" customFormat="1">
      <c r="A119" s="37"/>
      <c r="B119" s="38"/>
      <c r="C119" s="37"/>
      <c r="D119" s="180" t="s">
        <v>139</v>
      </c>
      <c r="E119" s="37"/>
      <c r="F119" s="181" t="s">
        <v>195</v>
      </c>
      <c r="G119" s="37"/>
      <c r="H119" s="37"/>
      <c r="I119" s="182"/>
      <c r="J119" s="37"/>
      <c r="K119" s="37"/>
      <c r="L119" s="38"/>
      <c r="M119" s="183"/>
      <c r="N119" s="184"/>
      <c r="O119" s="71"/>
      <c r="P119" s="71"/>
      <c r="Q119" s="71"/>
      <c r="R119" s="71"/>
      <c r="S119" s="71"/>
      <c r="T119" s="72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139</v>
      </c>
      <c r="AU119" s="18" t="s">
        <v>82</v>
      </c>
    </row>
    <row r="120" s="13" customFormat="1">
      <c r="A120" s="13"/>
      <c r="B120" s="185"/>
      <c r="C120" s="13"/>
      <c r="D120" s="186" t="s">
        <v>141</v>
      </c>
      <c r="E120" s="187" t="s">
        <v>3</v>
      </c>
      <c r="F120" s="188" t="s">
        <v>190</v>
      </c>
      <c r="G120" s="13"/>
      <c r="H120" s="189">
        <v>66.390000000000001</v>
      </c>
      <c r="I120" s="190"/>
      <c r="J120" s="13"/>
      <c r="K120" s="13"/>
      <c r="L120" s="185"/>
      <c r="M120" s="191"/>
      <c r="N120" s="192"/>
      <c r="O120" s="192"/>
      <c r="P120" s="192"/>
      <c r="Q120" s="192"/>
      <c r="R120" s="192"/>
      <c r="S120" s="192"/>
      <c r="T120" s="19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7" t="s">
        <v>141</v>
      </c>
      <c r="AU120" s="187" t="s">
        <v>82</v>
      </c>
      <c r="AV120" s="13" t="s">
        <v>82</v>
      </c>
      <c r="AW120" s="13" t="s">
        <v>33</v>
      </c>
      <c r="AX120" s="13" t="s">
        <v>73</v>
      </c>
      <c r="AY120" s="187" t="s">
        <v>132</v>
      </c>
    </row>
    <row r="121" s="2" customFormat="1" ht="37.8" customHeight="1">
      <c r="A121" s="37"/>
      <c r="B121" s="165"/>
      <c r="C121" s="166" t="s">
        <v>196</v>
      </c>
      <c r="D121" s="166" t="s">
        <v>134</v>
      </c>
      <c r="E121" s="167" t="s">
        <v>197</v>
      </c>
      <c r="F121" s="168" t="s">
        <v>198</v>
      </c>
      <c r="G121" s="169" t="s">
        <v>175</v>
      </c>
      <c r="H121" s="170">
        <v>66.390000000000001</v>
      </c>
      <c r="I121" s="171"/>
      <c r="J121" s="172">
        <f>ROUND(I121*H121,2)</f>
        <v>0</v>
      </c>
      <c r="K121" s="173"/>
      <c r="L121" s="38"/>
      <c r="M121" s="174" t="s">
        <v>3</v>
      </c>
      <c r="N121" s="175" t="s">
        <v>44</v>
      </c>
      <c r="O121" s="71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78" t="s">
        <v>137</v>
      </c>
      <c r="AT121" s="178" t="s">
        <v>134</v>
      </c>
      <c r="AU121" s="178" t="s">
        <v>82</v>
      </c>
      <c r="AY121" s="18" t="s">
        <v>132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18" t="s">
        <v>78</v>
      </c>
      <c r="BK121" s="179">
        <f>ROUND(I121*H121,2)</f>
        <v>0</v>
      </c>
      <c r="BL121" s="18" t="s">
        <v>137</v>
      </c>
      <c r="BM121" s="178" t="s">
        <v>199</v>
      </c>
    </row>
    <row r="122" s="2" customFormat="1">
      <c r="A122" s="37"/>
      <c r="B122" s="38"/>
      <c r="C122" s="37"/>
      <c r="D122" s="180" t="s">
        <v>139</v>
      </c>
      <c r="E122" s="37"/>
      <c r="F122" s="181" t="s">
        <v>200</v>
      </c>
      <c r="G122" s="37"/>
      <c r="H122" s="37"/>
      <c r="I122" s="182"/>
      <c r="J122" s="37"/>
      <c r="K122" s="37"/>
      <c r="L122" s="38"/>
      <c r="M122" s="183"/>
      <c r="N122" s="184"/>
      <c r="O122" s="71"/>
      <c r="P122" s="71"/>
      <c r="Q122" s="71"/>
      <c r="R122" s="71"/>
      <c r="S122" s="71"/>
      <c r="T122" s="72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139</v>
      </c>
      <c r="AU122" s="18" t="s">
        <v>82</v>
      </c>
    </row>
    <row r="123" s="2" customFormat="1" ht="44.25" customHeight="1">
      <c r="A123" s="37"/>
      <c r="B123" s="165"/>
      <c r="C123" s="166" t="s">
        <v>9</v>
      </c>
      <c r="D123" s="166" t="s">
        <v>134</v>
      </c>
      <c r="E123" s="167" t="s">
        <v>201</v>
      </c>
      <c r="F123" s="168" t="s">
        <v>202</v>
      </c>
      <c r="G123" s="169" t="s">
        <v>203</v>
      </c>
      <c r="H123" s="170">
        <v>119.502</v>
      </c>
      <c r="I123" s="171"/>
      <c r="J123" s="172">
        <f>ROUND(I123*H123,2)</f>
        <v>0</v>
      </c>
      <c r="K123" s="173"/>
      <c r="L123" s="38"/>
      <c r="M123" s="174" t="s">
        <v>3</v>
      </c>
      <c r="N123" s="175" t="s">
        <v>44</v>
      </c>
      <c r="O123" s="71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8" t="s">
        <v>137</v>
      </c>
      <c r="AT123" s="178" t="s">
        <v>134</v>
      </c>
      <c r="AU123" s="178" t="s">
        <v>82</v>
      </c>
      <c r="AY123" s="18" t="s">
        <v>132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8" t="s">
        <v>78</v>
      </c>
      <c r="BK123" s="179">
        <f>ROUND(I123*H123,2)</f>
        <v>0</v>
      </c>
      <c r="BL123" s="18" t="s">
        <v>137</v>
      </c>
      <c r="BM123" s="178" t="s">
        <v>204</v>
      </c>
    </row>
    <row r="124" s="2" customFormat="1">
      <c r="A124" s="37"/>
      <c r="B124" s="38"/>
      <c r="C124" s="37"/>
      <c r="D124" s="180" t="s">
        <v>139</v>
      </c>
      <c r="E124" s="37"/>
      <c r="F124" s="181" t="s">
        <v>205</v>
      </c>
      <c r="G124" s="37"/>
      <c r="H124" s="37"/>
      <c r="I124" s="182"/>
      <c r="J124" s="37"/>
      <c r="K124" s="37"/>
      <c r="L124" s="38"/>
      <c r="M124" s="183"/>
      <c r="N124" s="184"/>
      <c r="O124" s="71"/>
      <c r="P124" s="71"/>
      <c r="Q124" s="71"/>
      <c r="R124" s="71"/>
      <c r="S124" s="71"/>
      <c r="T124" s="7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139</v>
      </c>
      <c r="AU124" s="18" t="s">
        <v>82</v>
      </c>
    </row>
    <row r="125" s="13" customFormat="1">
      <c r="A125" s="13"/>
      <c r="B125" s="185"/>
      <c r="C125" s="13"/>
      <c r="D125" s="186" t="s">
        <v>141</v>
      </c>
      <c r="E125" s="187" t="s">
        <v>3</v>
      </c>
      <c r="F125" s="188" t="s">
        <v>206</v>
      </c>
      <c r="G125" s="13"/>
      <c r="H125" s="189">
        <v>119.502</v>
      </c>
      <c r="I125" s="190"/>
      <c r="J125" s="13"/>
      <c r="K125" s="13"/>
      <c r="L125" s="185"/>
      <c r="M125" s="191"/>
      <c r="N125" s="192"/>
      <c r="O125" s="192"/>
      <c r="P125" s="192"/>
      <c r="Q125" s="192"/>
      <c r="R125" s="192"/>
      <c r="S125" s="192"/>
      <c r="T125" s="19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7" t="s">
        <v>141</v>
      </c>
      <c r="AU125" s="187" t="s">
        <v>82</v>
      </c>
      <c r="AV125" s="13" t="s">
        <v>82</v>
      </c>
      <c r="AW125" s="13" t="s">
        <v>33</v>
      </c>
      <c r="AX125" s="13" t="s">
        <v>73</v>
      </c>
      <c r="AY125" s="187" t="s">
        <v>132</v>
      </c>
    </row>
    <row r="126" s="2" customFormat="1" ht="44.25" customHeight="1">
      <c r="A126" s="37"/>
      <c r="B126" s="165"/>
      <c r="C126" s="166" t="s">
        <v>207</v>
      </c>
      <c r="D126" s="166" t="s">
        <v>134</v>
      </c>
      <c r="E126" s="167" t="s">
        <v>208</v>
      </c>
      <c r="F126" s="168" t="s">
        <v>209</v>
      </c>
      <c r="G126" s="169" t="s">
        <v>175</v>
      </c>
      <c r="H126" s="170">
        <v>5.7000000000000002</v>
      </c>
      <c r="I126" s="171"/>
      <c r="J126" s="172">
        <f>ROUND(I126*H126,2)</f>
        <v>0</v>
      </c>
      <c r="K126" s="173"/>
      <c r="L126" s="38"/>
      <c r="M126" s="174" t="s">
        <v>3</v>
      </c>
      <c r="N126" s="175" t="s">
        <v>44</v>
      </c>
      <c r="O126" s="71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78" t="s">
        <v>137</v>
      </c>
      <c r="AT126" s="178" t="s">
        <v>134</v>
      </c>
      <c r="AU126" s="178" t="s">
        <v>82</v>
      </c>
      <c r="AY126" s="18" t="s">
        <v>132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8" t="s">
        <v>78</v>
      </c>
      <c r="BK126" s="179">
        <f>ROUND(I126*H126,2)</f>
        <v>0</v>
      </c>
      <c r="BL126" s="18" t="s">
        <v>137</v>
      </c>
      <c r="BM126" s="178" t="s">
        <v>210</v>
      </c>
    </row>
    <row r="127" s="2" customFormat="1">
      <c r="A127" s="37"/>
      <c r="B127" s="38"/>
      <c r="C127" s="37"/>
      <c r="D127" s="180" t="s">
        <v>139</v>
      </c>
      <c r="E127" s="37"/>
      <c r="F127" s="181" t="s">
        <v>211</v>
      </c>
      <c r="G127" s="37"/>
      <c r="H127" s="37"/>
      <c r="I127" s="182"/>
      <c r="J127" s="37"/>
      <c r="K127" s="37"/>
      <c r="L127" s="38"/>
      <c r="M127" s="183"/>
      <c r="N127" s="184"/>
      <c r="O127" s="71"/>
      <c r="P127" s="71"/>
      <c r="Q127" s="71"/>
      <c r="R127" s="71"/>
      <c r="S127" s="71"/>
      <c r="T127" s="72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139</v>
      </c>
      <c r="AU127" s="18" t="s">
        <v>82</v>
      </c>
    </row>
    <row r="128" s="13" customFormat="1">
      <c r="A128" s="13"/>
      <c r="B128" s="185"/>
      <c r="C128" s="13"/>
      <c r="D128" s="186" t="s">
        <v>141</v>
      </c>
      <c r="E128" s="187" t="s">
        <v>3</v>
      </c>
      <c r="F128" s="188" t="s">
        <v>212</v>
      </c>
      <c r="G128" s="13"/>
      <c r="H128" s="189">
        <v>5.7000000000000002</v>
      </c>
      <c r="I128" s="190"/>
      <c r="J128" s="13"/>
      <c r="K128" s="13"/>
      <c r="L128" s="185"/>
      <c r="M128" s="191"/>
      <c r="N128" s="192"/>
      <c r="O128" s="192"/>
      <c r="P128" s="192"/>
      <c r="Q128" s="192"/>
      <c r="R128" s="192"/>
      <c r="S128" s="192"/>
      <c r="T128" s="19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7" t="s">
        <v>141</v>
      </c>
      <c r="AU128" s="187" t="s">
        <v>82</v>
      </c>
      <c r="AV128" s="13" t="s">
        <v>82</v>
      </c>
      <c r="AW128" s="13" t="s">
        <v>33</v>
      </c>
      <c r="AX128" s="13" t="s">
        <v>73</v>
      </c>
      <c r="AY128" s="187" t="s">
        <v>132</v>
      </c>
    </row>
    <row r="129" s="2" customFormat="1" ht="66.75" customHeight="1">
      <c r="A129" s="37"/>
      <c r="B129" s="165"/>
      <c r="C129" s="166" t="s">
        <v>213</v>
      </c>
      <c r="D129" s="166" t="s">
        <v>134</v>
      </c>
      <c r="E129" s="167" t="s">
        <v>214</v>
      </c>
      <c r="F129" s="168" t="s">
        <v>215</v>
      </c>
      <c r="G129" s="169" t="s">
        <v>175</v>
      </c>
      <c r="H129" s="170">
        <v>2.7000000000000002</v>
      </c>
      <c r="I129" s="171"/>
      <c r="J129" s="172">
        <f>ROUND(I129*H129,2)</f>
        <v>0</v>
      </c>
      <c r="K129" s="173"/>
      <c r="L129" s="38"/>
      <c r="M129" s="174" t="s">
        <v>3</v>
      </c>
      <c r="N129" s="175" t="s">
        <v>44</v>
      </c>
      <c r="O129" s="71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78" t="s">
        <v>137</v>
      </c>
      <c r="AT129" s="178" t="s">
        <v>134</v>
      </c>
      <c r="AU129" s="178" t="s">
        <v>82</v>
      </c>
      <c r="AY129" s="18" t="s">
        <v>132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8" t="s">
        <v>78</v>
      </c>
      <c r="BK129" s="179">
        <f>ROUND(I129*H129,2)</f>
        <v>0</v>
      </c>
      <c r="BL129" s="18" t="s">
        <v>137</v>
      </c>
      <c r="BM129" s="178" t="s">
        <v>216</v>
      </c>
    </row>
    <row r="130" s="2" customFormat="1">
      <c r="A130" s="37"/>
      <c r="B130" s="38"/>
      <c r="C130" s="37"/>
      <c r="D130" s="180" t="s">
        <v>139</v>
      </c>
      <c r="E130" s="37"/>
      <c r="F130" s="181" t="s">
        <v>217</v>
      </c>
      <c r="G130" s="37"/>
      <c r="H130" s="37"/>
      <c r="I130" s="182"/>
      <c r="J130" s="37"/>
      <c r="K130" s="37"/>
      <c r="L130" s="38"/>
      <c r="M130" s="183"/>
      <c r="N130" s="184"/>
      <c r="O130" s="71"/>
      <c r="P130" s="71"/>
      <c r="Q130" s="71"/>
      <c r="R130" s="71"/>
      <c r="S130" s="71"/>
      <c r="T130" s="7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139</v>
      </c>
      <c r="AU130" s="18" t="s">
        <v>82</v>
      </c>
    </row>
    <row r="131" s="13" customFormat="1">
      <c r="A131" s="13"/>
      <c r="B131" s="185"/>
      <c r="C131" s="13"/>
      <c r="D131" s="186" t="s">
        <v>141</v>
      </c>
      <c r="E131" s="187" t="s">
        <v>3</v>
      </c>
      <c r="F131" s="188" t="s">
        <v>218</v>
      </c>
      <c r="G131" s="13"/>
      <c r="H131" s="189">
        <v>2.7000000000000002</v>
      </c>
      <c r="I131" s="190"/>
      <c r="J131" s="13"/>
      <c r="K131" s="13"/>
      <c r="L131" s="185"/>
      <c r="M131" s="191"/>
      <c r="N131" s="192"/>
      <c r="O131" s="192"/>
      <c r="P131" s="192"/>
      <c r="Q131" s="192"/>
      <c r="R131" s="192"/>
      <c r="S131" s="192"/>
      <c r="T131" s="19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141</v>
      </c>
      <c r="AU131" s="187" t="s">
        <v>82</v>
      </c>
      <c r="AV131" s="13" t="s">
        <v>82</v>
      </c>
      <c r="AW131" s="13" t="s">
        <v>33</v>
      </c>
      <c r="AX131" s="13" t="s">
        <v>73</v>
      </c>
      <c r="AY131" s="187" t="s">
        <v>132</v>
      </c>
    </row>
    <row r="132" s="14" customFormat="1">
      <c r="A132" s="14"/>
      <c r="B132" s="194"/>
      <c r="C132" s="14"/>
      <c r="D132" s="186" t="s">
        <v>141</v>
      </c>
      <c r="E132" s="195" t="s">
        <v>3</v>
      </c>
      <c r="F132" s="196" t="s">
        <v>219</v>
      </c>
      <c r="G132" s="14"/>
      <c r="H132" s="197">
        <v>2.7000000000000002</v>
      </c>
      <c r="I132" s="198"/>
      <c r="J132" s="14"/>
      <c r="K132" s="14"/>
      <c r="L132" s="194"/>
      <c r="M132" s="199"/>
      <c r="N132" s="200"/>
      <c r="O132" s="200"/>
      <c r="P132" s="200"/>
      <c r="Q132" s="200"/>
      <c r="R132" s="200"/>
      <c r="S132" s="200"/>
      <c r="T132" s="20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5" t="s">
        <v>141</v>
      </c>
      <c r="AU132" s="195" t="s">
        <v>82</v>
      </c>
      <c r="AV132" s="14" t="s">
        <v>137</v>
      </c>
      <c r="AW132" s="14" t="s">
        <v>33</v>
      </c>
      <c r="AX132" s="14" t="s">
        <v>78</v>
      </c>
      <c r="AY132" s="195" t="s">
        <v>132</v>
      </c>
    </row>
    <row r="133" s="2" customFormat="1" ht="16.5" customHeight="1">
      <c r="A133" s="37"/>
      <c r="B133" s="165"/>
      <c r="C133" s="202" t="s">
        <v>220</v>
      </c>
      <c r="D133" s="202" t="s">
        <v>221</v>
      </c>
      <c r="E133" s="203" t="s">
        <v>222</v>
      </c>
      <c r="F133" s="204" t="s">
        <v>223</v>
      </c>
      <c r="G133" s="205" t="s">
        <v>203</v>
      </c>
      <c r="H133" s="206">
        <v>5.1299999999999999</v>
      </c>
      <c r="I133" s="207"/>
      <c r="J133" s="208">
        <f>ROUND(I133*H133,2)</f>
        <v>0</v>
      </c>
      <c r="K133" s="209"/>
      <c r="L133" s="210"/>
      <c r="M133" s="211" t="s">
        <v>3</v>
      </c>
      <c r="N133" s="212" t="s">
        <v>44</v>
      </c>
      <c r="O133" s="71"/>
      <c r="P133" s="176">
        <f>O133*H133</f>
        <v>0</v>
      </c>
      <c r="Q133" s="176">
        <v>1</v>
      </c>
      <c r="R133" s="176">
        <f>Q133*H133</f>
        <v>5.1299999999999999</v>
      </c>
      <c r="S133" s="176">
        <v>0</v>
      </c>
      <c r="T133" s="17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78" t="s">
        <v>179</v>
      </c>
      <c r="AT133" s="178" t="s">
        <v>221</v>
      </c>
      <c r="AU133" s="178" t="s">
        <v>82</v>
      </c>
      <c r="AY133" s="18" t="s">
        <v>132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78</v>
      </c>
      <c r="BK133" s="179">
        <f>ROUND(I133*H133,2)</f>
        <v>0</v>
      </c>
      <c r="BL133" s="18" t="s">
        <v>137</v>
      </c>
      <c r="BM133" s="178" t="s">
        <v>224</v>
      </c>
    </row>
    <row r="134" s="13" customFormat="1">
      <c r="A134" s="13"/>
      <c r="B134" s="185"/>
      <c r="C134" s="13"/>
      <c r="D134" s="186" t="s">
        <v>141</v>
      </c>
      <c r="E134" s="187" t="s">
        <v>3</v>
      </c>
      <c r="F134" s="188" t="s">
        <v>225</v>
      </c>
      <c r="G134" s="13"/>
      <c r="H134" s="189">
        <v>5.1299999999999999</v>
      </c>
      <c r="I134" s="190"/>
      <c r="J134" s="13"/>
      <c r="K134" s="13"/>
      <c r="L134" s="185"/>
      <c r="M134" s="191"/>
      <c r="N134" s="192"/>
      <c r="O134" s="192"/>
      <c r="P134" s="192"/>
      <c r="Q134" s="192"/>
      <c r="R134" s="192"/>
      <c r="S134" s="192"/>
      <c r="T134" s="1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7" t="s">
        <v>141</v>
      </c>
      <c r="AU134" s="187" t="s">
        <v>82</v>
      </c>
      <c r="AV134" s="13" t="s">
        <v>82</v>
      </c>
      <c r="AW134" s="13" t="s">
        <v>33</v>
      </c>
      <c r="AX134" s="13" t="s">
        <v>78</v>
      </c>
      <c r="AY134" s="187" t="s">
        <v>132</v>
      </c>
    </row>
    <row r="135" s="2" customFormat="1" ht="37.8" customHeight="1">
      <c r="A135" s="37"/>
      <c r="B135" s="165"/>
      <c r="C135" s="166" t="s">
        <v>226</v>
      </c>
      <c r="D135" s="166" t="s">
        <v>134</v>
      </c>
      <c r="E135" s="167" t="s">
        <v>227</v>
      </c>
      <c r="F135" s="168" t="s">
        <v>228</v>
      </c>
      <c r="G135" s="169" t="s">
        <v>87</v>
      </c>
      <c r="H135" s="170">
        <v>150</v>
      </c>
      <c r="I135" s="171"/>
      <c r="J135" s="172">
        <f>ROUND(I135*H135,2)</f>
        <v>0</v>
      </c>
      <c r="K135" s="173"/>
      <c r="L135" s="38"/>
      <c r="M135" s="174" t="s">
        <v>3</v>
      </c>
      <c r="N135" s="175" t="s">
        <v>44</v>
      </c>
      <c r="O135" s="71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78" t="s">
        <v>137</v>
      </c>
      <c r="AT135" s="178" t="s">
        <v>134</v>
      </c>
      <c r="AU135" s="178" t="s">
        <v>82</v>
      </c>
      <c r="AY135" s="18" t="s">
        <v>132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8" t="s">
        <v>78</v>
      </c>
      <c r="BK135" s="179">
        <f>ROUND(I135*H135,2)</f>
        <v>0</v>
      </c>
      <c r="BL135" s="18" t="s">
        <v>137</v>
      </c>
      <c r="BM135" s="178" t="s">
        <v>229</v>
      </c>
    </row>
    <row r="136" s="2" customFormat="1">
      <c r="A136" s="37"/>
      <c r="B136" s="38"/>
      <c r="C136" s="37"/>
      <c r="D136" s="180" t="s">
        <v>139</v>
      </c>
      <c r="E136" s="37"/>
      <c r="F136" s="181" t="s">
        <v>230</v>
      </c>
      <c r="G136" s="37"/>
      <c r="H136" s="37"/>
      <c r="I136" s="182"/>
      <c r="J136" s="37"/>
      <c r="K136" s="37"/>
      <c r="L136" s="38"/>
      <c r="M136" s="183"/>
      <c r="N136" s="184"/>
      <c r="O136" s="71"/>
      <c r="P136" s="71"/>
      <c r="Q136" s="71"/>
      <c r="R136" s="71"/>
      <c r="S136" s="71"/>
      <c r="T136" s="7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139</v>
      </c>
      <c r="AU136" s="18" t="s">
        <v>82</v>
      </c>
    </row>
    <row r="137" s="13" customFormat="1">
      <c r="A137" s="13"/>
      <c r="B137" s="185"/>
      <c r="C137" s="13"/>
      <c r="D137" s="186" t="s">
        <v>141</v>
      </c>
      <c r="E137" s="187" t="s">
        <v>3</v>
      </c>
      <c r="F137" s="188" t="s">
        <v>171</v>
      </c>
      <c r="G137" s="13"/>
      <c r="H137" s="189">
        <v>150</v>
      </c>
      <c r="I137" s="190"/>
      <c r="J137" s="13"/>
      <c r="K137" s="13"/>
      <c r="L137" s="185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141</v>
      </c>
      <c r="AU137" s="187" t="s">
        <v>82</v>
      </c>
      <c r="AV137" s="13" t="s">
        <v>82</v>
      </c>
      <c r="AW137" s="13" t="s">
        <v>33</v>
      </c>
      <c r="AX137" s="13" t="s">
        <v>73</v>
      </c>
      <c r="AY137" s="187" t="s">
        <v>132</v>
      </c>
    </row>
    <row r="138" s="2" customFormat="1" ht="37.8" customHeight="1">
      <c r="A138" s="37"/>
      <c r="B138" s="165"/>
      <c r="C138" s="166" t="s">
        <v>231</v>
      </c>
      <c r="D138" s="166" t="s">
        <v>134</v>
      </c>
      <c r="E138" s="167" t="s">
        <v>232</v>
      </c>
      <c r="F138" s="168" t="s">
        <v>233</v>
      </c>
      <c r="G138" s="169" t="s">
        <v>87</v>
      </c>
      <c r="H138" s="170">
        <v>150</v>
      </c>
      <c r="I138" s="171"/>
      <c r="J138" s="172">
        <f>ROUND(I138*H138,2)</f>
        <v>0</v>
      </c>
      <c r="K138" s="173"/>
      <c r="L138" s="38"/>
      <c r="M138" s="174" t="s">
        <v>3</v>
      </c>
      <c r="N138" s="175" t="s">
        <v>44</v>
      </c>
      <c r="O138" s="71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78" t="s">
        <v>137</v>
      </c>
      <c r="AT138" s="178" t="s">
        <v>134</v>
      </c>
      <c r="AU138" s="178" t="s">
        <v>82</v>
      </c>
      <c r="AY138" s="18" t="s">
        <v>132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8" t="s">
        <v>78</v>
      </c>
      <c r="BK138" s="179">
        <f>ROUND(I138*H138,2)</f>
        <v>0</v>
      </c>
      <c r="BL138" s="18" t="s">
        <v>137</v>
      </c>
      <c r="BM138" s="178" t="s">
        <v>234</v>
      </c>
    </row>
    <row r="139" s="2" customFormat="1" ht="16.5" customHeight="1">
      <c r="A139" s="37"/>
      <c r="B139" s="165"/>
      <c r="C139" s="202" t="s">
        <v>235</v>
      </c>
      <c r="D139" s="202" t="s">
        <v>221</v>
      </c>
      <c r="E139" s="203" t="s">
        <v>236</v>
      </c>
      <c r="F139" s="204" t="s">
        <v>237</v>
      </c>
      <c r="G139" s="205" t="s">
        <v>238</v>
      </c>
      <c r="H139" s="206">
        <v>2.25</v>
      </c>
      <c r="I139" s="207"/>
      <c r="J139" s="208">
        <f>ROUND(I139*H139,2)</f>
        <v>0</v>
      </c>
      <c r="K139" s="209"/>
      <c r="L139" s="210"/>
      <c r="M139" s="211" t="s">
        <v>3</v>
      </c>
      <c r="N139" s="212" t="s">
        <v>44</v>
      </c>
      <c r="O139" s="71"/>
      <c r="P139" s="176">
        <f>O139*H139</f>
        <v>0</v>
      </c>
      <c r="Q139" s="176">
        <v>0.001</v>
      </c>
      <c r="R139" s="176">
        <f>Q139*H139</f>
        <v>0.0022500000000000003</v>
      </c>
      <c r="S139" s="176">
        <v>0</v>
      </c>
      <c r="T139" s="17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8" t="s">
        <v>179</v>
      </c>
      <c r="AT139" s="178" t="s">
        <v>221</v>
      </c>
      <c r="AU139" s="178" t="s">
        <v>82</v>
      </c>
      <c r="AY139" s="18" t="s">
        <v>132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8" t="s">
        <v>78</v>
      </c>
      <c r="BK139" s="179">
        <f>ROUND(I139*H139,2)</f>
        <v>0</v>
      </c>
      <c r="BL139" s="18" t="s">
        <v>137</v>
      </c>
      <c r="BM139" s="178" t="s">
        <v>239</v>
      </c>
    </row>
    <row r="140" s="13" customFormat="1">
      <c r="A140" s="13"/>
      <c r="B140" s="185"/>
      <c r="C140" s="13"/>
      <c r="D140" s="186" t="s">
        <v>141</v>
      </c>
      <c r="E140" s="187" t="s">
        <v>3</v>
      </c>
      <c r="F140" s="188" t="s">
        <v>240</v>
      </c>
      <c r="G140" s="13"/>
      <c r="H140" s="189">
        <v>2.25</v>
      </c>
      <c r="I140" s="190"/>
      <c r="J140" s="13"/>
      <c r="K140" s="13"/>
      <c r="L140" s="185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7" t="s">
        <v>141</v>
      </c>
      <c r="AU140" s="187" t="s">
        <v>82</v>
      </c>
      <c r="AV140" s="13" t="s">
        <v>82</v>
      </c>
      <c r="AW140" s="13" t="s">
        <v>33</v>
      </c>
      <c r="AX140" s="13" t="s">
        <v>78</v>
      </c>
      <c r="AY140" s="187" t="s">
        <v>132</v>
      </c>
    </row>
    <row r="141" s="12" customFormat="1" ht="22.8" customHeight="1">
      <c r="A141" s="12"/>
      <c r="B141" s="152"/>
      <c r="C141" s="12"/>
      <c r="D141" s="153" t="s">
        <v>72</v>
      </c>
      <c r="E141" s="163" t="s">
        <v>137</v>
      </c>
      <c r="F141" s="163" t="s">
        <v>241</v>
      </c>
      <c r="G141" s="12"/>
      <c r="H141" s="12"/>
      <c r="I141" s="155"/>
      <c r="J141" s="164">
        <f>BK141</f>
        <v>0</v>
      </c>
      <c r="K141" s="12"/>
      <c r="L141" s="152"/>
      <c r="M141" s="157"/>
      <c r="N141" s="158"/>
      <c r="O141" s="158"/>
      <c r="P141" s="159">
        <f>SUM(P142:P144)</f>
        <v>0</v>
      </c>
      <c r="Q141" s="158"/>
      <c r="R141" s="159">
        <f>SUM(R142:R144)</f>
        <v>1.1344620000000001</v>
      </c>
      <c r="S141" s="158"/>
      <c r="T141" s="160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3" t="s">
        <v>78</v>
      </c>
      <c r="AT141" s="161" t="s">
        <v>72</v>
      </c>
      <c r="AU141" s="161" t="s">
        <v>78</v>
      </c>
      <c r="AY141" s="153" t="s">
        <v>132</v>
      </c>
      <c r="BK141" s="162">
        <f>SUM(BK142:BK144)</f>
        <v>0</v>
      </c>
    </row>
    <row r="142" s="2" customFormat="1" ht="33" customHeight="1">
      <c r="A142" s="37"/>
      <c r="B142" s="165"/>
      <c r="C142" s="166" t="s">
        <v>242</v>
      </c>
      <c r="D142" s="166" t="s">
        <v>134</v>
      </c>
      <c r="E142" s="167" t="s">
        <v>243</v>
      </c>
      <c r="F142" s="168" t="s">
        <v>244</v>
      </c>
      <c r="G142" s="169" t="s">
        <v>175</v>
      </c>
      <c r="H142" s="170">
        <v>0.59999999999999998</v>
      </c>
      <c r="I142" s="171"/>
      <c r="J142" s="172">
        <f>ROUND(I142*H142,2)</f>
        <v>0</v>
      </c>
      <c r="K142" s="173"/>
      <c r="L142" s="38"/>
      <c r="M142" s="174" t="s">
        <v>3</v>
      </c>
      <c r="N142" s="175" t="s">
        <v>44</v>
      </c>
      <c r="O142" s="71"/>
      <c r="P142" s="176">
        <f>O142*H142</f>
        <v>0</v>
      </c>
      <c r="Q142" s="176">
        <v>1.8907700000000001</v>
      </c>
      <c r="R142" s="176">
        <f>Q142*H142</f>
        <v>1.1344620000000001</v>
      </c>
      <c r="S142" s="176">
        <v>0</v>
      </c>
      <c r="T142" s="17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78" t="s">
        <v>137</v>
      </c>
      <c r="AT142" s="178" t="s">
        <v>134</v>
      </c>
      <c r="AU142" s="178" t="s">
        <v>82</v>
      </c>
      <c r="AY142" s="18" t="s">
        <v>132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8" t="s">
        <v>78</v>
      </c>
      <c r="BK142" s="179">
        <f>ROUND(I142*H142,2)</f>
        <v>0</v>
      </c>
      <c r="BL142" s="18" t="s">
        <v>137</v>
      </c>
      <c r="BM142" s="178" t="s">
        <v>245</v>
      </c>
    </row>
    <row r="143" s="2" customFormat="1">
      <c r="A143" s="37"/>
      <c r="B143" s="38"/>
      <c r="C143" s="37"/>
      <c r="D143" s="180" t="s">
        <v>139</v>
      </c>
      <c r="E143" s="37"/>
      <c r="F143" s="181" t="s">
        <v>246</v>
      </c>
      <c r="G143" s="37"/>
      <c r="H143" s="37"/>
      <c r="I143" s="182"/>
      <c r="J143" s="37"/>
      <c r="K143" s="37"/>
      <c r="L143" s="38"/>
      <c r="M143" s="183"/>
      <c r="N143" s="184"/>
      <c r="O143" s="71"/>
      <c r="P143" s="71"/>
      <c r="Q143" s="71"/>
      <c r="R143" s="71"/>
      <c r="S143" s="71"/>
      <c r="T143" s="7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139</v>
      </c>
      <c r="AU143" s="18" t="s">
        <v>82</v>
      </c>
    </row>
    <row r="144" s="13" customFormat="1">
      <c r="A144" s="13"/>
      <c r="B144" s="185"/>
      <c r="C144" s="13"/>
      <c r="D144" s="186" t="s">
        <v>141</v>
      </c>
      <c r="E144" s="187" t="s">
        <v>3</v>
      </c>
      <c r="F144" s="188" t="s">
        <v>247</v>
      </c>
      <c r="G144" s="13"/>
      <c r="H144" s="189">
        <v>0.59999999999999998</v>
      </c>
      <c r="I144" s="190"/>
      <c r="J144" s="13"/>
      <c r="K144" s="13"/>
      <c r="L144" s="185"/>
      <c r="M144" s="191"/>
      <c r="N144" s="192"/>
      <c r="O144" s="192"/>
      <c r="P144" s="192"/>
      <c r="Q144" s="192"/>
      <c r="R144" s="192"/>
      <c r="S144" s="192"/>
      <c r="T144" s="19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7" t="s">
        <v>141</v>
      </c>
      <c r="AU144" s="187" t="s">
        <v>82</v>
      </c>
      <c r="AV144" s="13" t="s">
        <v>82</v>
      </c>
      <c r="AW144" s="13" t="s">
        <v>33</v>
      </c>
      <c r="AX144" s="13" t="s">
        <v>78</v>
      </c>
      <c r="AY144" s="187" t="s">
        <v>132</v>
      </c>
    </row>
    <row r="145" s="12" customFormat="1" ht="22.8" customHeight="1">
      <c r="A145" s="12"/>
      <c r="B145" s="152"/>
      <c r="C145" s="12"/>
      <c r="D145" s="153" t="s">
        <v>72</v>
      </c>
      <c r="E145" s="163" t="s">
        <v>159</v>
      </c>
      <c r="F145" s="163" t="s">
        <v>248</v>
      </c>
      <c r="G145" s="12"/>
      <c r="H145" s="12"/>
      <c r="I145" s="155"/>
      <c r="J145" s="164">
        <f>BK145</f>
        <v>0</v>
      </c>
      <c r="K145" s="12"/>
      <c r="L145" s="152"/>
      <c r="M145" s="157"/>
      <c r="N145" s="158"/>
      <c r="O145" s="158"/>
      <c r="P145" s="159">
        <f>SUM(P146:P203)</f>
        <v>0</v>
      </c>
      <c r="Q145" s="158"/>
      <c r="R145" s="159">
        <f>SUM(R146:R203)</f>
        <v>170.57170300000001</v>
      </c>
      <c r="S145" s="158"/>
      <c r="T145" s="160">
        <f>SUM(T146:T203)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3" t="s">
        <v>78</v>
      </c>
      <c r="AT145" s="161" t="s">
        <v>72</v>
      </c>
      <c r="AU145" s="161" t="s">
        <v>78</v>
      </c>
      <c r="AY145" s="153" t="s">
        <v>132</v>
      </c>
      <c r="BK145" s="162">
        <f>SUM(BK146:BK203)</f>
        <v>0</v>
      </c>
    </row>
    <row r="146" s="2" customFormat="1" ht="33" customHeight="1">
      <c r="A146" s="37"/>
      <c r="B146" s="165"/>
      <c r="C146" s="166" t="s">
        <v>249</v>
      </c>
      <c r="D146" s="166" t="s">
        <v>134</v>
      </c>
      <c r="E146" s="167" t="s">
        <v>250</v>
      </c>
      <c r="F146" s="168" t="s">
        <v>251</v>
      </c>
      <c r="G146" s="169" t="s">
        <v>87</v>
      </c>
      <c r="H146" s="170">
        <v>846.34000000000003</v>
      </c>
      <c r="I146" s="171"/>
      <c r="J146" s="172">
        <f>ROUND(I146*H146,2)</f>
        <v>0</v>
      </c>
      <c r="K146" s="173"/>
      <c r="L146" s="38"/>
      <c r="M146" s="174" t="s">
        <v>3</v>
      </c>
      <c r="N146" s="175" t="s">
        <v>44</v>
      </c>
      <c r="O146" s="71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78" t="s">
        <v>137</v>
      </c>
      <c r="AT146" s="178" t="s">
        <v>134</v>
      </c>
      <c r="AU146" s="178" t="s">
        <v>82</v>
      </c>
      <c r="AY146" s="18" t="s">
        <v>132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8" t="s">
        <v>78</v>
      </c>
      <c r="BK146" s="179">
        <f>ROUND(I146*H146,2)</f>
        <v>0</v>
      </c>
      <c r="BL146" s="18" t="s">
        <v>137</v>
      </c>
      <c r="BM146" s="178" t="s">
        <v>252</v>
      </c>
    </row>
    <row r="147" s="2" customFormat="1">
      <c r="A147" s="37"/>
      <c r="B147" s="38"/>
      <c r="C147" s="37"/>
      <c r="D147" s="180" t="s">
        <v>139</v>
      </c>
      <c r="E147" s="37"/>
      <c r="F147" s="181" t="s">
        <v>253</v>
      </c>
      <c r="G147" s="37"/>
      <c r="H147" s="37"/>
      <c r="I147" s="182"/>
      <c r="J147" s="37"/>
      <c r="K147" s="37"/>
      <c r="L147" s="38"/>
      <c r="M147" s="183"/>
      <c r="N147" s="184"/>
      <c r="O147" s="71"/>
      <c r="P147" s="71"/>
      <c r="Q147" s="71"/>
      <c r="R147" s="71"/>
      <c r="S147" s="71"/>
      <c r="T147" s="7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139</v>
      </c>
      <c r="AU147" s="18" t="s">
        <v>82</v>
      </c>
    </row>
    <row r="148" s="13" customFormat="1">
      <c r="A148" s="13"/>
      <c r="B148" s="185"/>
      <c r="C148" s="13"/>
      <c r="D148" s="186" t="s">
        <v>141</v>
      </c>
      <c r="E148" s="187" t="s">
        <v>3</v>
      </c>
      <c r="F148" s="188" t="s">
        <v>254</v>
      </c>
      <c r="G148" s="13"/>
      <c r="H148" s="189">
        <v>846.34000000000003</v>
      </c>
      <c r="I148" s="190"/>
      <c r="J148" s="13"/>
      <c r="K148" s="13"/>
      <c r="L148" s="185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7" t="s">
        <v>141</v>
      </c>
      <c r="AU148" s="187" t="s">
        <v>82</v>
      </c>
      <c r="AV148" s="13" t="s">
        <v>82</v>
      </c>
      <c r="AW148" s="13" t="s">
        <v>33</v>
      </c>
      <c r="AX148" s="13" t="s">
        <v>73</v>
      </c>
      <c r="AY148" s="187" t="s">
        <v>132</v>
      </c>
    </row>
    <row r="149" s="2" customFormat="1" ht="33" customHeight="1">
      <c r="A149" s="37"/>
      <c r="B149" s="165"/>
      <c r="C149" s="166" t="s">
        <v>8</v>
      </c>
      <c r="D149" s="166" t="s">
        <v>134</v>
      </c>
      <c r="E149" s="167" t="s">
        <v>255</v>
      </c>
      <c r="F149" s="168" t="s">
        <v>256</v>
      </c>
      <c r="G149" s="169" t="s">
        <v>87</v>
      </c>
      <c r="H149" s="170">
        <v>128.50999999999999</v>
      </c>
      <c r="I149" s="171"/>
      <c r="J149" s="172">
        <f>ROUND(I149*H149,2)</f>
        <v>0</v>
      </c>
      <c r="K149" s="173"/>
      <c r="L149" s="38"/>
      <c r="M149" s="174" t="s">
        <v>3</v>
      </c>
      <c r="N149" s="175" t="s">
        <v>44</v>
      </c>
      <c r="O149" s="71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78" t="s">
        <v>137</v>
      </c>
      <c r="AT149" s="178" t="s">
        <v>134</v>
      </c>
      <c r="AU149" s="178" t="s">
        <v>82</v>
      </c>
      <c r="AY149" s="18" t="s">
        <v>132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8" t="s">
        <v>78</v>
      </c>
      <c r="BK149" s="179">
        <f>ROUND(I149*H149,2)</f>
        <v>0</v>
      </c>
      <c r="BL149" s="18" t="s">
        <v>137</v>
      </c>
      <c r="BM149" s="178" t="s">
        <v>257</v>
      </c>
    </row>
    <row r="150" s="2" customFormat="1">
      <c r="A150" s="37"/>
      <c r="B150" s="38"/>
      <c r="C150" s="37"/>
      <c r="D150" s="180" t="s">
        <v>139</v>
      </c>
      <c r="E150" s="37"/>
      <c r="F150" s="181" t="s">
        <v>258</v>
      </c>
      <c r="G150" s="37"/>
      <c r="H150" s="37"/>
      <c r="I150" s="182"/>
      <c r="J150" s="37"/>
      <c r="K150" s="37"/>
      <c r="L150" s="38"/>
      <c r="M150" s="183"/>
      <c r="N150" s="184"/>
      <c r="O150" s="71"/>
      <c r="P150" s="71"/>
      <c r="Q150" s="71"/>
      <c r="R150" s="71"/>
      <c r="S150" s="71"/>
      <c r="T150" s="72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139</v>
      </c>
      <c r="AU150" s="18" t="s">
        <v>82</v>
      </c>
    </row>
    <row r="151" s="13" customFormat="1">
      <c r="A151" s="13"/>
      <c r="B151" s="185"/>
      <c r="C151" s="13"/>
      <c r="D151" s="186" t="s">
        <v>141</v>
      </c>
      <c r="E151" s="187" t="s">
        <v>3</v>
      </c>
      <c r="F151" s="188" t="s">
        <v>259</v>
      </c>
      <c r="G151" s="13"/>
      <c r="H151" s="189">
        <v>128.50999999999999</v>
      </c>
      <c r="I151" s="190"/>
      <c r="J151" s="13"/>
      <c r="K151" s="13"/>
      <c r="L151" s="185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141</v>
      </c>
      <c r="AU151" s="187" t="s">
        <v>82</v>
      </c>
      <c r="AV151" s="13" t="s">
        <v>82</v>
      </c>
      <c r="AW151" s="13" t="s">
        <v>33</v>
      </c>
      <c r="AX151" s="13" t="s">
        <v>73</v>
      </c>
      <c r="AY151" s="187" t="s">
        <v>132</v>
      </c>
    </row>
    <row r="152" s="2" customFormat="1" ht="66.75" customHeight="1">
      <c r="A152" s="37"/>
      <c r="B152" s="165"/>
      <c r="C152" s="166" t="s">
        <v>260</v>
      </c>
      <c r="D152" s="166" t="s">
        <v>134</v>
      </c>
      <c r="E152" s="167" t="s">
        <v>261</v>
      </c>
      <c r="F152" s="168" t="s">
        <v>262</v>
      </c>
      <c r="G152" s="169" t="s">
        <v>87</v>
      </c>
      <c r="H152" s="170">
        <v>469.5</v>
      </c>
      <c r="I152" s="171"/>
      <c r="J152" s="172">
        <f>ROUND(I152*H152,2)</f>
        <v>0</v>
      </c>
      <c r="K152" s="173"/>
      <c r="L152" s="38"/>
      <c r="M152" s="174" t="s">
        <v>3</v>
      </c>
      <c r="N152" s="175" t="s">
        <v>44</v>
      </c>
      <c r="O152" s="71"/>
      <c r="P152" s="176">
        <f>O152*H152</f>
        <v>0</v>
      </c>
      <c r="Q152" s="176">
        <v>0.098479999999999998</v>
      </c>
      <c r="R152" s="176">
        <f>Q152*H152</f>
        <v>46.236359999999998</v>
      </c>
      <c r="S152" s="176">
        <v>0</v>
      </c>
      <c r="T152" s="17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78" t="s">
        <v>137</v>
      </c>
      <c r="AT152" s="178" t="s">
        <v>134</v>
      </c>
      <c r="AU152" s="178" t="s">
        <v>82</v>
      </c>
      <c r="AY152" s="18" t="s">
        <v>132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8" t="s">
        <v>78</v>
      </c>
      <c r="BK152" s="179">
        <f>ROUND(I152*H152,2)</f>
        <v>0</v>
      </c>
      <c r="BL152" s="18" t="s">
        <v>137</v>
      </c>
      <c r="BM152" s="178" t="s">
        <v>263</v>
      </c>
    </row>
    <row r="153" s="2" customFormat="1">
      <c r="A153" s="37"/>
      <c r="B153" s="38"/>
      <c r="C153" s="37"/>
      <c r="D153" s="180" t="s">
        <v>139</v>
      </c>
      <c r="E153" s="37"/>
      <c r="F153" s="181" t="s">
        <v>264</v>
      </c>
      <c r="G153" s="37"/>
      <c r="H153" s="37"/>
      <c r="I153" s="182"/>
      <c r="J153" s="37"/>
      <c r="K153" s="37"/>
      <c r="L153" s="38"/>
      <c r="M153" s="183"/>
      <c r="N153" s="184"/>
      <c r="O153" s="71"/>
      <c r="P153" s="71"/>
      <c r="Q153" s="71"/>
      <c r="R153" s="71"/>
      <c r="S153" s="71"/>
      <c r="T153" s="7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139</v>
      </c>
      <c r="AU153" s="18" t="s">
        <v>82</v>
      </c>
    </row>
    <row r="154" s="13" customFormat="1">
      <c r="A154" s="13"/>
      <c r="B154" s="185"/>
      <c r="C154" s="13"/>
      <c r="D154" s="186" t="s">
        <v>141</v>
      </c>
      <c r="E154" s="187" t="s">
        <v>3</v>
      </c>
      <c r="F154" s="188" t="s">
        <v>265</v>
      </c>
      <c r="G154" s="13"/>
      <c r="H154" s="189">
        <v>469.5</v>
      </c>
      <c r="I154" s="190"/>
      <c r="J154" s="13"/>
      <c r="K154" s="13"/>
      <c r="L154" s="185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7" t="s">
        <v>141</v>
      </c>
      <c r="AU154" s="187" t="s">
        <v>82</v>
      </c>
      <c r="AV154" s="13" t="s">
        <v>82</v>
      </c>
      <c r="AW154" s="13" t="s">
        <v>33</v>
      </c>
      <c r="AX154" s="13" t="s">
        <v>73</v>
      </c>
      <c r="AY154" s="187" t="s">
        <v>132</v>
      </c>
    </row>
    <row r="155" s="2" customFormat="1" ht="24.15" customHeight="1">
      <c r="A155" s="37"/>
      <c r="B155" s="165"/>
      <c r="C155" s="166" t="s">
        <v>266</v>
      </c>
      <c r="D155" s="166" t="s">
        <v>134</v>
      </c>
      <c r="E155" s="167" t="s">
        <v>267</v>
      </c>
      <c r="F155" s="168" t="s">
        <v>268</v>
      </c>
      <c r="G155" s="169" t="s">
        <v>87</v>
      </c>
      <c r="H155" s="170">
        <v>769.39999999999998</v>
      </c>
      <c r="I155" s="171"/>
      <c r="J155" s="172">
        <f>ROUND(I155*H155,2)</f>
        <v>0</v>
      </c>
      <c r="K155" s="173"/>
      <c r="L155" s="38"/>
      <c r="M155" s="174" t="s">
        <v>3</v>
      </c>
      <c r="N155" s="175" t="s">
        <v>44</v>
      </c>
      <c r="O155" s="71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78" t="s">
        <v>137</v>
      </c>
      <c r="AT155" s="178" t="s">
        <v>134</v>
      </c>
      <c r="AU155" s="178" t="s">
        <v>82</v>
      </c>
      <c r="AY155" s="18" t="s">
        <v>132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8" t="s">
        <v>78</v>
      </c>
      <c r="BK155" s="179">
        <f>ROUND(I155*H155,2)</f>
        <v>0</v>
      </c>
      <c r="BL155" s="18" t="s">
        <v>137</v>
      </c>
      <c r="BM155" s="178" t="s">
        <v>269</v>
      </c>
    </row>
    <row r="156" s="2" customFormat="1">
      <c r="A156" s="37"/>
      <c r="B156" s="38"/>
      <c r="C156" s="37"/>
      <c r="D156" s="180" t="s">
        <v>139</v>
      </c>
      <c r="E156" s="37"/>
      <c r="F156" s="181" t="s">
        <v>270</v>
      </c>
      <c r="G156" s="37"/>
      <c r="H156" s="37"/>
      <c r="I156" s="182"/>
      <c r="J156" s="37"/>
      <c r="K156" s="37"/>
      <c r="L156" s="38"/>
      <c r="M156" s="183"/>
      <c r="N156" s="184"/>
      <c r="O156" s="71"/>
      <c r="P156" s="71"/>
      <c r="Q156" s="71"/>
      <c r="R156" s="71"/>
      <c r="S156" s="71"/>
      <c r="T156" s="72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139</v>
      </c>
      <c r="AU156" s="18" t="s">
        <v>82</v>
      </c>
    </row>
    <row r="157" s="13" customFormat="1">
      <c r="A157" s="13"/>
      <c r="B157" s="185"/>
      <c r="C157" s="13"/>
      <c r="D157" s="186" t="s">
        <v>141</v>
      </c>
      <c r="E157" s="187" t="s">
        <v>3</v>
      </c>
      <c r="F157" s="188" t="s">
        <v>85</v>
      </c>
      <c r="G157" s="13"/>
      <c r="H157" s="189">
        <v>769.39999999999998</v>
      </c>
      <c r="I157" s="190"/>
      <c r="J157" s="13"/>
      <c r="K157" s="13"/>
      <c r="L157" s="185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141</v>
      </c>
      <c r="AU157" s="187" t="s">
        <v>82</v>
      </c>
      <c r="AV157" s="13" t="s">
        <v>82</v>
      </c>
      <c r="AW157" s="13" t="s">
        <v>33</v>
      </c>
      <c r="AX157" s="13" t="s">
        <v>73</v>
      </c>
      <c r="AY157" s="187" t="s">
        <v>132</v>
      </c>
    </row>
    <row r="158" s="2" customFormat="1" ht="24.15" customHeight="1">
      <c r="A158" s="37"/>
      <c r="B158" s="165"/>
      <c r="C158" s="166" t="s">
        <v>271</v>
      </c>
      <c r="D158" s="166" t="s">
        <v>134</v>
      </c>
      <c r="E158" s="167" t="s">
        <v>272</v>
      </c>
      <c r="F158" s="168" t="s">
        <v>273</v>
      </c>
      <c r="G158" s="169" t="s">
        <v>87</v>
      </c>
      <c r="H158" s="170">
        <v>769.39999999999998</v>
      </c>
      <c r="I158" s="171"/>
      <c r="J158" s="172">
        <f>ROUND(I158*H158,2)</f>
        <v>0</v>
      </c>
      <c r="K158" s="173"/>
      <c r="L158" s="38"/>
      <c r="M158" s="174" t="s">
        <v>3</v>
      </c>
      <c r="N158" s="175" t="s">
        <v>44</v>
      </c>
      <c r="O158" s="71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8" t="s">
        <v>137</v>
      </c>
      <c r="AT158" s="178" t="s">
        <v>134</v>
      </c>
      <c r="AU158" s="178" t="s">
        <v>82</v>
      </c>
      <c r="AY158" s="18" t="s">
        <v>132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8" t="s">
        <v>78</v>
      </c>
      <c r="BK158" s="179">
        <f>ROUND(I158*H158,2)</f>
        <v>0</v>
      </c>
      <c r="BL158" s="18" t="s">
        <v>137</v>
      </c>
      <c r="BM158" s="178" t="s">
        <v>274</v>
      </c>
    </row>
    <row r="159" s="2" customFormat="1">
      <c r="A159" s="37"/>
      <c r="B159" s="38"/>
      <c r="C159" s="37"/>
      <c r="D159" s="180" t="s">
        <v>139</v>
      </c>
      <c r="E159" s="37"/>
      <c r="F159" s="181" t="s">
        <v>275</v>
      </c>
      <c r="G159" s="37"/>
      <c r="H159" s="37"/>
      <c r="I159" s="182"/>
      <c r="J159" s="37"/>
      <c r="K159" s="37"/>
      <c r="L159" s="38"/>
      <c r="M159" s="183"/>
      <c r="N159" s="184"/>
      <c r="O159" s="71"/>
      <c r="P159" s="71"/>
      <c r="Q159" s="71"/>
      <c r="R159" s="71"/>
      <c r="S159" s="71"/>
      <c r="T159" s="7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139</v>
      </c>
      <c r="AU159" s="18" t="s">
        <v>82</v>
      </c>
    </row>
    <row r="160" s="13" customFormat="1">
      <c r="A160" s="13"/>
      <c r="B160" s="185"/>
      <c r="C160" s="13"/>
      <c r="D160" s="186" t="s">
        <v>141</v>
      </c>
      <c r="E160" s="187" t="s">
        <v>3</v>
      </c>
      <c r="F160" s="188" t="s">
        <v>85</v>
      </c>
      <c r="G160" s="13"/>
      <c r="H160" s="189">
        <v>769.39999999999998</v>
      </c>
      <c r="I160" s="190"/>
      <c r="J160" s="13"/>
      <c r="K160" s="13"/>
      <c r="L160" s="185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7" t="s">
        <v>141</v>
      </c>
      <c r="AU160" s="187" t="s">
        <v>82</v>
      </c>
      <c r="AV160" s="13" t="s">
        <v>82</v>
      </c>
      <c r="AW160" s="13" t="s">
        <v>33</v>
      </c>
      <c r="AX160" s="13" t="s">
        <v>73</v>
      </c>
      <c r="AY160" s="187" t="s">
        <v>132</v>
      </c>
    </row>
    <row r="161" s="2" customFormat="1" ht="49.05" customHeight="1">
      <c r="A161" s="37"/>
      <c r="B161" s="165"/>
      <c r="C161" s="166" t="s">
        <v>276</v>
      </c>
      <c r="D161" s="166" t="s">
        <v>134</v>
      </c>
      <c r="E161" s="167" t="s">
        <v>277</v>
      </c>
      <c r="F161" s="168" t="s">
        <v>278</v>
      </c>
      <c r="G161" s="169" t="s">
        <v>87</v>
      </c>
      <c r="H161" s="170">
        <v>769.39999999999998</v>
      </c>
      <c r="I161" s="171"/>
      <c r="J161" s="172">
        <f>ROUND(I161*H161,2)</f>
        <v>0</v>
      </c>
      <c r="K161" s="173"/>
      <c r="L161" s="38"/>
      <c r="M161" s="174" t="s">
        <v>3</v>
      </c>
      <c r="N161" s="175" t="s">
        <v>44</v>
      </c>
      <c r="O161" s="71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8" t="s">
        <v>137</v>
      </c>
      <c r="AT161" s="178" t="s">
        <v>134</v>
      </c>
      <c r="AU161" s="178" t="s">
        <v>82</v>
      </c>
      <c r="AY161" s="18" t="s">
        <v>132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8" t="s">
        <v>78</v>
      </c>
      <c r="BK161" s="179">
        <f>ROUND(I161*H161,2)</f>
        <v>0</v>
      </c>
      <c r="BL161" s="18" t="s">
        <v>137</v>
      </c>
      <c r="BM161" s="178" t="s">
        <v>279</v>
      </c>
    </row>
    <row r="162" s="2" customFormat="1">
      <c r="A162" s="37"/>
      <c r="B162" s="38"/>
      <c r="C162" s="37"/>
      <c r="D162" s="180" t="s">
        <v>139</v>
      </c>
      <c r="E162" s="37"/>
      <c r="F162" s="181" t="s">
        <v>280</v>
      </c>
      <c r="G162" s="37"/>
      <c r="H162" s="37"/>
      <c r="I162" s="182"/>
      <c r="J162" s="37"/>
      <c r="K162" s="37"/>
      <c r="L162" s="38"/>
      <c r="M162" s="183"/>
      <c r="N162" s="184"/>
      <c r="O162" s="71"/>
      <c r="P162" s="71"/>
      <c r="Q162" s="71"/>
      <c r="R162" s="71"/>
      <c r="S162" s="71"/>
      <c r="T162" s="72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139</v>
      </c>
      <c r="AU162" s="18" t="s">
        <v>82</v>
      </c>
    </row>
    <row r="163" s="13" customFormat="1">
      <c r="A163" s="13"/>
      <c r="B163" s="185"/>
      <c r="C163" s="13"/>
      <c r="D163" s="186" t="s">
        <v>141</v>
      </c>
      <c r="E163" s="187" t="s">
        <v>3</v>
      </c>
      <c r="F163" s="188" t="s">
        <v>281</v>
      </c>
      <c r="G163" s="13"/>
      <c r="H163" s="189">
        <v>769.39999999999998</v>
      </c>
      <c r="I163" s="190"/>
      <c r="J163" s="13"/>
      <c r="K163" s="13"/>
      <c r="L163" s="185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7" t="s">
        <v>141</v>
      </c>
      <c r="AU163" s="187" t="s">
        <v>82</v>
      </c>
      <c r="AV163" s="13" t="s">
        <v>82</v>
      </c>
      <c r="AW163" s="13" t="s">
        <v>33</v>
      </c>
      <c r="AX163" s="13" t="s">
        <v>73</v>
      </c>
      <c r="AY163" s="187" t="s">
        <v>132</v>
      </c>
    </row>
    <row r="164" s="2" customFormat="1" ht="49.05" customHeight="1">
      <c r="A164" s="37"/>
      <c r="B164" s="165"/>
      <c r="C164" s="166" t="s">
        <v>282</v>
      </c>
      <c r="D164" s="166" t="s">
        <v>134</v>
      </c>
      <c r="E164" s="167" t="s">
        <v>283</v>
      </c>
      <c r="F164" s="168" t="s">
        <v>284</v>
      </c>
      <c r="G164" s="169" t="s">
        <v>87</v>
      </c>
      <c r="H164" s="170">
        <v>769.39999999999998</v>
      </c>
      <c r="I164" s="171"/>
      <c r="J164" s="172">
        <f>ROUND(I164*H164,2)</f>
        <v>0</v>
      </c>
      <c r="K164" s="173"/>
      <c r="L164" s="38"/>
      <c r="M164" s="174" t="s">
        <v>3</v>
      </c>
      <c r="N164" s="175" t="s">
        <v>44</v>
      </c>
      <c r="O164" s="71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8" t="s">
        <v>137</v>
      </c>
      <c r="AT164" s="178" t="s">
        <v>134</v>
      </c>
      <c r="AU164" s="178" t="s">
        <v>82</v>
      </c>
      <c r="AY164" s="18" t="s">
        <v>132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8" t="s">
        <v>78</v>
      </c>
      <c r="BK164" s="179">
        <f>ROUND(I164*H164,2)</f>
        <v>0</v>
      </c>
      <c r="BL164" s="18" t="s">
        <v>137</v>
      </c>
      <c r="BM164" s="178" t="s">
        <v>285</v>
      </c>
    </row>
    <row r="165" s="2" customFormat="1">
      <c r="A165" s="37"/>
      <c r="B165" s="38"/>
      <c r="C165" s="37"/>
      <c r="D165" s="180" t="s">
        <v>139</v>
      </c>
      <c r="E165" s="37"/>
      <c r="F165" s="181" t="s">
        <v>286</v>
      </c>
      <c r="G165" s="37"/>
      <c r="H165" s="37"/>
      <c r="I165" s="182"/>
      <c r="J165" s="37"/>
      <c r="K165" s="37"/>
      <c r="L165" s="38"/>
      <c r="M165" s="183"/>
      <c r="N165" s="184"/>
      <c r="O165" s="71"/>
      <c r="P165" s="71"/>
      <c r="Q165" s="71"/>
      <c r="R165" s="71"/>
      <c r="S165" s="71"/>
      <c r="T165" s="7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139</v>
      </c>
      <c r="AU165" s="18" t="s">
        <v>82</v>
      </c>
    </row>
    <row r="166" s="13" customFormat="1">
      <c r="A166" s="13"/>
      <c r="B166" s="185"/>
      <c r="C166" s="13"/>
      <c r="D166" s="186" t="s">
        <v>141</v>
      </c>
      <c r="E166" s="187" t="s">
        <v>85</v>
      </c>
      <c r="F166" s="188" t="s">
        <v>281</v>
      </c>
      <c r="G166" s="13"/>
      <c r="H166" s="189">
        <v>769.39999999999998</v>
      </c>
      <c r="I166" s="190"/>
      <c r="J166" s="13"/>
      <c r="K166" s="13"/>
      <c r="L166" s="185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141</v>
      </c>
      <c r="AU166" s="187" t="s">
        <v>82</v>
      </c>
      <c r="AV166" s="13" t="s">
        <v>82</v>
      </c>
      <c r="AW166" s="13" t="s">
        <v>33</v>
      </c>
      <c r="AX166" s="13" t="s">
        <v>73</v>
      </c>
      <c r="AY166" s="187" t="s">
        <v>132</v>
      </c>
    </row>
    <row r="167" s="2" customFormat="1" ht="78" customHeight="1">
      <c r="A167" s="37"/>
      <c r="B167" s="165"/>
      <c r="C167" s="166" t="s">
        <v>287</v>
      </c>
      <c r="D167" s="166" t="s">
        <v>134</v>
      </c>
      <c r="E167" s="167" t="s">
        <v>288</v>
      </c>
      <c r="F167" s="168" t="s">
        <v>289</v>
      </c>
      <c r="G167" s="169" t="s">
        <v>87</v>
      </c>
      <c r="H167" s="170">
        <v>1.1000000000000001</v>
      </c>
      <c r="I167" s="171"/>
      <c r="J167" s="172">
        <f>ROUND(I167*H167,2)</f>
        <v>0</v>
      </c>
      <c r="K167" s="173"/>
      <c r="L167" s="38"/>
      <c r="M167" s="174" t="s">
        <v>3</v>
      </c>
      <c r="N167" s="175" t="s">
        <v>44</v>
      </c>
      <c r="O167" s="71"/>
      <c r="P167" s="176">
        <f>O167*H167</f>
        <v>0</v>
      </c>
      <c r="Q167" s="176">
        <v>0.089219999999999994</v>
      </c>
      <c r="R167" s="176">
        <f>Q167*H167</f>
        <v>0.098142000000000007</v>
      </c>
      <c r="S167" s="176">
        <v>0</v>
      </c>
      <c r="T167" s="17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78" t="s">
        <v>137</v>
      </c>
      <c r="AT167" s="178" t="s">
        <v>134</v>
      </c>
      <c r="AU167" s="178" t="s">
        <v>82</v>
      </c>
      <c r="AY167" s="18" t="s">
        <v>132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8" t="s">
        <v>78</v>
      </c>
      <c r="BK167" s="179">
        <f>ROUND(I167*H167,2)</f>
        <v>0</v>
      </c>
      <c r="BL167" s="18" t="s">
        <v>137</v>
      </c>
      <c r="BM167" s="178" t="s">
        <v>290</v>
      </c>
    </row>
    <row r="168" s="2" customFormat="1">
      <c r="A168" s="37"/>
      <c r="B168" s="38"/>
      <c r="C168" s="37"/>
      <c r="D168" s="180" t="s">
        <v>139</v>
      </c>
      <c r="E168" s="37"/>
      <c r="F168" s="181" t="s">
        <v>291</v>
      </c>
      <c r="G168" s="37"/>
      <c r="H168" s="37"/>
      <c r="I168" s="182"/>
      <c r="J168" s="37"/>
      <c r="K168" s="37"/>
      <c r="L168" s="38"/>
      <c r="M168" s="183"/>
      <c r="N168" s="184"/>
      <c r="O168" s="71"/>
      <c r="P168" s="71"/>
      <c r="Q168" s="71"/>
      <c r="R168" s="71"/>
      <c r="S168" s="71"/>
      <c r="T168" s="72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139</v>
      </c>
      <c r="AU168" s="18" t="s">
        <v>82</v>
      </c>
    </row>
    <row r="169" s="13" customFormat="1">
      <c r="A169" s="13"/>
      <c r="B169" s="185"/>
      <c r="C169" s="13"/>
      <c r="D169" s="186" t="s">
        <v>141</v>
      </c>
      <c r="E169" s="187" t="s">
        <v>3</v>
      </c>
      <c r="F169" s="188" t="s">
        <v>292</v>
      </c>
      <c r="G169" s="13"/>
      <c r="H169" s="189">
        <v>1.1000000000000001</v>
      </c>
      <c r="I169" s="190"/>
      <c r="J169" s="13"/>
      <c r="K169" s="13"/>
      <c r="L169" s="185"/>
      <c r="M169" s="191"/>
      <c r="N169" s="192"/>
      <c r="O169" s="192"/>
      <c r="P169" s="192"/>
      <c r="Q169" s="192"/>
      <c r="R169" s="192"/>
      <c r="S169" s="192"/>
      <c r="T169" s="19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7" t="s">
        <v>141</v>
      </c>
      <c r="AU169" s="187" t="s">
        <v>82</v>
      </c>
      <c r="AV169" s="13" t="s">
        <v>82</v>
      </c>
      <c r="AW169" s="13" t="s">
        <v>33</v>
      </c>
      <c r="AX169" s="13" t="s">
        <v>73</v>
      </c>
      <c r="AY169" s="187" t="s">
        <v>132</v>
      </c>
    </row>
    <row r="170" s="2" customFormat="1" ht="78" customHeight="1">
      <c r="A170" s="37"/>
      <c r="B170" s="165"/>
      <c r="C170" s="166" t="s">
        <v>293</v>
      </c>
      <c r="D170" s="166" t="s">
        <v>134</v>
      </c>
      <c r="E170" s="167" t="s">
        <v>294</v>
      </c>
      <c r="F170" s="168" t="s">
        <v>295</v>
      </c>
      <c r="G170" s="169" t="s">
        <v>87</v>
      </c>
      <c r="H170" s="170">
        <v>173</v>
      </c>
      <c r="I170" s="171"/>
      <c r="J170" s="172">
        <f>ROUND(I170*H170,2)</f>
        <v>0</v>
      </c>
      <c r="K170" s="173"/>
      <c r="L170" s="38"/>
      <c r="M170" s="174" t="s">
        <v>3</v>
      </c>
      <c r="N170" s="175" t="s">
        <v>44</v>
      </c>
      <c r="O170" s="71"/>
      <c r="P170" s="176">
        <f>O170*H170</f>
        <v>0</v>
      </c>
      <c r="Q170" s="176">
        <v>0.089219999999999994</v>
      </c>
      <c r="R170" s="176">
        <f>Q170*H170</f>
        <v>15.435059999999998</v>
      </c>
      <c r="S170" s="176">
        <v>0</v>
      </c>
      <c r="T170" s="17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78" t="s">
        <v>137</v>
      </c>
      <c r="AT170" s="178" t="s">
        <v>134</v>
      </c>
      <c r="AU170" s="178" t="s">
        <v>82</v>
      </c>
      <c r="AY170" s="18" t="s">
        <v>132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8" t="s">
        <v>78</v>
      </c>
      <c r="BK170" s="179">
        <f>ROUND(I170*H170,2)</f>
        <v>0</v>
      </c>
      <c r="BL170" s="18" t="s">
        <v>137</v>
      </c>
      <c r="BM170" s="178" t="s">
        <v>296</v>
      </c>
    </row>
    <row r="171" s="2" customFormat="1">
      <c r="A171" s="37"/>
      <c r="B171" s="38"/>
      <c r="C171" s="37"/>
      <c r="D171" s="180" t="s">
        <v>139</v>
      </c>
      <c r="E171" s="37"/>
      <c r="F171" s="181" t="s">
        <v>297</v>
      </c>
      <c r="G171" s="37"/>
      <c r="H171" s="37"/>
      <c r="I171" s="182"/>
      <c r="J171" s="37"/>
      <c r="K171" s="37"/>
      <c r="L171" s="38"/>
      <c r="M171" s="183"/>
      <c r="N171" s="184"/>
      <c r="O171" s="71"/>
      <c r="P171" s="71"/>
      <c r="Q171" s="71"/>
      <c r="R171" s="71"/>
      <c r="S171" s="71"/>
      <c r="T171" s="72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139</v>
      </c>
      <c r="AU171" s="18" t="s">
        <v>82</v>
      </c>
    </row>
    <row r="172" s="13" customFormat="1">
      <c r="A172" s="13"/>
      <c r="B172" s="185"/>
      <c r="C172" s="13"/>
      <c r="D172" s="186" t="s">
        <v>141</v>
      </c>
      <c r="E172" s="187" t="s">
        <v>3</v>
      </c>
      <c r="F172" s="188" t="s">
        <v>298</v>
      </c>
      <c r="G172" s="13"/>
      <c r="H172" s="189">
        <v>153.09999999999999</v>
      </c>
      <c r="I172" s="190"/>
      <c r="J172" s="13"/>
      <c r="K172" s="13"/>
      <c r="L172" s="185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7" t="s">
        <v>141</v>
      </c>
      <c r="AU172" s="187" t="s">
        <v>82</v>
      </c>
      <c r="AV172" s="13" t="s">
        <v>82</v>
      </c>
      <c r="AW172" s="13" t="s">
        <v>33</v>
      </c>
      <c r="AX172" s="13" t="s">
        <v>73</v>
      </c>
      <c r="AY172" s="187" t="s">
        <v>132</v>
      </c>
    </row>
    <row r="173" s="13" customFormat="1">
      <c r="A173" s="13"/>
      <c r="B173" s="185"/>
      <c r="C173" s="13"/>
      <c r="D173" s="186" t="s">
        <v>141</v>
      </c>
      <c r="E173" s="187" t="s">
        <v>3</v>
      </c>
      <c r="F173" s="188" t="s">
        <v>299</v>
      </c>
      <c r="G173" s="13"/>
      <c r="H173" s="189">
        <v>19.899999999999999</v>
      </c>
      <c r="I173" s="190"/>
      <c r="J173" s="13"/>
      <c r="K173" s="13"/>
      <c r="L173" s="185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7" t="s">
        <v>141</v>
      </c>
      <c r="AU173" s="187" t="s">
        <v>82</v>
      </c>
      <c r="AV173" s="13" t="s">
        <v>82</v>
      </c>
      <c r="AW173" s="13" t="s">
        <v>33</v>
      </c>
      <c r="AX173" s="13" t="s">
        <v>73</v>
      </c>
      <c r="AY173" s="187" t="s">
        <v>132</v>
      </c>
    </row>
    <row r="174" s="2" customFormat="1" ht="24.15" customHeight="1">
      <c r="A174" s="37"/>
      <c r="B174" s="165"/>
      <c r="C174" s="202" t="s">
        <v>300</v>
      </c>
      <c r="D174" s="202" t="s">
        <v>221</v>
      </c>
      <c r="E174" s="203" t="s">
        <v>301</v>
      </c>
      <c r="F174" s="204" t="s">
        <v>302</v>
      </c>
      <c r="G174" s="205" t="s">
        <v>87</v>
      </c>
      <c r="H174" s="206">
        <v>173.15899999999999</v>
      </c>
      <c r="I174" s="207"/>
      <c r="J174" s="208">
        <f>ROUND(I174*H174,2)</f>
        <v>0</v>
      </c>
      <c r="K174" s="209"/>
      <c r="L174" s="210"/>
      <c r="M174" s="211" t="s">
        <v>3</v>
      </c>
      <c r="N174" s="212" t="s">
        <v>44</v>
      </c>
      <c r="O174" s="71"/>
      <c r="P174" s="176">
        <f>O174*H174</f>
        <v>0</v>
      </c>
      <c r="Q174" s="176">
        <v>0.13100000000000001</v>
      </c>
      <c r="R174" s="176">
        <f>Q174*H174</f>
        <v>22.683828999999999</v>
      </c>
      <c r="S174" s="176">
        <v>0</v>
      </c>
      <c r="T174" s="17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78" t="s">
        <v>179</v>
      </c>
      <c r="AT174" s="178" t="s">
        <v>221</v>
      </c>
      <c r="AU174" s="178" t="s">
        <v>82</v>
      </c>
      <c r="AY174" s="18" t="s">
        <v>132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8" t="s">
        <v>78</v>
      </c>
      <c r="BK174" s="179">
        <f>ROUND(I174*H174,2)</f>
        <v>0</v>
      </c>
      <c r="BL174" s="18" t="s">
        <v>137</v>
      </c>
      <c r="BM174" s="178" t="s">
        <v>303</v>
      </c>
    </row>
    <row r="175" s="13" customFormat="1">
      <c r="A175" s="13"/>
      <c r="B175" s="185"/>
      <c r="C175" s="13"/>
      <c r="D175" s="186" t="s">
        <v>141</v>
      </c>
      <c r="E175" s="187" t="s">
        <v>3</v>
      </c>
      <c r="F175" s="188" t="s">
        <v>304</v>
      </c>
      <c r="G175" s="13"/>
      <c r="H175" s="189">
        <v>175.595</v>
      </c>
      <c r="I175" s="190"/>
      <c r="J175" s="13"/>
      <c r="K175" s="13"/>
      <c r="L175" s="185"/>
      <c r="M175" s="191"/>
      <c r="N175" s="192"/>
      <c r="O175" s="192"/>
      <c r="P175" s="192"/>
      <c r="Q175" s="192"/>
      <c r="R175" s="192"/>
      <c r="S175" s="192"/>
      <c r="T175" s="19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7" t="s">
        <v>141</v>
      </c>
      <c r="AU175" s="187" t="s">
        <v>82</v>
      </c>
      <c r="AV175" s="13" t="s">
        <v>82</v>
      </c>
      <c r="AW175" s="13" t="s">
        <v>33</v>
      </c>
      <c r="AX175" s="13" t="s">
        <v>73</v>
      </c>
      <c r="AY175" s="187" t="s">
        <v>132</v>
      </c>
    </row>
    <row r="176" s="13" customFormat="1">
      <c r="A176" s="13"/>
      <c r="B176" s="185"/>
      <c r="C176" s="13"/>
      <c r="D176" s="186" t="s">
        <v>141</v>
      </c>
      <c r="E176" s="187" t="s">
        <v>3</v>
      </c>
      <c r="F176" s="188" t="s">
        <v>305</v>
      </c>
      <c r="G176" s="13"/>
      <c r="H176" s="189">
        <v>-2.4359999999999999</v>
      </c>
      <c r="I176" s="190"/>
      <c r="J176" s="13"/>
      <c r="K176" s="13"/>
      <c r="L176" s="185"/>
      <c r="M176" s="191"/>
      <c r="N176" s="192"/>
      <c r="O176" s="192"/>
      <c r="P176" s="192"/>
      <c r="Q176" s="192"/>
      <c r="R176" s="192"/>
      <c r="S176" s="192"/>
      <c r="T176" s="19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7" t="s">
        <v>141</v>
      </c>
      <c r="AU176" s="187" t="s">
        <v>82</v>
      </c>
      <c r="AV176" s="13" t="s">
        <v>82</v>
      </c>
      <c r="AW176" s="13" t="s">
        <v>33</v>
      </c>
      <c r="AX176" s="13" t="s">
        <v>73</v>
      </c>
      <c r="AY176" s="187" t="s">
        <v>132</v>
      </c>
    </row>
    <row r="177" s="2" customFormat="1" ht="24.15" customHeight="1">
      <c r="A177" s="37"/>
      <c r="B177" s="165"/>
      <c r="C177" s="202" t="s">
        <v>306</v>
      </c>
      <c r="D177" s="202" t="s">
        <v>221</v>
      </c>
      <c r="E177" s="203" t="s">
        <v>307</v>
      </c>
      <c r="F177" s="204" t="s">
        <v>308</v>
      </c>
      <c r="G177" s="205" t="s">
        <v>87</v>
      </c>
      <c r="H177" s="206">
        <v>3.5529999999999999</v>
      </c>
      <c r="I177" s="207"/>
      <c r="J177" s="208">
        <f>ROUND(I177*H177,2)</f>
        <v>0</v>
      </c>
      <c r="K177" s="209"/>
      <c r="L177" s="210"/>
      <c r="M177" s="211" t="s">
        <v>3</v>
      </c>
      <c r="N177" s="212" t="s">
        <v>44</v>
      </c>
      <c r="O177" s="71"/>
      <c r="P177" s="176">
        <f>O177*H177</f>
        <v>0</v>
      </c>
      <c r="Q177" s="176">
        <v>0.13100000000000001</v>
      </c>
      <c r="R177" s="176">
        <f>Q177*H177</f>
        <v>0.465443</v>
      </c>
      <c r="S177" s="176">
        <v>0</v>
      </c>
      <c r="T177" s="17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78" t="s">
        <v>179</v>
      </c>
      <c r="AT177" s="178" t="s">
        <v>221</v>
      </c>
      <c r="AU177" s="178" t="s">
        <v>82</v>
      </c>
      <c r="AY177" s="18" t="s">
        <v>132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8" t="s">
        <v>78</v>
      </c>
      <c r="BK177" s="179">
        <f>ROUND(I177*H177,2)</f>
        <v>0</v>
      </c>
      <c r="BL177" s="18" t="s">
        <v>137</v>
      </c>
      <c r="BM177" s="178" t="s">
        <v>309</v>
      </c>
    </row>
    <row r="178" s="13" customFormat="1">
      <c r="A178" s="13"/>
      <c r="B178" s="185"/>
      <c r="C178" s="13"/>
      <c r="D178" s="186" t="s">
        <v>141</v>
      </c>
      <c r="E178" s="187" t="s">
        <v>3</v>
      </c>
      <c r="F178" s="188" t="s">
        <v>310</v>
      </c>
      <c r="G178" s="13"/>
      <c r="H178" s="189">
        <v>2.4359999999999999</v>
      </c>
      <c r="I178" s="190"/>
      <c r="J178" s="13"/>
      <c r="K178" s="13"/>
      <c r="L178" s="185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7" t="s">
        <v>141</v>
      </c>
      <c r="AU178" s="187" t="s">
        <v>82</v>
      </c>
      <c r="AV178" s="13" t="s">
        <v>82</v>
      </c>
      <c r="AW178" s="13" t="s">
        <v>33</v>
      </c>
      <c r="AX178" s="13" t="s">
        <v>73</v>
      </c>
      <c r="AY178" s="187" t="s">
        <v>132</v>
      </c>
    </row>
    <row r="179" s="13" customFormat="1">
      <c r="A179" s="13"/>
      <c r="B179" s="185"/>
      <c r="C179" s="13"/>
      <c r="D179" s="186" t="s">
        <v>141</v>
      </c>
      <c r="E179" s="187" t="s">
        <v>3</v>
      </c>
      <c r="F179" s="188" t="s">
        <v>311</v>
      </c>
      <c r="G179" s="13"/>
      <c r="H179" s="189">
        <v>1.117</v>
      </c>
      <c r="I179" s="190"/>
      <c r="J179" s="13"/>
      <c r="K179" s="13"/>
      <c r="L179" s="185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7" t="s">
        <v>141</v>
      </c>
      <c r="AU179" s="187" t="s">
        <v>82</v>
      </c>
      <c r="AV179" s="13" t="s">
        <v>82</v>
      </c>
      <c r="AW179" s="13" t="s">
        <v>33</v>
      </c>
      <c r="AX179" s="13" t="s">
        <v>73</v>
      </c>
      <c r="AY179" s="187" t="s">
        <v>132</v>
      </c>
    </row>
    <row r="180" s="2" customFormat="1" ht="78" customHeight="1">
      <c r="A180" s="37"/>
      <c r="B180" s="165"/>
      <c r="C180" s="166" t="s">
        <v>98</v>
      </c>
      <c r="D180" s="166" t="s">
        <v>134</v>
      </c>
      <c r="E180" s="167" t="s">
        <v>312</v>
      </c>
      <c r="F180" s="168" t="s">
        <v>313</v>
      </c>
      <c r="G180" s="169" t="s">
        <v>87</v>
      </c>
      <c r="H180" s="170">
        <v>31</v>
      </c>
      <c r="I180" s="171"/>
      <c r="J180" s="172">
        <f>ROUND(I180*H180,2)</f>
        <v>0</v>
      </c>
      <c r="K180" s="173"/>
      <c r="L180" s="38"/>
      <c r="M180" s="174" t="s">
        <v>3</v>
      </c>
      <c r="N180" s="175" t="s">
        <v>44</v>
      </c>
      <c r="O180" s="71"/>
      <c r="P180" s="176">
        <f>O180*H180</f>
        <v>0</v>
      </c>
      <c r="Q180" s="176">
        <v>0.11162</v>
      </c>
      <c r="R180" s="176">
        <f>Q180*H180</f>
        <v>3.4602200000000001</v>
      </c>
      <c r="S180" s="176">
        <v>0</v>
      </c>
      <c r="T180" s="17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78" t="s">
        <v>137</v>
      </c>
      <c r="AT180" s="178" t="s">
        <v>134</v>
      </c>
      <c r="AU180" s="178" t="s">
        <v>82</v>
      </c>
      <c r="AY180" s="18" t="s">
        <v>132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8" t="s">
        <v>78</v>
      </c>
      <c r="BK180" s="179">
        <f>ROUND(I180*H180,2)</f>
        <v>0</v>
      </c>
      <c r="BL180" s="18" t="s">
        <v>137</v>
      </c>
      <c r="BM180" s="178" t="s">
        <v>314</v>
      </c>
    </row>
    <row r="181" s="2" customFormat="1">
      <c r="A181" s="37"/>
      <c r="B181" s="38"/>
      <c r="C181" s="37"/>
      <c r="D181" s="180" t="s">
        <v>139</v>
      </c>
      <c r="E181" s="37"/>
      <c r="F181" s="181" t="s">
        <v>315</v>
      </c>
      <c r="G181" s="37"/>
      <c r="H181" s="37"/>
      <c r="I181" s="182"/>
      <c r="J181" s="37"/>
      <c r="K181" s="37"/>
      <c r="L181" s="38"/>
      <c r="M181" s="183"/>
      <c r="N181" s="184"/>
      <c r="O181" s="71"/>
      <c r="P181" s="71"/>
      <c r="Q181" s="71"/>
      <c r="R181" s="71"/>
      <c r="S181" s="71"/>
      <c r="T181" s="72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139</v>
      </c>
      <c r="AU181" s="18" t="s">
        <v>82</v>
      </c>
    </row>
    <row r="182" s="13" customFormat="1">
      <c r="A182" s="13"/>
      <c r="B182" s="185"/>
      <c r="C182" s="13"/>
      <c r="D182" s="186" t="s">
        <v>141</v>
      </c>
      <c r="E182" s="187" t="s">
        <v>96</v>
      </c>
      <c r="F182" s="188" t="s">
        <v>316</v>
      </c>
      <c r="G182" s="13"/>
      <c r="H182" s="189">
        <v>31</v>
      </c>
      <c r="I182" s="190"/>
      <c r="J182" s="13"/>
      <c r="K182" s="13"/>
      <c r="L182" s="185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7" t="s">
        <v>141</v>
      </c>
      <c r="AU182" s="187" t="s">
        <v>82</v>
      </c>
      <c r="AV182" s="13" t="s">
        <v>82</v>
      </c>
      <c r="AW182" s="13" t="s">
        <v>33</v>
      </c>
      <c r="AX182" s="13" t="s">
        <v>73</v>
      </c>
      <c r="AY182" s="187" t="s">
        <v>132</v>
      </c>
    </row>
    <row r="183" s="2" customFormat="1" ht="21.75" customHeight="1">
      <c r="A183" s="37"/>
      <c r="B183" s="165"/>
      <c r="C183" s="202" t="s">
        <v>317</v>
      </c>
      <c r="D183" s="202" t="s">
        <v>221</v>
      </c>
      <c r="E183" s="203" t="s">
        <v>318</v>
      </c>
      <c r="F183" s="204" t="s">
        <v>319</v>
      </c>
      <c r="G183" s="205" t="s">
        <v>87</v>
      </c>
      <c r="H183" s="206">
        <v>31.465</v>
      </c>
      <c r="I183" s="207"/>
      <c r="J183" s="208">
        <f>ROUND(I183*H183,2)</f>
        <v>0</v>
      </c>
      <c r="K183" s="209"/>
      <c r="L183" s="210"/>
      <c r="M183" s="211" t="s">
        <v>3</v>
      </c>
      <c r="N183" s="212" t="s">
        <v>44</v>
      </c>
      <c r="O183" s="71"/>
      <c r="P183" s="176">
        <f>O183*H183</f>
        <v>0</v>
      </c>
      <c r="Q183" s="176">
        <v>0.14299999999999999</v>
      </c>
      <c r="R183" s="176">
        <f>Q183*H183</f>
        <v>4.4994949999999996</v>
      </c>
      <c r="S183" s="176">
        <v>0</v>
      </c>
      <c r="T183" s="17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8" t="s">
        <v>179</v>
      </c>
      <c r="AT183" s="178" t="s">
        <v>221</v>
      </c>
      <c r="AU183" s="178" t="s">
        <v>82</v>
      </c>
      <c r="AY183" s="18" t="s">
        <v>132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8" t="s">
        <v>78</v>
      </c>
      <c r="BK183" s="179">
        <f>ROUND(I183*H183,2)</f>
        <v>0</v>
      </c>
      <c r="BL183" s="18" t="s">
        <v>137</v>
      </c>
      <c r="BM183" s="178" t="s">
        <v>320</v>
      </c>
    </row>
    <row r="184" s="13" customFormat="1">
      <c r="A184" s="13"/>
      <c r="B184" s="185"/>
      <c r="C184" s="13"/>
      <c r="D184" s="186" t="s">
        <v>141</v>
      </c>
      <c r="E184" s="187" t="s">
        <v>3</v>
      </c>
      <c r="F184" s="188" t="s">
        <v>321</v>
      </c>
      <c r="G184" s="13"/>
      <c r="H184" s="189">
        <v>31.465</v>
      </c>
      <c r="I184" s="190"/>
      <c r="J184" s="13"/>
      <c r="K184" s="13"/>
      <c r="L184" s="185"/>
      <c r="M184" s="191"/>
      <c r="N184" s="192"/>
      <c r="O184" s="192"/>
      <c r="P184" s="192"/>
      <c r="Q184" s="192"/>
      <c r="R184" s="192"/>
      <c r="S184" s="192"/>
      <c r="T184" s="19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7" t="s">
        <v>141</v>
      </c>
      <c r="AU184" s="187" t="s">
        <v>82</v>
      </c>
      <c r="AV184" s="13" t="s">
        <v>82</v>
      </c>
      <c r="AW184" s="13" t="s">
        <v>33</v>
      </c>
      <c r="AX184" s="13" t="s">
        <v>73</v>
      </c>
      <c r="AY184" s="187" t="s">
        <v>132</v>
      </c>
    </row>
    <row r="185" s="14" customFormat="1">
      <c r="A185" s="14"/>
      <c r="B185" s="194"/>
      <c r="C185" s="14"/>
      <c r="D185" s="186" t="s">
        <v>141</v>
      </c>
      <c r="E185" s="195" t="s">
        <v>3</v>
      </c>
      <c r="F185" s="196" t="s">
        <v>219</v>
      </c>
      <c r="G185" s="14"/>
      <c r="H185" s="197">
        <v>31.465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141</v>
      </c>
      <c r="AU185" s="195" t="s">
        <v>82</v>
      </c>
      <c r="AV185" s="14" t="s">
        <v>137</v>
      </c>
      <c r="AW185" s="14" t="s">
        <v>33</v>
      </c>
      <c r="AX185" s="14" t="s">
        <v>78</v>
      </c>
      <c r="AY185" s="195" t="s">
        <v>132</v>
      </c>
    </row>
    <row r="186" s="2" customFormat="1" ht="78" customHeight="1">
      <c r="A186" s="37"/>
      <c r="B186" s="165"/>
      <c r="C186" s="166" t="s">
        <v>322</v>
      </c>
      <c r="D186" s="166" t="s">
        <v>134</v>
      </c>
      <c r="E186" s="167" t="s">
        <v>323</v>
      </c>
      <c r="F186" s="168" t="s">
        <v>324</v>
      </c>
      <c r="G186" s="169" t="s">
        <v>87</v>
      </c>
      <c r="H186" s="170">
        <v>278.60000000000002</v>
      </c>
      <c r="I186" s="171"/>
      <c r="J186" s="172">
        <f>ROUND(I186*H186,2)</f>
        <v>0</v>
      </c>
      <c r="K186" s="173"/>
      <c r="L186" s="38"/>
      <c r="M186" s="174" t="s">
        <v>3</v>
      </c>
      <c r="N186" s="175" t="s">
        <v>44</v>
      </c>
      <c r="O186" s="71"/>
      <c r="P186" s="176">
        <f>O186*H186</f>
        <v>0</v>
      </c>
      <c r="Q186" s="176">
        <v>0.11162</v>
      </c>
      <c r="R186" s="176">
        <f>Q186*H186</f>
        <v>31.097332000000002</v>
      </c>
      <c r="S186" s="176">
        <v>0</v>
      </c>
      <c r="T186" s="17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78" t="s">
        <v>137</v>
      </c>
      <c r="AT186" s="178" t="s">
        <v>134</v>
      </c>
      <c r="AU186" s="178" t="s">
        <v>82</v>
      </c>
      <c r="AY186" s="18" t="s">
        <v>132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8" t="s">
        <v>78</v>
      </c>
      <c r="BK186" s="179">
        <f>ROUND(I186*H186,2)</f>
        <v>0</v>
      </c>
      <c r="BL186" s="18" t="s">
        <v>137</v>
      </c>
      <c r="BM186" s="178" t="s">
        <v>325</v>
      </c>
    </row>
    <row r="187" s="2" customFormat="1">
      <c r="A187" s="37"/>
      <c r="B187" s="38"/>
      <c r="C187" s="37"/>
      <c r="D187" s="180" t="s">
        <v>139</v>
      </c>
      <c r="E187" s="37"/>
      <c r="F187" s="181" t="s">
        <v>326</v>
      </c>
      <c r="G187" s="37"/>
      <c r="H187" s="37"/>
      <c r="I187" s="182"/>
      <c r="J187" s="37"/>
      <c r="K187" s="37"/>
      <c r="L187" s="38"/>
      <c r="M187" s="183"/>
      <c r="N187" s="184"/>
      <c r="O187" s="71"/>
      <c r="P187" s="71"/>
      <c r="Q187" s="71"/>
      <c r="R187" s="71"/>
      <c r="S187" s="71"/>
      <c r="T187" s="72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139</v>
      </c>
      <c r="AU187" s="18" t="s">
        <v>82</v>
      </c>
    </row>
    <row r="188" s="13" customFormat="1">
      <c r="A188" s="13"/>
      <c r="B188" s="185"/>
      <c r="C188" s="13"/>
      <c r="D188" s="186" t="s">
        <v>141</v>
      </c>
      <c r="E188" s="187" t="s">
        <v>3</v>
      </c>
      <c r="F188" s="188" t="s">
        <v>327</v>
      </c>
      <c r="G188" s="13"/>
      <c r="H188" s="189">
        <v>142.30000000000001</v>
      </c>
      <c r="I188" s="190"/>
      <c r="J188" s="13"/>
      <c r="K188" s="13"/>
      <c r="L188" s="185"/>
      <c r="M188" s="191"/>
      <c r="N188" s="192"/>
      <c r="O188" s="192"/>
      <c r="P188" s="192"/>
      <c r="Q188" s="192"/>
      <c r="R188" s="192"/>
      <c r="S188" s="192"/>
      <c r="T188" s="19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7" t="s">
        <v>141</v>
      </c>
      <c r="AU188" s="187" t="s">
        <v>82</v>
      </c>
      <c r="AV188" s="13" t="s">
        <v>82</v>
      </c>
      <c r="AW188" s="13" t="s">
        <v>33</v>
      </c>
      <c r="AX188" s="13" t="s">
        <v>73</v>
      </c>
      <c r="AY188" s="187" t="s">
        <v>132</v>
      </c>
    </row>
    <row r="189" s="13" customFormat="1">
      <c r="A189" s="13"/>
      <c r="B189" s="185"/>
      <c r="C189" s="13"/>
      <c r="D189" s="186" t="s">
        <v>141</v>
      </c>
      <c r="E189" s="187" t="s">
        <v>3</v>
      </c>
      <c r="F189" s="188" t="s">
        <v>328</v>
      </c>
      <c r="G189" s="13"/>
      <c r="H189" s="189">
        <v>118.3</v>
      </c>
      <c r="I189" s="190"/>
      <c r="J189" s="13"/>
      <c r="K189" s="13"/>
      <c r="L189" s="185"/>
      <c r="M189" s="191"/>
      <c r="N189" s="192"/>
      <c r="O189" s="192"/>
      <c r="P189" s="192"/>
      <c r="Q189" s="192"/>
      <c r="R189" s="192"/>
      <c r="S189" s="192"/>
      <c r="T189" s="19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7" t="s">
        <v>141</v>
      </c>
      <c r="AU189" s="187" t="s">
        <v>82</v>
      </c>
      <c r="AV189" s="13" t="s">
        <v>82</v>
      </c>
      <c r="AW189" s="13" t="s">
        <v>33</v>
      </c>
      <c r="AX189" s="13" t="s">
        <v>73</v>
      </c>
      <c r="AY189" s="187" t="s">
        <v>132</v>
      </c>
    </row>
    <row r="190" s="13" customFormat="1">
      <c r="A190" s="13"/>
      <c r="B190" s="185"/>
      <c r="C190" s="13"/>
      <c r="D190" s="186" t="s">
        <v>141</v>
      </c>
      <c r="E190" s="187" t="s">
        <v>3</v>
      </c>
      <c r="F190" s="188" t="s">
        <v>329</v>
      </c>
      <c r="G190" s="13"/>
      <c r="H190" s="189">
        <v>18</v>
      </c>
      <c r="I190" s="190"/>
      <c r="J190" s="13"/>
      <c r="K190" s="13"/>
      <c r="L190" s="185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7" t="s">
        <v>141</v>
      </c>
      <c r="AU190" s="187" t="s">
        <v>82</v>
      </c>
      <c r="AV190" s="13" t="s">
        <v>82</v>
      </c>
      <c r="AW190" s="13" t="s">
        <v>33</v>
      </c>
      <c r="AX190" s="13" t="s">
        <v>73</v>
      </c>
      <c r="AY190" s="187" t="s">
        <v>132</v>
      </c>
    </row>
    <row r="191" s="2" customFormat="1" ht="24.15" customHeight="1">
      <c r="A191" s="37"/>
      <c r="B191" s="165"/>
      <c r="C191" s="202" t="s">
        <v>330</v>
      </c>
      <c r="D191" s="202" t="s">
        <v>221</v>
      </c>
      <c r="E191" s="203" t="s">
        <v>331</v>
      </c>
      <c r="F191" s="204" t="s">
        <v>332</v>
      </c>
      <c r="G191" s="205" t="s">
        <v>87</v>
      </c>
      <c r="H191" s="206">
        <v>253.547</v>
      </c>
      <c r="I191" s="207"/>
      <c r="J191" s="208">
        <f>ROUND(I191*H191,2)</f>
        <v>0</v>
      </c>
      <c r="K191" s="209"/>
      <c r="L191" s="210"/>
      <c r="M191" s="211" t="s">
        <v>3</v>
      </c>
      <c r="N191" s="212" t="s">
        <v>44</v>
      </c>
      <c r="O191" s="71"/>
      <c r="P191" s="176">
        <f>O191*H191</f>
        <v>0</v>
      </c>
      <c r="Q191" s="176">
        <v>0.17599999999999999</v>
      </c>
      <c r="R191" s="176">
        <f>Q191*H191</f>
        <v>44.624271999999998</v>
      </c>
      <c r="S191" s="176">
        <v>0</v>
      </c>
      <c r="T191" s="17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8" t="s">
        <v>179</v>
      </c>
      <c r="AT191" s="178" t="s">
        <v>221</v>
      </c>
      <c r="AU191" s="178" t="s">
        <v>82</v>
      </c>
      <c r="AY191" s="18" t="s">
        <v>132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8" t="s">
        <v>78</v>
      </c>
      <c r="BK191" s="179">
        <f>ROUND(I191*H191,2)</f>
        <v>0</v>
      </c>
      <c r="BL191" s="18" t="s">
        <v>137</v>
      </c>
      <c r="BM191" s="178" t="s">
        <v>333</v>
      </c>
    </row>
    <row r="192" s="13" customFormat="1">
      <c r="A192" s="13"/>
      <c r="B192" s="185"/>
      <c r="C192" s="13"/>
      <c r="D192" s="186" t="s">
        <v>141</v>
      </c>
      <c r="E192" s="187" t="s">
        <v>3</v>
      </c>
      <c r="F192" s="188" t="s">
        <v>334</v>
      </c>
      <c r="G192" s="13"/>
      <c r="H192" s="189">
        <v>282.779</v>
      </c>
      <c r="I192" s="190"/>
      <c r="J192" s="13"/>
      <c r="K192" s="13"/>
      <c r="L192" s="185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7" t="s">
        <v>141</v>
      </c>
      <c r="AU192" s="187" t="s">
        <v>82</v>
      </c>
      <c r="AV192" s="13" t="s">
        <v>82</v>
      </c>
      <c r="AW192" s="13" t="s">
        <v>33</v>
      </c>
      <c r="AX192" s="13" t="s">
        <v>73</v>
      </c>
      <c r="AY192" s="187" t="s">
        <v>132</v>
      </c>
    </row>
    <row r="193" s="13" customFormat="1">
      <c r="A193" s="13"/>
      <c r="B193" s="185"/>
      <c r="C193" s="13"/>
      <c r="D193" s="186" t="s">
        <v>141</v>
      </c>
      <c r="E193" s="187" t="s">
        <v>3</v>
      </c>
      <c r="F193" s="188" t="s">
        <v>335</v>
      </c>
      <c r="G193" s="13"/>
      <c r="H193" s="189">
        <v>-10.962</v>
      </c>
      <c r="I193" s="190"/>
      <c r="J193" s="13"/>
      <c r="K193" s="13"/>
      <c r="L193" s="185"/>
      <c r="M193" s="191"/>
      <c r="N193" s="192"/>
      <c r="O193" s="192"/>
      <c r="P193" s="192"/>
      <c r="Q193" s="192"/>
      <c r="R193" s="192"/>
      <c r="S193" s="192"/>
      <c r="T193" s="19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7" t="s">
        <v>141</v>
      </c>
      <c r="AU193" s="187" t="s">
        <v>82</v>
      </c>
      <c r="AV193" s="13" t="s">
        <v>82</v>
      </c>
      <c r="AW193" s="13" t="s">
        <v>33</v>
      </c>
      <c r="AX193" s="13" t="s">
        <v>73</v>
      </c>
      <c r="AY193" s="187" t="s">
        <v>132</v>
      </c>
    </row>
    <row r="194" s="13" customFormat="1">
      <c r="A194" s="13"/>
      <c r="B194" s="185"/>
      <c r="C194" s="13"/>
      <c r="D194" s="186" t="s">
        <v>141</v>
      </c>
      <c r="E194" s="187" t="s">
        <v>3</v>
      </c>
      <c r="F194" s="188" t="s">
        <v>336</v>
      </c>
      <c r="G194" s="13"/>
      <c r="H194" s="189">
        <v>-18.27</v>
      </c>
      <c r="I194" s="190"/>
      <c r="J194" s="13"/>
      <c r="K194" s="13"/>
      <c r="L194" s="185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141</v>
      </c>
      <c r="AU194" s="187" t="s">
        <v>82</v>
      </c>
      <c r="AV194" s="13" t="s">
        <v>82</v>
      </c>
      <c r="AW194" s="13" t="s">
        <v>33</v>
      </c>
      <c r="AX194" s="13" t="s">
        <v>73</v>
      </c>
      <c r="AY194" s="187" t="s">
        <v>132</v>
      </c>
    </row>
    <row r="195" s="2" customFormat="1" ht="24.15" customHeight="1">
      <c r="A195" s="37"/>
      <c r="B195" s="165"/>
      <c r="C195" s="202" t="s">
        <v>337</v>
      </c>
      <c r="D195" s="202" t="s">
        <v>221</v>
      </c>
      <c r="E195" s="203" t="s">
        <v>338</v>
      </c>
      <c r="F195" s="204" t="s">
        <v>339</v>
      </c>
      <c r="G195" s="205" t="s">
        <v>87</v>
      </c>
      <c r="H195" s="206">
        <v>10.962</v>
      </c>
      <c r="I195" s="207"/>
      <c r="J195" s="208">
        <f>ROUND(I195*H195,2)</f>
        <v>0</v>
      </c>
      <c r="K195" s="209"/>
      <c r="L195" s="210"/>
      <c r="M195" s="211" t="s">
        <v>3</v>
      </c>
      <c r="N195" s="212" t="s">
        <v>44</v>
      </c>
      <c r="O195" s="71"/>
      <c r="P195" s="176">
        <f>O195*H195</f>
        <v>0</v>
      </c>
      <c r="Q195" s="176">
        <v>0.17499999999999999</v>
      </c>
      <c r="R195" s="176">
        <f>Q195*H195</f>
        <v>1.9183499999999998</v>
      </c>
      <c r="S195" s="176">
        <v>0</v>
      </c>
      <c r="T195" s="17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78" t="s">
        <v>179</v>
      </c>
      <c r="AT195" s="178" t="s">
        <v>221</v>
      </c>
      <c r="AU195" s="178" t="s">
        <v>82</v>
      </c>
      <c r="AY195" s="18" t="s">
        <v>132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8" t="s">
        <v>78</v>
      </c>
      <c r="BK195" s="179">
        <f>ROUND(I195*H195,2)</f>
        <v>0</v>
      </c>
      <c r="BL195" s="18" t="s">
        <v>137</v>
      </c>
      <c r="BM195" s="178" t="s">
        <v>340</v>
      </c>
    </row>
    <row r="196" s="13" customFormat="1">
      <c r="A196" s="13"/>
      <c r="B196" s="185"/>
      <c r="C196" s="13"/>
      <c r="D196" s="186" t="s">
        <v>141</v>
      </c>
      <c r="E196" s="187" t="s">
        <v>3</v>
      </c>
      <c r="F196" s="188" t="s">
        <v>341</v>
      </c>
      <c r="G196" s="13"/>
      <c r="H196" s="189">
        <v>10.962</v>
      </c>
      <c r="I196" s="190"/>
      <c r="J196" s="13"/>
      <c r="K196" s="13"/>
      <c r="L196" s="185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7" t="s">
        <v>141</v>
      </c>
      <c r="AU196" s="187" t="s">
        <v>82</v>
      </c>
      <c r="AV196" s="13" t="s">
        <v>82</v>
      </c>
      <c r="AW196" s="13" t="s">
        <v>33</v>
      </c>
      <c r="AX196" s="13" t="s">
        <v>73</v>
      </c>
      <c r="AY196" s="187" t="s">
        <v>132</v>
      </c>
    </row>
    <row r="197" s="2" customFormat="1" ht="24.15" customHeight="1">
      <c r="A197" s="37"/>
      <c r="B197" s="165"/>
      <c r="C197" s="166" t="s">
        <v>342</v>
      </c>
      <c r="D197" s="166" t="s">
        <v>134</v>
      </c>
      <c r="E197" s="167" t="s">
        <v>343</v>
      </c>
      <c r="F197" s="168" t="s">
        <v>344</v>
      </c>
      <c r="G197" s="169" t="s">
        <v>101</v>
      </c>
      <c r="H197" s="170">
        <v>23.75</v>
      </c>
      <c r="I197" s="171"/>
      <c r="J197" s="172">
        <f>ROUND(I197*H197,2)</f>
        <v>0</v>
      </c>
      <c r="K197" s="173"/>
      <c r="L197" s="38"/>
      <c r="M197" s="174" t="s">
        <v>3</v>
      </c>
      <c r="N197" s="175" t="s">
        <v>44</v>
      </c>
      <c r="O197" s="71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8" t="s">
        <v>137</v>
      </c>
      <c r="AT197" s="178" t="s">
        <v>134</v>
      </c>
      <c r="AU197" s="178" t="s">
        <v>82</v>
      </c>
      <c r="AY197" s="18" t="s">
        <v>132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8" t="s">
        <v>78</v>
      </c>
      <c r="BK197" s="179">
        <f>ROUND(I197*H197,2)</f>
        <v>0</v>
      </c>
      <c r="BL197" s="18" t="s">
        <v>137</v>
      </c>
      <c r="BM197" s="178" t="s">
        <v>345</v>
      </c>
    </row>
    <row r="198" s="2" customFormat="1">
      <c r="A198" s="37"/>
      <c r="B198" s="38"/>
      <c r="C198" s="37"/>
      <c r="D198" s="180" t="s">
        <v>139</v>
      </c>
      <c r="E198" s="37"/>
      <c r="F198" s="181" t="s">
        <v>346</v>
      </c>
      <c r="G198" s="37"/>
      <c r="H198" s="37"/>
      <c r="I198" s="182"/>
      <c r="J198" s="37"/>
      <c r="K198" s="37"/>
      <c r="L198" s="38"/>
      <c r="M198" s="183"/>
      <c r="N198" s="184"/>
      <c r="O198" s="71"/>
      <c r="P198" s="71"/>
      <c r="Q198" s="71"/>
      <c r="R198" s="71"/>
      <c r="S198" s="71"/>
      <c r="T198" s="7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139</v>
      </c>
      <c r="AU198" s="18" t="s">
        <v>82</v>
      </c>
    </row>
    <row r="199" s="13" customFormat="1">
      <c r="A199" s="13"/>
      <c r="B199" s="185"/>
      <c r="C199" s="13"/>
      <c r="D199" s="186" t="s">
        <v>141</v>
      </c>
      <c r="E199" s="187" t="s">
        <v>3</v>
      </c>
      <c r="F199" s="188" t="s">
        <v>347</v>
      </c>
      <c r="G199" s="13"/>
      <c r="H199" s="189">
        <v>23.75</v>
      </c>
      <c r="I199" s="190"/>
      <c r="J199" s="13"/>
      <c r="K199" s="13"/>
      <c r="L199" s="185"/>
      <c r="M199" s="191"/>
      <c r="N199" s="192"/>
      <c r="O199" s="192"/>
      <c r="P199" s="192"/>
      <c r="Q199" s="192"/>
      <c r="R199" s="192"/>
      <c r="S199" s="192"/>
      <c r="T199" s="19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7" t="s">
        <v>141</v>
      </c>
      <c r="AU199" s="187" t="s">
        <v>82</v>
      </c>
      <c r="AV199" s="13" t="s">
        <v>82</v>
      </c>
      <c r="AW199" s="13" t="s">
        <v>33</v>
      </c>
      <c r="AX199" s="13" t="s">
        <v>73</v>
      </c>
      <c r="AY199" s="187" t="s">
        <v>132</v>
      </c>
    </row>
    <row r="200" s="14" customFormat="1">
      <c r="A200" s="14"/>
      <c r="B200" s="194"/>
      <c r="C200" s="14"/>
      <c r="D200" s="186" t="s">
        <v>141</v>
      </c>
      <c r="E200" s="195" t="s">
        <v>3</v>
      </c>
      <c r="F200" s="196" t="s">
        <v>219</v>
      </c>
      <c r="G200" s="14"/>
      <c r="H200" s="197">
        <v>23.75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141</v>
      </c>
      <c r="AU200" s="195" t="s">
        <v>82</v>
      </c>
      <c r="AV200" s="14" t="s">
        <v>137</v>
      </c>
      <c r="AW200" s="14" t="s">
        <v>33</v>
      </c>
      <c r="AX200" s="14" t="s">
        <v>78</v>
      </c>
      <c r="AY200" s="195" t="s">
        <v>132</v>
      </c>
    </row>
    <row r="201" s="2" customFormat="1" ht="37.8" customHeight="1">
      <c r="A201" s="37"/>
      <c r="B201" s="165"/>
      <c r="C201" s="166" t="s">
        <v>348</v>
      </c>
      <c r="D201" s="166" t="s">
        <v>134</v>
      </c>
      <c r="E201" s="167" t="s">
        <v>349</v>
      </c>
      <c r="F201" s="168" t="s">
        <v>350</v>
      </c>
      <c r="G201" s="169" t="s">
        <v>101</v>
      </c>
      <c r="H201" s="170">
        <v>23.75</v>
      </c>
      <c r="I201" s="171"/>
      <c r="J201" s="172">
        <f>ROUND(I201*H201,2)</f>
        <v>0</v>
      </c>
      <c r="K201" s="173"/>
      <c r="L201" s="38"/>
      <c r="M201" s="174" t="s">
        <v>3</v>
      </c>
      <c r="N201" s="175" t="s">
        <v>44</v>
      </c>
      <c r="O201" s="71"/>
      <c r="P201" s="176">
        <f>O201*H201</f>
        <v>0</v>
      </c>
      <c r="Q201" s="176">
        <v>0.0022399999999999998</v>
      </c>
      <c r="R201" s="176">
        <f>Q201*H201</f>
        <v>0.053199999999999997</v>
      </c>
      <c r="S201" s="176">
        <v>0</v>
      </c>
      <c r="T201" s="17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78" t="s">
        <v>137</v>
      </c>
      <c r="AT201" s="178" t="s">
        <v>134</v>
      </c>
      <c r="AU201" s="178" t="s">
        <v>82</v>
      </c>
      <c r="AY201" s="18" t="s">
        <v>132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8" t="s">
        <v>78</v>
      </c>
      <c r="BK201" s="179">
        <f>ROUND(I201*H201,2)</f>
        <v>0</v>
      </c>
      <c r="BL201" s="18" t="s">
        <v>137</v>
      </c>
      <c r="BM201" s="178" t="s">
        <v>351</v>
      </c>
    </row>
    <row r="202" s="2" customFormat="1">
      <c r="A202" s="37"/>
      <c r="B202" s="38"/>
      <c r="C202" s="37"/>
      <c r="D202" s="180" t="s">
        <v>139</v>
      </c>
      <c r="E202" s="37"/>
      <c r="F202" s="181" t="s">
        <v>352</v>
      </c>
      <c r="G202" s="37"/>
      <c r="H202" s="37"/>
      <c r="I202" s="182"/>
      <c r="J202" s="37"/>
      <c r="K202" s="37"/>
      <c r="L202" s="38"/>
      <c r="M202" s="183"/>
      <c r="N202" s="184"/>
      <c r="O202" s="71"/>
      <c r="P202" s="71"/>
      <c r="Q202" s="71"/>
      <c r="R202" s="71"/>
      <c r="S202" s="71"/>
      <c r="T202" s="7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139</v>
      </c>
      <c r="AU202" s="18" t="s">
        <v>82</v>
      </c>
    </row>
    <row r="203" s="14" customFormat="1">
      <c r="A203" s="14"/>
      <c r="B203" s="194"/>
      <c r="C203" s="14"/>
      <c r="D203" s="186" t="s">
        <v>141</v>
      </c>
      <c r="E203" s="195" t="s">
        <v>3</v>
      </c>
      <c r="F203" s="196" t="s">
        <v>219</v>
      </c>
      <c r="G203" s="14"/>
      <c r="H203" s="197">
        <v>23.75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141</v>
      </c>
      <c r="AU203" s="195" t="s">
        <v>82</v>
      </c>
      <c r="AV203" s="14" t="s">
        <v>137</v>
      </c>
      <c r="AW203" s="14" t="s">
        <v>33</v>
      </c>
      <c r="AX203" s="14" t="s">
        <v>73</v>
      </c>
      <c r="AY203" s="195" t="s">
        <v>132</v>
      </c>
    </row>
    <row r="204" s="12" customFormat="1" ht="22.8" customHeight="1">
      <c r="A204" s="12"/>
      <c r="B204" s="152"/>
      <c r="C204" s="12"/>
      <c r="D204" s="153" t="s">
        <v>72</v>
      </c>
      <c r="E204" s="163" t="s">
        <v>179</v>
      </c>
      <c r="F204" s="163" t="s">
        <v>353</v>
      </c>
      <c r="G204" s="12"/>
      <c r="H204" s="12"/>
      <c r="I204" s="155"/>
      <c r="J204" s="164">
        <f>BK204</f>
        <v>0</v>
      </c>
      <c r="K204" s="12"/>
      <c r="L204" s="152"/>
      <c r="M204" s="157"/>
      <c r="N204" s="158"/>
      <c r="O204" s="158"/>
      <c r="P204" s="159">
        <f>SUM(P205:P238)</f>
        <v>0</v>
      </c>
      <c r="Q204" s="158"/>
      <c r="R204" s="159">
        <f>SUM(R205:R238)</f>
        <v>3.8237652500000001</v>
      </c>
      <c r="S204" s="158"/>
      <c r="T204" s="160">
        <f>SUM(T205:T238)</f>
        <v>3.0434399999999995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3" t="s">
        <v>78</v>
      </c>
      <c r="AT204" s="161" t="s">
        <v>72</v>
      </c>
      <c r="AU204" s="161" t="s">
        <v>78</v>
      </c>
      <c r="AY204" s="153" t="s">
        <v>132</v>
      </c>
      <c r="BK204" s="162">
        <f>SUM(BK205:BK238)</f>
        <v>0</v>
      </c>
    </row>
    <row r="205" s="2" customFormat="1" ht="24.15" customHeight="1">
      <c r="A205" s="37"/>
      <c r="B205" s="165"/>
      <c r="C205" s="166" t="s">
        <v>354</v>
      </c>
      <c r="D205" s="166" t="s">
        <v>134</v>
      </c>
      <c r="E205" s="167" t="s">
        <v>355</v>
      </c>
      <c r="F205" s="168" t="s">
        <v>356</v>
      </c>
      <c r="G205" s="169" t="s">
        <v>101</v>
      </c>
      <c r="H205" s="170">
        <v>7.5</v>
      </c>
      <c r="I205" s="171"/>
      <c r="J205" s="172">
        <f>ROUND(I205*H205,2)</f>
        <v>0</v>
      </c>
      <c r="K205" s="173"/>
      <c r="L205" s="38"/>
      <c r="M205" s="174" t="s">
        <v>3</v>
      </c>
      <c r="N205" s="175" t="s">
        <v>44</v>
      </c>
      <c r="O205" s="71"/>
      <c r="P205" s="176">
        <f>O205*H205</f>
        <v>0</v>
      </c>
      <c r="Q205" s="176">
        <v>1.0000000000000001E-05</v>
      </c>
      <c r="R205" s="176">
        <f>Q205*H205</f>
        <v>7.5000000000000007E-05</v>
      </c>
      <c r="S205" s="176">
        <v>0</v>
      </c>
      <c r="T205" s="17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78" t="s">
        <v>137</v>
      </c>
      <c r="AT205" s="178" t="s">
        <v>134</v>
      </c>
      <c r="AU205" s="178" t="s">
        <v>82</v>
      </c>
      <c r="AY205" s="18" t="s">
        <v>132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8" t="s">
        <v>78</v>
      </c>
      <c r="BK205" s="179">
        <f>ROUND(I205*H205,2)</f>
        <v>0</v>
      </c>
      <c r="BL205" s="18" t="s">
        <v>137</v>
      </c>
      <c r="BM205" s="178" t="s">
        <v>357</v>
      </c>
    </row>
    <row r="206" s="2" customFormat="1">
      <c r="A206" s="37"/>
      <c r="B206" s="38"/>
      <c r="C206" s="37"/>
      <c r="D206" s="180" t="s">
        <v>139</v>
      </c>
      <c r="E206" s="37"/>
      <c r="F206" s="181" t="s">
        <v>358</v>
      </c>
      <c r="G206" s="37"/>
      <c r="H206" s="37"/>
      <c r="I206" s="182"/>
      <c r="J206" s="37"/>
      <c r="K206" s="37"/>
      <c r="L206" s="38"/>
      <c r="M206" s="183"/>
      <c r="N206" s="184"/>
      <c r="O206" s="71"/>
      <c r="P206" s="71"/>
      <c r="Q206" s="71"/>
      <c r="R206" s="71"/>
      <c r="S206" s="71"/>
      <c r="T206" s="7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139</v>
      </c>
      <c r="AU206" s="18" t="s">
        <v>82</v>
      </c>
    </row>
    <row r="207" s="13" customFormat="1">
      <c r="A207" s="13"/>
      <c r="B207" s="185"/>
      <c r="C207" s="13"/>
      <c r="D207" s="186" t="s">
        <v>141</v>
      </c>
      <c r="E207" s="187" t="s">
        <v>99</v>
      </c>
      <c r="F207" s="188" t="s">
        <v>359</v>
      </c>
      <c r="G207" s="13"/>
      <c r="H207" s="189">
        <v>7.5</v>
      </c>
      <c r="I207" s="190"/>
      <c r="J207" s="13"/>
      <c r="K207" s="13"/>
      <c r="L207" s="185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7" t="s">
        <v>141</v>
      </c>
      <c r="AU207" s="187" t="s">
        <v>82</v>
      </c>
      <c r="AV207" s="13" t="s">
        <v>82</v>
      </c>
      <c r="AW207" s="13" t="s">
        <v>33</v>
      </c>
      <c r="AX207" s="13" t="s">
        <v>73</v>
      </c>
      <c r="AY207" s="187" t="s">
        <v>132</v>
      </c>
    </row>
    <row r="208" s="2" customFormat="1" ht="24.15" customHeight="1">
      <c r="A208" s="37"/>
      <c r="B208" s="165"/>
      <c r="C208" s="202" t="s">
        <v>360</v>
      </c>
      <c r="D208" s="202" t="s">
        <v>221</v>
      </c>
      <c r="E208" s="203" t="s">
        <v>361</v>
      </c>
      <c r="F208" s="204" t="s">
        <v>362</v>
      </c>
      <c r="G208" s="205" t="s">
        <v>101</v>
      </c>
      <c r="H208" s="206">
        <v>7.5750000000000002</v>
      </c>
      <c r="I208" s="207"/>
      <c r="J208" s="208">
        <f>ROUND(I208*H208,2)</f>
        <v>0</v>
      </c>
      <c r="K208" s="209"/>
      <c r="L208" s="210"/>
      <c r="M208" s="211" t="s">
        <v>3</v>
      </c>
      <c r="N208" s="212" t="s">
        <v>44</v>
      </c>
      <c r="O208" s="71"/>
      <c r="P208" s="176">
        <f>O208*H208</f>
        <v>0</v>
      </c>
      <c r="Q208" s="176">
        <v>0.0026700000000000001</v>
      </c>
      <c r="R208" s="176">
        <f>Q208*H208</f>
        <v>0.02022525</v>
      </c>
      <c r="S208" s="176">
        <v>0</v>
      </c>
      <c r="T208" s="17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78" t="s">
        <v>179</v>
      </c>
      <c r="AT208" s="178" t="s">
        <v>221</v>
      </c>
      <c r="AU208" s="178" t="s">
        <v>82</v>
      </c>
      <c r="AY208" s="18" t="s">
        <v>132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8" t="s">
        <v>78</v>
      </c>
      <c r="BK208" s="179">
        <f>ROUND(I208*H208,2)</f>
        <v>0</v>
      </c>
      <c r="BL208" s="18" t="s">
        <v>137</v>
      </c>
      <c r="BM208" s="178" t="s">
        <v>363</v>
      </c>
    </row>
    <row r="209" s="13" customFormat="1">
      <c r="A209" s="13"/>
      <c r="B209" s="185"/>
      <c r="C209" s="13"/>
      <c r="D209" s="186" t="s">
        <v>141</v>
      </c>
      <c r="E209" s="187" t="s">
        <v>3</v>
      </c>
      <c r="F209" s="188" t="s">
        <v>364</v>
      </c>
      <c r="G209" s="13"/>
      <c r="H209" s="189">
        <v>7.5750000000000002</v>
      </c>
      <c r="I209" s="190"/>
      <c r="J209" s="13"/>
      <c r="K209" s="13"/>
      <c r="L209" s="185"/>
      <c r="M209" s="191"/>
      <c r="N209" s="192"/>
      <c r="O209" s="192"/>
      <c r="P209" s="192"/>
      <c r="Q209" s="192"/>
      <c r="R209" s="192"/>
      <c r="S209" s="192"/>
      <c r="T209" s="19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7" t="s">
        <v>141</v>
      </c>
      <c r="AU209" s="187" t="s">
        <v>82</v>
      </c>
      <c r="AV209" s="13" t="s">
        <v>82</v>
      </c>
      <c r="AW209" s="13" t="s">
        <v>33</v>
      </c>
      <c r="AX209" s="13" t="s">
        <v>73</v>
      </c>
      <c r="AY209" s="187" t="s">
        <v>132</v>
      </c>
    </row>
    <row r="210" s="2" customFormat="1" ht="44.25" customHeight="1">
      <c r="A210" s="37"/>
      <c r="B210" s="165"/>
      <c r="C210" s="166" t="s">
        <v>365</v>
      </c>
      <c r="D210" s="166" t="s">
        <v>134</v>
      </c>
      <c r="E210" s="167" t="s">
        <v>366</v>
      </c>
      <c r="F210" s="168" t="s">
        <v>367</v>
      </c>
      <c r="G210" s="169" t="s">
        <v>368</v>
      </c>
      <c r="H210" s="170">
        <v>10</v>
      </c>
      <c r="I210" s="171"/>
      <c r="J210" s="172">
        <f>ROUND(I210*H210,2)</f>
        <v>0</v>
      </c>
      <c r="K210" s="173"/>
      <c r="L210" s="38"/>
      <c r="M210" s="174" t="s">
        <v>3</v>
      </c>
      <c r="N210" s="175" t="s">
        <v>44</v>
      </c>
      <c r="O210" s="71"/>
      <c r="P210" s="176">
        <f>O210*H210</f>
        <v>0</v>
      </c>
      <c r="Q210" s="176">
        <v>0</v>
      </c>
      <c r="R210" s="176">
        <f>Q210*H210</f>
        <v>0</v>
      </c>
      <c r="S210" s="176">
        <v>0</v>
      </c>
      <c r="T210" s="17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78" t="s">
        <v>137</v>
      </c>
      <c r="AT210" s="178" t="s">
        <v>134</v>
      </c>
      <c r="AU210" s="178" t="s">
        <v>82</v>
      </c>
      <c r="AY210" s="18" t="s">
        <v>132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18" t="s">
        <v>78</v>
      </c>
      <c r="BK210" s="179">
        <f>ROUND(I210*H210,2)</f>
        <v>0</v>
      </c>
      <c r="BL210" s="18" t="s">
        <v>137</v>
      </c>
      <c r="BM210" s="178" t="s">
        <v>369</v>
      </c>
    </row>
    <row r="211" s="2" customFormat="1">
      <c r="A211" s="37"/>
      <c r="B211" s="38"/>
      <c r="C211" s="37"/>
      <c r="D211" s="180" t="s">
        <v>139</v>
      </c>
      <c r="E211" s="37"/>
      <c r="F211" s="181" t="s">
        <v>370</v>
      </c>
      <c r="G211" s="37"/>
      <c r="H211" s="37"/>
      <c r="I211" s="182"/>
      <c r="J211" s="37"/>
      <c r="K211" s="37"/>
      <c r="L211" s="38"/>
      <c r="M211" s="183"/>
      <c r="N211" s="184"/>
      <c r="O211" s="71"/>
      <c r="P211" s="71"/>
      <c r="Q211" s="71"/>
      <c r="R211" s="71"/>
      <c r="S211" s="71"/>
      <c r="T211" s="72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139</v>
      </c>
      <c r="AU211" s="18" t="s">
        <v>82</v>
      </c>
    </row>
    <row r="212" s="13" customFormat="1">
      <c r="A212" s="13"/>
      <c r="B212" s="185"/>
      <c r="C212" s="13"/>
      <c r="D212" s="186" t="s">
        <v>141</v>
      </c>
      <c r="E212" s="187" t="s">
        <v>3</v>
      </c>
      <c r="F212" s="188" t="s">
        <v>371</v>
      </c>
      <c r="G212" s="13"/>
      <c r="H212" s="189">
        <v>10</v>
      </c>
      <c r="I212" s="190"/>
      <c r="J212" s="13"/>
      <c r="K212" s="13"/>
      <c r="L212" s="185"/>
      <c r="M212" s="191"/>
      <c r="N212" s="192"/>
      <c r="O212" s="192"/>
      <c r="P212" s="192"/>
      <c r="Q212" s="192"/>
      <c r="R212" s="192"/>
      <c r="S212" s="192"/>
      <c r="T212" s="19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7" t="s">
        <v>141</v>
      </c>
      <c r="AU212" s="187" t="s">
        <v>82</v>
      </c>
      <c r="AV212" s="13" t="s">
        <v>82</v>
      </c>
      <c r="AW212" s="13" t="s">
        <v>33</v>
      </c>
      <c r="AX212" s="13" t="s">
        <v>73</v>
      </c>
      <c r="AY212" s="187" t="s">
        <v>132</v>
      </c>
    </row>
    <row r="213" s="14" customFormat="1">
      <c r="A213" s="14"/>
      <c r="B213" s="194"/>
      <c r="C213" s="14"/>
      <c r="D213" s="186" t="s">
        <v>141</v>
      </c>
      <c r="E213" s="195" t="s">
        <v>3</v>
      </c>
      <c r="F213" s="196" t="s">
        <v>219</v>
      </c>
      <c r="G213" s="14"/>
      <c r="H213" s="197">
        <v>10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141</v>
      </c>
      <c r="AU213" s="195" t="s">
        <v>82</v>
      </c>
      <c r="AV213" s="14" t="s">
        <v>137</v>
      </c>
      <c r="AW213" s="14" t="s">
        <v>33</v>
      </c>
      <c r="AX213" s="14" t="s">
        <v>78</v>
      </c>
      <c r="AY213" s="195" t="s">
        <v>132</v>
      </c>
    </row>
    <row r="214" s="2" customFormat="1" ht="16.5" customHeight="1">
      <c r="A214" s="37"/>
      <c r="B214" s="165"/>
      <c r="C214" s="202" t="s">
        <v>372</v>
      </c>
      <c r="D214" s="202" t="s">
        <v>221</v>
      </c>
      <c r="E214" s="203" t="s">
        <v>373</v>
      </c>
      <c r="F214" s="204" t="s">
        <v>374</v>
      </c>
      <c r="G214" s="205" t="s">
        <v>368</v>
      </c>
      <c r="H214" s="206">
        <v>10.1</v>
      </c>
      <c r="I214" s="207"/>
      <c r="J214" s="208">
        <f>ROUND(I214*H214,2)</f>
        <v>0</v>
      </c>
      <c r="K214" s="209"/>
      <c r="L214" s="210"/>
      <c r="M214" s="211" t="s">
        <v>3</v>
      </c>
      <c r="N214" s="212" t="s">
        <v>44</v>
      </c>
      <c r="O214" s="71"/>
      <c r="P214" s="176">
        <f>O214*H214</f>
        <v>0</v>
      </c>
      <c r="Q214" s="176">
        <v>0.00064999999999999997</v>
      </c>
      <c r="R214" s="176">
        <f>Q214*H214</f>
        <v>0.0065649999999999997</v>
      </c>
      <c r="S214" s="176">
        <v>0</v>
      </c>
      <c r="T214" s="17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78" t="s">
        <v>179</v>
      </c>
      <c r="AT214" s="178" t="s">
        <v>221</v>
      </c>
      <c r="AU214" s="178" t="s">
        <v>82</v>
      </c>
      <c r="AY214" s="18" t="s">
        <v>132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8" t="s">
        <v>78</v>
      </c>
      <c r="BK214" s="179">
        <f>ROUND(I214*H214,2)</f>
        <v>0</v>
      </c>
      <c r="BL214" s="18" t="s">
        <v>137</v>
      </c>
      <c r="BM214" s="178" t="s">
        <v>375</v>
      </c>
    </row>
    <row r="215" s="14" customFormat="1">
      <c r="A215" s="14"/>
      <c r="B215" s="194"/>
      <c r="C215" s="14"/>
      <c r="D215" s="186" t="s">
        <v>141</v>
      </c>
      <c r="E215" s="195" t="s">
        <v>3</v>
      </c>
      <c r="F215" s="196" t="s">
        <v>219</v>
      </c>
      <c r="G215" s="14"/>
      <c r="H215" s="197">
        <v>10.1</v>
      </c>
      <c r="I215" s="198"/>
      <c r="J215" s="14"/>
      <c r="K215" s="14"/>
      <c r="L215" s="194"/>
      <c r="M215" s="199"/>
      <c r="N215" s="200"/>
      <c r="O215" s="200"/>
      <c r="P215" s="200"/>
      <c r="Q215" s="200"/>
      <c r="R215" s="200"/>
      <c r="S215" s="200"/>
      <c r="T215" s="20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5" t="s">
        <v>141</v>
      </c>
      <c r="AU215" s="195" t="s">
        <v>82</v>
      </c>
      <c r="AV215" s="14" t="s">
        <v>137</v>
      </c>
      <c r="AW215" s="14" t="s">
        <v>33</v>
      </c>
      <c r="AX215" s="14" t="s">
        <v>73</v>
      </c>
      <c r="AY215" s="195" t="s">
        <v>132</v>
      </c>
    </row>
    <row r="216" s="2" customFormat="1" ht="24.15" customHeight="1">
      <c r="A216" s="37"/>
      <c r="B216" s="165"/>
      <c r="C216" s="166" t="s">
        <v>376</v>
      </c>
      <c r="D216" s="166" t="s">
        <v>134</v>
      </c>
      <c r="E216" s="167" t="s">
        <v>377</v>
      </c>
      <c r="F216" s="168" t="s">
        <v>378</v>
      </c>
      <c r="G216" s="169" t="s">
        <v>368</v>
      </c>
      <c r="H216" s="170">
        <v>3</v>
      </c>
      <c r="I216" s="171"/>
      <c r="J216" s="172">
        <f>ROUND(I216*H216,2)</f>
        <v>0</v>
      </c>
      <c r="K216" s="173"/>
      <c r="L216" s="38"/>
      <c r="M216" s="174" t="s">
        <v>3</v>
      </c>
      <c r="N216" s="175" t="s">
        <v>44</v>
      </c>
      <c r="O216" s="71"/>
      <c r="P216" s="176">
        <f>O216*H216</f>
        <v>0</v>
      </c>
      <c r="Q216" s="176">
        <v>0</v>
      </c>
      <c r="R216" s="176">
        <f>Q216*H216</f>
        <v>0</v>
      </c>
      <c r="S216" s="176">
        <v>0.050000000000000003</v>
      </c>
      <c r="T216" s="177">
        <f>S216*H216</f>
        <v>0.15000000000000002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78" t="s">
        <v>137</v>
      </c>
      <c r="AT216" s="178" t="s">
        <v>134</v>
      </c>
      <c r="AU216" s="178" t="s">
        <v>82</v>
      </c>
      <c r="AY216" s="18" t="s">
        <v>132</v>
      </c>
      <c r="BE216" s="179">
        <f>IF(N216="základní",J216,0)</f>
        <v>0</v>
      </c>
      <c r="BF216" s="179">
        <f>IF(N216="snížená",J216,0)</f>
        <v>0</v>
      </c>
      <c r="BG216" s="179">
        <f>IF(N216="zákl. přenesená",J216,0)</f>
        <v>0</v>
      </c>
      <c r="BH216" s="179">
        <f>IF(N216="sníž. přenesená",J216,0)</f>
        <v>0</v>
      </c>
      <c r="BI216" s="179">
        <f>IF(N216="nulová",J216,0)</f>
        <v>0</v>
      </c>
      <c r="BJ216" s="18" t="s">
        <v>78</v>
      </c>
      <c r="BK216" s="179">
        <f>ROUND(I216*H216,2)</f>
        <v>0</v>
      </c>
      <c r="BL216" s="18" t="s">
        <v>137</v>
      </c>
      <c r="BM216" s="178" t="s">
        <v>379</v>
      </c>
    </row>
    <row r="217" s="2" customFormat="1">
      <c r="A217" s="37"/>
      <c r="B217" s="38"/>
      <c r="C217" s="37"/>
      <c r="D217" s="180" t="s">
        <v>139</v>
      </c>
      <c r="E217" s="37"/>
      <c r="F217" s="181" t="s">
        <v>380</v>
      </c>
      <c r="G217" s="37"/>
      <c r="H217" s="37"/>
      <c r="I217" s="182"/>
      <c r="J217" s="37"/>
      <c r="K217" s="37"/>
      <c r="L217" s="38"/>
      <c r="M217" s="183"/>
      <c r="N217" s="184"/>
      <c r="O217" s="71"/>
      <c r="P217" s="71"/>
      <c r="Q217" s="71"/>
      <c r="R217" s="71"/>
      <c r="S217" s="71"/>
      <c r="T217" s="72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139</v>
      </c>
      <c r="AU217" s="18" t="s">
        <v>82</v>
      </c>
    </row>
    <row r="218" s="2" customFormat="1" ht="33" customHeight="1">
      <c r="A218" s="37"/>
      <c r="B218" s="165"/>
      <c r="C218" s="166" t="s">
        <v>381</v>
      </c>
      <c r="D218" s="166" t="s">
        <v>134</v>
      </c>
      <c r="E218" s="167" t="s">
        <v>382</v>
      </c>
      <c r="F218" s="168" t="s">
        <v>383</v>
      </c>
      <c r="G218" s="169" t="s">
        <v>175</v>
      </c>
      <c r="H218" s="170">
        <v>1.5069999999999999</v>
      </c>
      <c r="I218" s="171"/>
      <c r="J218" s="172">
        <f>ROUND(I218*H218,2)</f>
        <v>0</v>
      </c>
      <c r="K218" s="173"/>
      <c r="L218" s="38"/>
      <c r="M218" s="174" t="s">
        <v>3</v>
      </c>
      <c r="N218" s="175" t="s">
        <v>44</v>
      </c>
      <c r="O218" s="71"/>
      <c r="P218" s="176">
        <f>O218*H218</f>
        <v>0</v>
      </c>
      <c r="Q218" s="176">
        <v>0</v>
      </c>
      <c r="R218" s="176">
        <f>Q218*H218</f>
        <v>0</v>
      </c>
      <c r="S218" s="176">
        <v>1.9199999999999999</v>
      </c>
      <c r="T218" s="177">
        <f>S218*H218</f>
        <v>2.8934399999999996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78" t="s">
        <v>137</v>
      </c>
      <c r="AT218" s="178" t="s">
        <v>134</v>
      </c>
      <c r="AU218" s="178" t="s">
        <v>82</v>
      </c>
      <c r="AY218" s="18" t="s">
        <v>132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8" t="s">
        <v>78</v>
      </c>
      <c r="BK218" s="179">
        <f>ROUND(I218*H218,2)</f>
        <v>0</v>
      </c>
      <c r="BL218" s="18" t="s">
        <v>137</v>
      </c>
      <c r="BM218" s="178" t="s">
        <v>384</v>
      </c>
    </row>
    <row r="219" s="2" customFormat="1">
      <c r="A219" s="37"/>
      <c r="B219" s="38"/>
      <c r="C219" s="37"/>
      <c r="D219" s="180" t="s">
        <v>139</v>
      </c>
      <c r="E219" s="37"/>
      <c r="F219" s="181" t="s">
        <v>385</v>
      </c>
      <c r="G219" s="37"/>
      <c r="H219" s="37"/>
      <c r="I219" s="182"/>
      <c r="J219" s="37"/>
      <c r="K219" s="37"/>
      <c r="L219" s="38"/>
      <c r="M219" s="183"/>
      <c r="N219" s="184"/>
      <c r="O219" s="71"/>
      <c r="P219" s="71"/>
      <c r="Q219" s="71"/>
      <c r="R219" s="71"/>
      <c r="S219" s="71"/>
      <c r="T219" s="7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139</v>
      </c>
      <c r="AU219" s="18" t="s">
        <v>82</v>
      </c>
    </row>
    <row r="220" s="13" customFormat="1">
      <c r="A220" s="13"/>
      <c r="B220" s="185"/>
      <c r="C220" s="13"/>
      <c r="D220" s="186" t="s">
        <v>141</v>
      </c>
      <c r="E220" s="187" t="s">
        <v>3</v>
      </c>
      <c r="F220" s="188" t="s">
        <v>386</v>
      </c>
      <c r="G220" s="13"/>
      <c r="H220" s="189">
        <v>1.5069999999999999</v>
      </c>
      <c r="I220" s="190"/>
      <c r="J220" s="13"/>
      <c r="K220" s="13"/>
      <c r="L220" s="185"/>
      <c r="M220" s="191"/>
      <c r="N220" s="192"/>
      <c r="O220" s="192"/>
      <c r="P220" s="192"/>
      <c r="Q220" s="192"/>
      <c r="R220" s="192"/>
      <c r="S220" s="192"/>
      <c r="T220" s="19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7" t="s">
        <v>141</v>
      </c>
      <c r="AU220" s="187" t="s">
        <v>82</v>
      </c>
      <c r="AV220" s="13" t="s">
        <v>82</v>
      </c>
      <c r="AW220" s="13" t="s">
        <v>33</v>
      </c>
      <c r="AX220" s="13" t="s">
        <v>73</v>
      </c>
      <c r="AY220" s="187" t="s">
        <v>132</v>
      </c>
    </row>
    <row r="221" s="2" customFormat="1" ht="24.15" customHeight="1">
      <c r="A221" s="37"/>
      <c r="B221" s="165"/>
      <c r="C221" s="166" t="s">
        <v>387</v>
      </c>
      <c r="D221" s="166" t="s">
        <v>134</v>
      </c>
      <c r="E221" s="167" t="s">
        <v>388</v>
      </c>
      <c r="F221" s="168" t="s">
        <v>389</v>
      </c>
      <c r="G221" s="169" t="s">
        <v>368</v>
      </c>
      <c r="H221" s="170">
        <v>5</v>
      </c>
      <c r="I221" s="171"/>
      <c r="J221" s="172">
        <f>ROUND(I221*H221,2)</f>
        <v>0</v>
      </c>
      <c r="K221" s="173"/>
      <c r="L221" s="38"/>
      <c r="M221" s="174" t="s">
        <v>3</v>
      </c>
      <c r="N221" s="175" t="s">
        <v>44</v>
      </c>
      <c r="O221" s="71"/>
      <c r="P221" s="176">
        <f>O221*H221</f>
        <v>0</v>
      </c>
      <c r="Q221" s="176">
        <v>0.12526000000000001</v>
      </c>
      <c r="R221" s="176">
        <f>Q221*H221</f>
        <v>0.62630000000000008</v>
      </c>
      <c r="S221" s="176">
        <v>0</v>
      </c>
      <c r="T221" s="17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78" t="s">
        <v>137</v>
      </c>
      <c r="AT221" s="178" t="s">
        <v>134</v>
      </c>
      <c r="AU221" s="178" t="s">
        <v>82</v>
      </c>
      <c r="AY221" s="18" t="s">
        <v>132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18" t="s">
        <v>78</v>
      </c>
      <c r="BK221" s="179">
        <f>ROUND(I221*H221,2)</f>
        <v>0</v>
      </c>
      <c r="BL221" s="18" t="s">
        <v>137</v>
      </c>
      <c r="BM221" s="178" t="s">
        <v>390</v>
      </c>
    </row>
    <row r="222" s="2" customFormat="1">
      <c r="A222" s="37"/>
      <c r="B222" s="38"/>
      <c r="C222" s="37"/>
      <c r="D222" s="180" t="s">
        <v>139</v>
      </c>
      <c r="E222" s="37"/>
      <c r="F222" s="181" t="s">
        <v>391</v>
      </c>
      <c r="G222" s="37"/>
      <c r="H222" s="37"/>
      <c r="I222" s="182"/>
      <c r="J222" s="37"/>
      <c r="K222" s="37"/>
      <c r="L222" s="38"/>
      <c r="M222" s="183"/>
      <c r="N222" s="184"/>
      <c r="O222" s="71"/>
      <c r="P222" s="71"/>
      <c r="Q222" s="71"/>
      <c r="R222" s="71"/>
      <c r="S222" s="71"/>
      <c r="T222" s="7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139</v>
      </c>
      <c r="AU222" s="18" t="s">
        <v>82</v>
      </c>
    </row>
    <row r="223" s="2" customFormat="1" ht="24.15" customHeight="1">
      <c r="A223" s="37"/>
      <c r="B223" s="165"/>
      <c r="C223" s="202" t="s">
        <v>392</v>
      </c>
      <c r="D223" s="202" t="s">
        <v>221</v>
      </c>
      <c r="E223" s="203" t="s">
        <v>393</v>
      </c>
      <c r="F223" s="204" t="s">
        <v>394</v>
      </c>
      <c r="G223" s="205" t="s">
        <v>368</v>
      </c>
      <c r="H223" s="206">
        <v>5</v>
      </c>
      <c r="I223" s="207"/>
      <c r="J223" s="208">
        <f>ROUND(I223*H223,2)</f>
        <v>0</v>
      </c>
      <c r="K223" s="209"/>
      <c r="L223" s="210"/>
      <c r="M223" s="211" t="s">
        <v>3</v>
      </c>
      <c r="N223" s="212" t="s">
        <v>44</v>
      </c>
      <c r="O223" s="71"/>
      <c r="P223" s="176">
        <f>O223*H223</f>
        <v>0</v>
      </c>
      <c r="Q223" s="176">
        <v>0.069000000000000006</v>
      </c>
      <c r="R223" s="176">
        <f>Q223*H223</f>
        <v>0.34500000000000003</v>
      </c>
      <c r="S223" s="176">
        <v>0</v>
      </c>
      <c r="T223" s="17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78" t="s">
        <v>179</v>
      </c>
      <c r="AT223" s="178" t="s">
        <v>221</v>
      </c>
      <c r="AU223" s="178" t="s">
        <v>82</v>
      </c>
      <c r="AY223" s="18" t="s">
        <v>132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8" t="s">
        <v>78</v>
      </c>
      <c r="BK223" s="179">
        <f>ROUND(I223*H223,2)</f>
        <v>0</v>
      </c>
      <c r="BL223" s="18" t="s">
        <v>137</v>
      </c>
      <c r="BM223" s="178" t="s">
        <v>395</v>
      </c>
    </row>
    <row r="224" s="2" customFormat="1" ht="24.15" customHeight="1">
      <c r="A224" s="37"/>
      <c r="B224" s="165"/>
      <c r="C224" s="166" t="s">
        <v>396</v>
      </c>
      <c r="D224" s="166" t="s">
        <v>134</v>
      </c>
      <c r="E224" s="167" t="s">
        <v>397</v>
      </c>
      <c r="F224" s="168" t="s">
        <v>398</v>
      </c>
      <c r="G224" s="169" t="s">
        <v>368</v>
      </c>
      <c r="H224" s="170">
        <v>5</v>
      </c>
      <c r="I224" s="171"/>
      <c r="J224" s="172">
        <f>ROUND(I224*H224,2)</f>
        <v>0</v>
      </c>
      <c r="K224" s="173"/>
      <c r="L224" s="38"/>
      <c r="M224" s="174" t="s">
        <v>3</v>
      </c>
      <c r="N224" s="175" t="s">
        <v>44</v>
      </c>
      <c r="O224" s="71"/>
      <c r="P224" s="176">
        <f>O224*H224</f>
        <v>0</v>
      </c>
      <c r="Q224" s="176">
        <v>0.030759999999999999</v>
      </c>
      <c r="R224" s="176">
        <f>Q224*H224</f>
        <v>0.15379999999999999</v>
      </c>
      <c r="S224" s="176">
        <v>0</v>
      </c>
      <c r="T224" s="17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78" t="s">
        <v>137</v>
      </c>
      <c r="AT224" s="178" t="s">
        <v>134</v>
      </c>
      <c r="AU224" s="178" t="s">
        <v>82</v>
      </c>
      <c r="AY224" s="18" t="s">
        <v>132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8" t="s">
        <v>78</v>
      </c>
      <c r="BK224" s="179">
        <f>ROUND(I224*H224,2)</f>
        <v>0</v>
      </c>
      <c r="BL224" s="18" t="s">
        <v>137</v>
      </c>
      <c r="BM224" s="178" t="s">
        <v>399</v>
      </c>
    </row>
    <row r="225" s="2" customFormat="1">
      <c r="A225" s="37"/>
      <c r="B225" s="38"/>
      <c r="C225" s="37"/>
      <c r="D225" s="180" t="s">
        <v>139</v>
      </c>
      <c r="E225" s="37"/>
      <c r="F225" s="181" t="s">
        <v>400</v>
      </c>
      <c r="G225" s="37"/>
      <c r="H225" s="37"/>
      <c r="I225" s="182"/>
      <c r="J225" s="37"/>
      <c r="K225" s="37"/>
      <c r="L225" s="38"/>
      <c r="M225" s="183"/>
      <c r="N225" s="184"/>
      <c r="O225" s="71"/>
      <c r="P225" s="71"/>
      <c r="Q225" s="71"/>
      <c r="R225" s="71"/>
      <c r="S225" s="71"/>
      <c r="T225" s="72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139</v>
      </c>
      <c r="AU225" s="18" t="s">
        <v>82</v>
      </c>
    </row>
    <row r="226" s="2" customFormat="1" ht="24.15" customHeight="1">
      <c r="A226" s="37"/>
      <c r="B226" s="165"/>
      <c r="C226" s="202" t="s">
        <v>401</v>
      </c>
      <c r="D226" s="202" t="s">
        <v>221</v>
      </c>
      <c r="E226" s="203" t="s">
        <v>402</v>
      </c>
      <c r="F226" s="204" t="s">
        <v>403</v>
      </c>
      <c r="G226" s="205" t="s">
        <v>368</v>
      </c>
      <c r="H226" s="206">
        <v>5</v>
      </c>
      <c r="I226" s="207"/>
      <c r="J226" s="208">
        <f>ROUND(I226*H226,2)</f>
        <v>0</v>
      </c>
      <c r="K226" s="209"/>
      <c r="L226" s="210"/>
      <c r="M226" s="211" t="s">
        <v>3</v>
      </c>
      <c r="N226" s="212" t="s">
        <v>44</v>
      </c>
      <c r="O226" s="71"/>
      <c r="P226" s="176">
        <f>O226*H226</f>
        <v>0</v>
      </c>
      <c r="Q226" s="176">
        <v>0.023</v>
      </c>
      <c r="R226" s="176">
        <f>Q226*H226</f>
        <v>0.11499999999999999</v>
      </c>
      <c r="S226" s="176">
        <v>0</v>
      </c>
      <c r="T226" s="17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78" t="s">
        <v>179</v>
      </c>
      <c r="AT226" s="178" t="s">
        <v>221</v>
      </c>
      <c r="AU226" s="178" t="s">
        <v>82</v>
      </c>
      <c r="AY226" s="18" t="s">
        <v>132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18" t="s">
        <v>78</v>
      </c>
      <c r="BK226" s="179">
        <f>ROUND(I226*H226,2)</f>
        <v>0</v>
      </c>
      <c r="BL226" s="18" t="s">
        <v>137</v>
      </c>
      <c r="BM226" s="178" t="s">
        <v>404</v>
      </c>
    </row>
    <row r="227" s="2" customFormat="1" ht="24.15" customHeight="1">
      <c r="A227" s="37"/>
      <c r="B227" s="165"/>
      <c r="C227" s="166" t="s">
        <v>405</v>
      </c>
      <c r="D227" s="166" t="s">
        <v>134</v>
      </c>
      <c r="E227" s="167" t="s">
        <v>406</v>
      </c>
      <c r="F227" s="168" t="s">
        <v>407</v>
      </c>
      <c r="G227" s="169" t="s">
        <v>368</v>
      </c>
      <c r="H227" s="170">
        <v>5</v>
      </c>
      <c r="I227" s="171"/>
      <c r="J227" s="172">
        <f>ROUND(I227*H227,2)</f>
        <v>0</v>
      </c>
      <c r="K227" s="173"/>
      <c r="L227" s="38"/>
      <c r="M227" s="174" t="s">
        <v>3</v>
      </c>
      <c r="N227" s="175" t="s">
        <v>44</v>
      </c>
      <c r="O227" s="71"/>
      <c r="P227" s="176">
        <f>O227*H227</f>
        <v>0</v>
      </c>
      <c r="Q227" s="176">
        <v>0.030759999999999999</v>
      </c>
      <c r="R227" s="176">
        <f>Q227*H227</f>
        <v>0.15379999999999999</v>
      </c>
      <c r="S227" s="176">
        <v>0</v>
      </c>
      <c r="T227" s="17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78" t="s">
        <v>137</v>
      </c>
      <c r="AT227" s="178" t="s">
        <v>134</v>
      </c>
      <c r="AU227" s="178" t="s">
        <v>82</v>
      </c>
      <c r="AY227" s="18" t="s">
        <v>132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8" t="s">
        <v>78</v>
      </c>
      <c r="BK227" s="179">
        <f>ROUND(I227*H227,2)</f>
        <v>0</v>
      </c>
      <c r="BL227" s="18" t="s">
        <v>137</v>
      </c>
      <c r="BM227" s="178" t="s">
        <v>408</v>
      </c>
    </row>
    <row r="228" s="2" customFormat="1">
      <c r="A228" s="37"/>
      <c r="B228" s="38"/>
      <c r="C228" s="37"/>
      <c r="D228" s="180" t="s">
        <v>139</v>
      </c>
      <c r="E228" s="37"/>
      <c r="F228" s="181" t="s">
        <v>409</v>
      </c>
      <c r="G228" s="37"/>
      <c r="H228" s="37"/>
      <c r="I228" s="182"/>
      <c r="J228" s="37"/>
      <c r="K228" s="37"/>
      <c r="L228" s="38"/>
      <c r="M228" s="183"/>
      <c r="N228" s="184"/>
      <c r="O228" s="71"/>
      <c r="P228" s="71"/>
      <c r="Q228" s="71"/>
      <c r="R228" s="71"/>
      <c r="S228" s="71"/>
      <c r="T228" s="7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139</v>
      </c>
      <c r="AU228" s="18" t="s">
        <v>82</v>
      </c>
    </row>
    <row r="229" s="2" customFormat="1" ht="24.15" customHeight="1">
      <c r="A229" s="37"/>
      <c r="B229" s="165"/>
      <c r="C229" s="202" t="s">
        <v>410</v>
      </c>
      <c r="D229" s="202" t="s">
        <v>221</v>
      </c>
      <c r="E229" s="203" t="s">
        <v>411</v>
      </c>
      <c r="F229" s="204" t="s">
        <v>412</v>
      </c>
      <c r="G229" s="205" t="s">
        <v>368</v>
      </c>
      <c r="H229" s="206">
        <v>5</v>
      </c>
      <c r="I229" s="207"/>
      <c r="J229" s="208">
        <f>ROUND(I229*H229,2)</f>
        <v>0</v>
      </c>
      <c r="K229" s="209"/>
      <c r="L229" s="210"/>
      <c r="M229" s="211" t="s">
        <v>3</v>
      </c>
      <c r="N229" s="212" t="s">
        <v>44</v>
      </c>
      <c r="O229" s="71"/>
      <c r="P229" s="176">
        <f>O229*H229</f>
        <v>0</v>
      </c>
      <c r="Q229" s="176">
        <v>0.058000000000000003</v>
      </c>
      <c r="R229" s="176">
        <f>Q229*H229</f>
        <v>0.29000000000000004</v>
      </c>
      <c r="S229" s="176">
        <v>0</v>
      </c>
      <c r="T229" s="17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78" t="s">
        <v>179</v>
      </c>
      <c r="AT229" s="178" t="s">
        <v>221</v>
      </c>
      <c r="AU229" s="178" t="s">
        <v>82</v>
      </c>
      <c r="AY229" s="18" t="s">
        <v>132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8" t="s">
        <v>78</v>
      </c>
      <c r="BK229" s="179">
        <f>ROUND(I229*H229,2)</f>
        <v>0</v>
      </c>
      <c r="BL229" s="18" t="s">
        <v>137</v>
      </c>
      <c r="BM229" s="178" t="s">
        <v>413</v>
      </c>
    </row>
    <row r="230" s="2" customFormat="1" ht="24.15" customHeight="1">
      <c r="A230" s="37"/>
      <c r="B230" s="165"/>
      <c r="C230" s="166" t="s">
        <v>414</v>
      </c>
      <c r="D230" s="166" t="s">
        <v>134</v>
      </c>
      <c r="E230" s="167" t="s">
        <v>415</v>
      </c>
      <c r="F230" s="168" t="s">
        <v>416</v>
      </c>
      <c r="G230" s="169" t="s">
        <v>368</v>
      </c>
      <c r="H230" s="170">
        <v>5</v>
      </c>
      <c r="I230" s="171"/>
      <c r="J230" s="172">
        <f>ROUND(I230*H230,2)</f>
        <v>0</v>
      </c>
      <c r="K230" s="173"/>
      <c r="L230" s="38"/>
      <c r="M230" s="174" t="s">
        <v>3</v>
      </c>
      <c r="N230" s="175" t="s">
        <v>44</v>
      </c>
      <c r="O230" s="71"/>
      <c r="P230" s="176">
        <f>O230*H230</f>
        <v>0</v>
      </c>
      <c r="Q230" s="176">
        <v>0.030759999999999999</v>
      </c>
      <c r="R230" s="176">
        <f>Q230*H230</f>
        <v>0.15379999999999999</v>
      </c>
      <c r="S230" s="176">
        <v>0</v>
      </c>
      <c r="T230" s="17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78" t="s">
        <v>137</v>
      </c>
      <c r="AT230" s="178" t="s">
        <v>134</v>
      </c>
      <c r="AU230" s="178" t="s">
        <v>82</v>
      </c>
      <c r="AY230" s="18" t="s">
        <v>132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8" t="s">
        <v>78</v>
      </c>
      <c r="BK230" s="179">
        <f>ROUND(I230*H230,2)</f>
        <v>0</v>
      </c>
      <c r="BL230" s="18" t="s">
        <v>137</v>
      </c>
      <c r="BM230" s="178" t="s">
        <v>417</v>
      </c>
    </row>
    <row r="231" s="2" customFormat="1">
      <c r="A231" s="37"/>
      <c r="B231" s="38"/>
      <c r="C231" s="37"/>
      <c r="D231" s="180" t="s">
        <v>139</v>
      </c>
      <c r="E231" s="37"/>
      <c r="F231" s="181" t="s">
        <v>418</v>
      </c>
      <c r="G231" s="37"/>
      <c r="H231" s="37"/>
      <c r="I231" s="182"/>
      <c r="J231" s="37"/>
      <c r="K231" s="37"/>
      <c r="L231" s="38"/>
      <c r="M231" s="183"/>
      <c r="N231" s="184"/>
      <c r="O231" s="71"/>
      <c r="P231" s="71"/>
      <c r="Q231" s="71"/>
      <c r="R231" s="71"/>
      <c r="S231" s="71"/>
      <c r="T231" s="72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139</v>
      </c>
      <c r="AU231" s="18" t="s">
        <v>82</v>
      </c>
    </row>
    <row r="232" s="2" customFormat="1" ht="24.15" customHeight="1">
      <c r="A232" s="37"/>
      <c r="B232" s="165"/>
      <c r="C232" s="202" t="s">
        <v>419</v>
      </c>
      <c r="D232" s="202" t="s">
        <v>221</v>
      </c>
      <c r="E232" s="203" t="s">
        <v>420</v>
      </c>
      <c r="F232" s="204" t="s">
        <v>421</v>
      </c>
      <c r="G232" s="205" t="s">
        <v>368</v>
      </c>
      <c r="H232" s="206">
        <v>5</v>
      </c>
      <c r="I232" s="207"/>
      <c r="J232" s="208">
        <f>ROUND(I232*H232,2)</f>
        <v>0</v>
      </c>
      <c r="K232" s="209"/>
      <c r="L232" s="210"/>
      <c r="M232" s="211" t="s">
        <v>3</v>
      </c>
      <c r="N232" s="212" t="s">
        <v>44</v>
      </c>
      <c r="O232" s="71"/>
      <c r="P232" s="176">
        <f>O232*H232</f>
        <v>0</v>
      </c>
      <c r="Q232" s="176">
        <v>0.074999999999999997</v>
      </c>
      <c r="R232" s="176">
        <f>Q232*H232</f>
        <v>0.375</v>
      </c>
      <c r="S232" s="176">
        <v>0</v>
      </c>
      <c r="T232" s="17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78" t="s">
        <v>179</v>
      </c>
      <c r="AT232" s="178" t="s">
        <v>221</v>
      </c>
      <c r="AU232" s="178" t="s">
        <v>82</v>
      </c>
      <c r="AY232" s="18" t="s">
        <v>132</v>
      </c>
      <c r="BE232" s="179">
        <f>IF(N232="základní",J232,0)</f>
        <v>0</v>
      </c>
      <c r="BF232" s="179">
        <f>IF(N232="snížená",J232,0)</f>
        <v>0</v>
      </c>
      <c r="BG232" s="179">
        <f>IF(N232="zákl. přenesená",J232,0)</f>
        <v>0</v>
      </c>
      <c r="BH232" s="179">
        <f>IF(N232="sníž. přenesená",J232,0)</f>
        <v>0</v>
      </c>
      <c r="BI232" s="179">
        <f>IF(N232="nulová",J232,0)</f>
        <v>0</v>
      </c>
      <c r="BJ232" s="18" t="s">
        <v>78</v>
      </c>
      <c r="BK232" s="179">
        <f>ROUND(I232*H232,2)</f>
        <v>0</v>
      </c>
      <c r="BL232" s="18" t="s">
        <v>137</v>
      </c>
      <c r="BM232" s="178" t="s">
        <v>422</v>
      </c>
    </row>
    <row r="233" s="2" customFormat="1" ht="24.15" customHeight="1">
      <c r="A233" s="37"/>
      <c r="B233" s="165"/>
      <c r="C233" s="166" t="s">
        <v>423</v>
      </c>
      <c r="D233" s="166" t="s">
        <v>134</v>
      </c>
      <c r="E233" s="167" t="s">
        <v>424</v>
      </c>
      <c r="F233" s="168" t="s">
        <v>425</v>
      </c>
      <c r="G233" s="169" t="s">
        <v>368</v>
      </c>
      <c r="H233" s="170">
        <v>5</v>
      </c>
      <c r="I233" s="171"/>
      <c r="J233" s="172">
        <f>ROUND(I233*H233,2)</f>
        <v>0</v>
      </c>
      <c r="K233" s="173"/>
      <c r="L233" s="38"/>
      <c r="M233" s="174" t="s">
        <v>3</v>
      </c>
      <c r="N233" s="175" t="s">
        <v>44</v>
      </c>
      <c r="O233" s="71"/>
      <c r="P233" s="176">
        <f>O233*H233</f>
        <v>0</v>
      </c>
      <c r="Q233" s="176">
        <v>0.21734000000000001</v>
      </c>
      <c r="R233" s="176">
        <f>Q233*H233</f>
        <v>1.0867</v>
      </c>
      <c r="S233" s="176">
        <v>0</v>
      </c>
      <c r="T233" s="17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78" t="s">
        <v>137</v>
      </c>
      <c r="AT233" s="178" t="s">
        <v>134</v>
      </c>
      <c r="AU233" s="178" t="s">
        <v>82</v>
      </c>
      <c r="AY233" s="18" t="s">
        <v>132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8" t="s">
        <v>78</v>
      </c>
      <c r="BK233" s="179">
        <f>ROUND(I233*H233,2)</f>
        <v>0</v>
      </c>
      <c r="BL233" s="18" t="s">
        <v>137</v>
      </c>
      <c r="BM233" s="178" t="s">
        <v>426</v>
      </c>
    </row>
    <row r="234" s="2" customFormat="1">
      <c r="A234" s="37"/>
      <c r="B234" s="38"/>
      <c r="C234" s="37"/>
      <c r="D234" s="180" t="s">
        <v>139</v>
      </c>
      <c r="E234" s="37"/>
      <c r="F234" s="181" t="s">
        <v>427</v>
      </c>
      <c r="G234" s="37"/>
      <c r="H234" s="37"/>
      <c r="I234" s="182"/>
      <c r="J234" s="37"/>
      <c r="K234" s="37"/>
      <c r="L234" s="38"/>
      <c r="M234" s="183"/>
      <c r="N234" s="184"/>
      <c r="O234" s="71"/>
      <c r="P234" s="71"/>
      <c r="Q234" s="71"/>
      <c r="R234" s="71"/>
      <c r="S234" s="71"/>
      <c r="T234" s="7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139</v>
      </c>
      <c r="AU234" s="18" t="s">
        <v>82</v>
      </c>
    </row>
    <row r="235" s="2" customFormat="1" ht="24.15" customHeight="1">
      <c r="A235" s="37"/>
      <c r="B235" s="165"/>
      <c r="C235" s="202" t="s">
        <v>428</v>
      </c>
      <c r="D235" s="202" t="s">
        <v>221</v>
      </c>
      <c r="E235" s="203" t="s">
        <v>429</v>
      </c>
      <c r="F235" s="204" t="s">
        <v>430</v>
      </c>
      <c r="G235" s="205" t="s">
        <v>368</v>
      </c>
      <c r="H235" s="206">
        <v>5</v>
      </c>
      <c r="I235" s="207"/>
      <c r="J235" s="208">
        <f>ROUND(I235*H235,2)</f>
        <v>0</v>
      </c>
      <c r="K235" s="209"/>
      <c r="L235" s="210"/>
      <c r="M235" s="211" t="s">
        <v>3</v>
      </c>
      <c r="N235" s="212" t="s">
        <v>44</v>
      </c>
      <c r="O235" s="71"/>
      <c r="P235" s="176">
        <f>O235*H235</f>
        <v>0</v>
      </c>
      <c r="Q235" s="176">
        <v>0.092999999999999999</v>
      </c>
      <c r="R235" s="176">
        <f>Q235*H235</f>
        <v>0.46499999999999997</v>
      </c>
      <c r="S235" s="176">
        <v>0</v>
      </c>
      <c r="T235" s="17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78" t="s">
        <v>179</v>
      </c>
      <c r="AT235" s="178" t="s">
        <v>221</v>
      </c>
      <c r="AU235" s="178" t="s">
        <v>82</v>
      </c>
      <c r="AY235" s="18" t="s">
        <v>132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18" t="s">
        <v>78</v>
      </c>
      <c r="BK235" s="179">
        <f>ROUND(I235*H235,2)</f>
        <v>0</v>
      </c>
      <c r="BL235" s="18" t="s">
        <v>137</v>
      </c>
      <c r="BM235" s="178" t="s">
        <v>431</v>
      </c>
    </row>
    <row r="236" s="2" customFormat="1" ht="16.5" customHeight="1">
      <c r="A236" s="37"/>
      <c r="B236" s="165"/>
      <c r="C236" s="202" t="s">
        <v>432</v>
      </c>
      <c r="D236" s="202" t="s">
        <v>221</v>
      </c>
      <c r="E236" s="203" t="s">
        <v>433</v>
      </c>
      <c r="F236" s="204" t="s">
        <v>434</v>
      </c>
      <c r="G236" s="205" t="s">
        <v>368</v>
      </c>
      <c r="H236" s="206">
        <v>5</v>
      </c>
      <c r="I236" s="207"/>
      <c r="J236" s="208">
        <f>ROUND(I236*H236,2)</f>
        <v>0</v>
      </c>
      <c r="K236" s="209"/>
      <c r="L236" s="210"/>
      <c r="M236" s="211" t="s">
        <v>3</v>
      </c>
      <c r="N236" s="212" t="s">
        <v>44</v>
      </c>
      <c r="O236" s="71"/>
      <c r="P236" s="176">
        <f>O236*H236</f>
        <v>0</v>
      </c>
      <c r="Q236" s="176">
        <v>0.0064999999999999997</v>
      </c>
      <c r="R236" s="176">
        <f>Q236*H236</f>
        <v>0.032500000000000001</v>
      </c>
      <c r="S236" s="176">
        <v>0</v>
      </c>
      <c r="T236" s="17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78" t="s">
        <v>179</v>
      </c>
      <c r="AT236" s="178" t="s">
        <v>221</v>
      </c>
      <c r="AU236" s="178" t="s">
        <v>82</v>
      </c>
      <c r="AY236" s="18" t="s">
        <v>132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78</v>
      </c>
      <c r="BK236" s="179">
        <f>ROUND(I236*H236,2)</f>
        <v>0</v>
      </c>
      <c r="BL236" s="18" t="s">
        <v>137</v>
      </c>
      <c r="BM236" s="178" t="s">
        <v>435</v>
      </c>
    </row>
    <row r="237" s="2" customFormat="1" ht="21.75" customHeight="1">
      <c r="A237" s="37"/>
      <c r="B237" s="165"/>
      <c r="C237" s="166" t="s">
        <v>436</v>
      </c>
      <c r="D237" s="166" t="s">
        <v>134</v>
      </c>
      <c r="E237" s="167" t="s">
        <v>437</v>
      </c>
      <c r="F237" s="168" t="s">
        <v>438</v>
      </c>
      <c r="G237" s="169" t="s">
        <v>368</v>
      </c>
      <c r="H237" s="170">
        <v>2</v>
      </c>
      <c r="I237" s="171"/>
      <c r="J237" s="172">
        <f>ROUND(I237*H237,2)</f>
        <v>0</v>
      </c>
      <c r="K237" s="173"/>
      <c r="L237" s="38"/>
      <c r="M237" s="174" t="s">
        <v>3</v>
      </c>
      <c r="N237" s="175" t="s">
        <v>44</v>
      </c>
      <c r="O237" s="71"/>
      <c r="P237" s="176">
        <f>O237*H237</f>
        <v>0</v>
      </c>
      <c r="Q237" s="176">
        <v>0</v>
      </c>
      <c r="R237" s="176">
        <f>Q237*H237</f>
        <v>0</v>
      </c>
      <c r="S237" s="176">
        <v>0</v>
      </c>
      <c r="T237" s="17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8" t="s">
        <v>137</v>
      </c>
      <c r="AT237" s="178" t="s">
        <v>134</v>
      </c>
      <c r="AU237" s="178" t="s">
        <v>82</v>
      </c>
      <c r="AY237" s="18" t="s">
        <v>132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18" t="s">
        <v>78</v>
      </c>
      <c r="BK237" s="179">
        <f>ROUND(I237*H237,2)</f>
        <v>0</v>
      </c>
      <c r="BL237" s="18" t="s">
        <v>137</v>
      </c>
      <c r="BM237" s="178" t="s">
        <v>439</v>
      </c>
    </row>
    <row r="238" s="13" customFormat="1">
      <c r="A238" s="13"/>
      <c r="B238" s="185"/>
      <c r="C238" s="13"/>
      <c r="D238" s="186" t="s">
        <v>141</v>
      </c>
      <c r="E238" s="187" t="s">
        <v>3</v>
      </c>
      <c r="F238" s="188" t="s">
        <v>440</v>
      </c>
      <c r="G238" s="13"/>
      <c r="H238" s="189">
        <v>2</v>
      </c>
      <c r="I238" s="190"/>
      <c r="J238" s="13"/>
      <c r="K238" s="13"/>
      <c r="L238" s="185"/>
      <c r="M238" s="191"/>
      <c r="N238" s="192"/>
      <c r="O238" s="192"/>
      <c r="P238" s="192"/>
      <c r="Q238" s="192"/>
      <c r="R238" s="192"/>
      <c r="S238" s="192"/>
      <c r="T238" s="19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7" t="s">
        <v>141</v>
      </c>
      <c r="AU238" s="187" t="s">
        <v>82</v>
      </c>
      <c r="AV238" s="13" t="s">
        <v>82</v>
      </c>
      <c r="AW238" s="13" t="s">
        <v>33</v>
      </c>
      <c r="AX238" s="13" t="s">
        <v>73</v>
      </c>
      <c r="AY238" s="187" t="s">
        <v>132</v>
      </c>
    </row>
    <row r="239" s="12" customFormat="1" ht="22.8" customHeight="1">
      <c r="A239" s="12"/>
      <c r="B239" s="152"/>
      <c r="C239" s="12"/>
      <c r="D239" s="153" t="s">
        <v>72</v>
      </c>
      <c r="E239" s="163" t="s">
        <v>185</v>
      </c>
      <c r="F239" s="163" t="s">
        <v>441</v>
      </c>
      <c r="G239" s="12"/>
      <c r="H239" s="12"/>
      <c r="I239" s="155"/>
      <c r="J239" s="164">
        <f>BK239</f>
        <v>0</v>
      </c>
      <c r="K239" s="12"/>
      <c r="L239" s="152"/>
      <c r="M239" s="157"/>
      <c r="N239" s="158"/>
      <c r="O239" s="158"/>
      <c r="P239" s="159">
        <f>P240+SUM(P241:P274)</f>
        <v>0</v>
      </c>
      <c r="Q239" s="158"/>
      <c r="R239" s="159">
        <f>R240+SUM(R241:R274)</f>
        <v>92.266008499999984</v>
      </c>
      <c r="S239" s="158"/>
      <c r="T239" s="160">
        <f>T240+SUM(T241:T274)</f>
        <v>0.082000000000000003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3" t="s">
        <v>78</v>
      </c>
      <c r="AT239" s="161" t="s">
        <v>72</v>
      </c>
      <c r="AU239" s="161" t="s">
        <v>78</v>
      </c>
      <c r="AY239" s="153" t="s">
        <v>132</v>
      </c>
      <c r="BK239" s="162">
        <f>BK240+SUM(BK241:BK274)</f>
        <v>0</v>
      </c>
    </row>
    <row r="240" s="2" customFormat="1" ht="55.5" customHeight="1">
      <c r="A240" s="37"/>
      <c r="B240" s="165"/>
      <c r="C240" s="166" t="s">
        <v>442</v>
      </c>
      <c r="D240" s="166" t="s">
        <v>134</v>
      </c>
      <c r="E240" s="167" t="s">
        <v>443</v>
      </c>
      <c r="F240" s="168" t="s">
        <v>444</v>
      </c>
      <c r="G240" s="169" t="s">
        <v>368</v>
      </c>
      <c r="H240" s="170">
        <v>1</v>
      </c>
      <c r="I240" s="171"/>
      <c r="J240" s="172">
        <f>ROUND(I240*H240,2)</f>
        <v>0</v>
      </c>
      <c r="K240" s="173"/>
      <c r="L240" s="38"/>
      <c r="M240" s="174" t="s">
        <v>3</v>
      </c>
      <c r="N240" s="175" t="s">
        <v>44</v>
      </c>
      <c r="O240" s="71"/>
      <c r="P240" s="176">
        <f>O240*H240</f>
        <v>0</v>
      </c>
      <c r="Q240" s="176">
        <v>0</v>
      </c>
      <c r="R240" s="176">
        <f>Q240*H240</f>
        <v>0</v>
      </c>
      <c r="S240" s="176">
        <v>0.082000000000000003</v>
      </c>
      <c r="T240" s="177">
        <f>S240*H240</f>
        <v>0.082000000000000003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78" t="s">
        <v>137</v>
      </c>
      <c r="AT240" s="178" t="s">
        <v>134</v>
      </c>
      <c r="AU240" s="178" t="s">
        <v>82</v>
      </c>
      <c r="AY240" s="18" t="s">
        <v>132</v>
      </c>
      <c r="BE240" s="179">
        <f>IF(N240="základní",J240,0)</f>
        <v>0</v>
      </c>
      <c r="BF240" s="179">
        <f>IF(N240="snížená",J240,0)</f>
        <v>0</v>
      </c>
      <c r="BG240" s="179">
        <f>IF(N240="zákl. přenesená",J240,0)</f>
        <v>0</v>
      </c>
      <c r="BH240" s="179">
        <f>IF(N240="sníž. přenesená",J240,0)</f>
        <v>0</v>
      </c>
      <c r="BI240" s="179">
        <f>IF(N240="nulová",J240,0)</f>
        <v>0</v>
      </c>
      <c r="BJ240" s="18" t="s">
        <v>78</v>
      </c>
      <c r="BK240" s="179">
        <f>ROUND(I240*H240,2)</f>
        <v>0</v>
      </c>
      <c r="BL240" s="18" t="s">
        <v>137</v>
      </c>
      <c r="BM240" s="178" t="s">
        <v>445</v>
      </c>
    </row>
    <row r="241" s="2" customFormat="1">
      <c r="A241" s="37"/>
      <c r="B241" s="38"/>
      <c r="C241" s="37"/>
      <c r="D241" s="180" t="s">
        <v>139</v>
      </c>
      <c r="E241" s="37"/>
      <c r="F241" s="181" t="s">
        <v>446</v>
      </c>
      <c r="G241" s="37"/>
      <c r="H241" s="37"/>
      <c r="I241" s="182"/>
      <c r="J241" s="37"/>
      <c r="K241" s="37"/>
      <c r="L241" s="38"/>
      <c r="M241" s="183"/>
      <c r="N241" s="184"/>
      <c r="O241" s="71"/>
      <c r="P241" s="71"/>
      <c r="Q241" s="71"/>
      <c r="R241" s="71"/>
      <c r="S241" s="71"/>
      <c r="T241" s="72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139</v>
      </c>
      <c r="AU241" s="18" t="s">
        <v>82</v>
      </c>
    </row>
    <row r="242" s="2" customFormat="1" ht="24.15" customHeight="1">
      <c r="A242" s="37"/>
      <c r="B242" s="165"/>
      <c r="C242" s="166" t="s">
        <v>447</v>
      </c>
      <c r="D242" s="166" t="s">
        <v>134</v>
      </c>
      <c r="E242" s="167" t="s">
        <v>448</v>
      </c>
      <c r="F242" s="168" t="s">
        <v>449</v>
      </c>
      <c r="G242" s="169" t="s">
        <v>368</v>
      </c>
      <c r="H242" s="170">
        <v>1</v>
      </c>
      <c r="I242" s="171"/>
      <c r="J242" s="172">
        <f>ROUND(I242*H242,2)</f>
        <v>0</v>
      </c>
      <c r="K242" s="173"/>
      <c r="L242" s="38"/>
      <c r="M242" s="174" t="s">
        <v>3</v>
      </c>
      <c r="N242" s="175" t="s">
        <v>44</v>
      </c>
      <c r="O242" s="71"/>
      <c r="P242" s="176">
        <f>O242*H242</f>
        <v>0</v>
      </c>
      <c r="Q242" s="176">
        <v>0.00069999999999999999</v>
      </c>
      <c r="R242" s="176">
        <f>Q242*H242</f>
        <v>0.00069999999999999999</v>
      </c>
      <c r="S242" s="176">
        <v>0</v>
      </c>
      <c r="T242" s="17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78" t="s">
        <v>137</v>
      </c>
      <c r="AT242" s="178" t="s">
        <v>134</v>
      </c>
      <c r="AU242" s="178" t="s">
        <v>82</v>
      </c>
      <c r="AY242" s="18" t="s">
        <v>132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8" t="s">
        <v>78</v>
      </c>
      <c r="BK242" s="179">
        <f>ROUND(I242*H242,2)</f>
        <v>0</v>
      </c>
      <c r="BL242" s="18" t="s">
        <v>137</v>
      </c>
      <c r="BM242" s="178" t="s">
        <v>450</v>
      </c>
    </row>
    <row r="243" s="2" customFormat="1">
      <c r="A243" s="37"/>
      <c r="B243" s="38"/>
      <c r="C243" s="37"/>
      <c r="D243" s="180" t="s">
        <v>139</v>
      </c>
      <c r="E243" s="37"/>
      <c r="F243" s="181" t="s">
        <v>451</v>
      </c>
      <c r="G243" s="37"/>
      <c r="H243" s="37"/>
      <c r="I243" s="182"/>
      <c r="J243" s="37"/>
      <c r="K243" s="37"/>
      <c r="L243" s="38"/>
      <c r="M243" s="183"/>
      <c r="N243" s="184"/>
      <c r="O243" s="71"/>
      <c r="P243" s="71"/>
      <c r="Q243" s="71"/>
      <c r="R243" s="71"/>
      <c r="S243" s="71"/>
      <c r="T243" s="7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139</v>
      </c>
      <c r="AU243" s="18" t="s">
        <v>82</v>
      </c>
    </row>
    <row r="244" s="2" customFormat="1" ht="16.5" customHeight="1">
      <c r="A244" s="37"/>
      <c r="B244" s="165"/>
      <c r="C244" s="202" t="s">
        <v>452</v>
      </c>
      <c r="D244" s="202" t="s">
        <v>221</v>
      </c>
      <c r="E244" s="203" t="s">
        <v>453</v>
      </c>
      <c r="F244" s="204" t="s">
        <v>454</v>
      </c>
      <c r="G244" s="205" t="s">
        <v>368</v>
      </c>
      <c r="H244" s="206">
        <v>1</v>
      </c>
      <c r="I244" s="207"/>
      <c r="J244" s="208">
        <f>ROUND(I244*H244,2)</f>
        <v>0</v>
      </c>
      <c r="K244" s="209"/>
      <c r="L244" s="210"/>
      <c r="M244" s="211" t="s">
        <v>3</v>
      </c>
      <c r="N244" s="212" t="s">
        <v>44</v>
      </c>
      <c r="O244" s="71"/>
      <c r="P244" s="176">
        <f>O244*H244</f>
        <v>0</v>
      </c>
      <c r="Q244" s="176">
        <v>0.0040000000000000001</v>
      </c>
      <c r="R244" s="176">
        <f>Q244*H244</f>
        <v>0.0040000000000000001</v>
      </c>
      <c r="S244" s="176">
        <v>0</v>
      </c>
      <c r="T244" s="17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78" t="s">
        <v>179</v>
      </c>
      <c r="AT244" s="178" t="s">
        <v>221</v>
      </c>
      <c r="AU244" s="178" t="s">
        <v>82</v>
      </c>
      <c r="AY244" s="18" t="s">
        <v>132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8" t="s">
        <v>78</v>
      </c>
      <c r="BK244" s="179">
        <f>ROUND(I244*H244,2)</f>
        <v>0</v>
      </c>
      <c r="BL244" s="18" t="s">
        <v>137</v>
      </c>
      <c r="BM244" s="178" t="s">
        <v>455</v>
      </c>
    </row>
    <row r="245" s="2" customFormat="1" ht="24.15" customHeight="1">
      <c r="A245" s="37"/>
      <c r="B245" s="165"/>
      <c r="C245" s="166" t="s">
        <v>456</v>
      </c>
      <c r="D245" s="166" t="s">
        <v>134</v>
      </c>
      <c r="E245" s="167" t="s">
        <v>457</v>
      </c>
      <c r="F245" s="168" t="s">
        <v>458</v>
      </c>
      <c r="G245" s="169" t="s">
        <v>368</v>
      </c>
      <c r="H245" s="170">
        <v>1</v>
      </c>
      <c r="I245" s="171"/>
      <c r="J245" s="172">
        <f>ROUND(I245*H245,2)</f>
        <v>0</v>
      </c>
      <c r="K245" s="173"/>
      <c r="L245" s="38"/>
      <c r="M245" s="174" t="s">
        <v>3</v>
      </c>
      <c r="N245" s="175" t="s">
        <v>44</v>
      </c>
      <c r="O245" s="71"/>
      <c r="P245" s="176">
        <f>O245*H245</f>
        <v>0</v>
      </c>
      <c r="Q245" s="176">
        <v>0.10940999999999999</v>
      </c>
      <c r="R245" s="176">
        <f>Q245*H245</f>
        <v>0.10940999999999999</v>
      </c>
      <c r="S245" s="176">
        <v>0</v>
      </c>
      <c r="T245" s="17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8" t="s">
        <v>137</v>
      </c>
      <c r="AT245" s="178" t="s">
        <v>134</v>
      </c>
      <c r="AU245" s="178" t="s">
        <v>82</v>
      </c>
      <c r="AY245" s="18" t="s">
        <v>132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78</v>
      </c>
      <c r="BK245" s="179">
        <f>ROUND(I245*H245,2)</f>
        <v>0</v>
      </c>
      <c r="BL245" s="18" t="s">
        <v>137</v>
      </c>
      <c r="BM245" s="178" t="s">
        <v>459</v>
      </c>
    </row>
    <row r="246" s="2" customFormat="1">
      <c r="A246" s="37"/>
      <c r="B246" s="38"/>
      <c r="C246" s="37"/>
      <c r="D246" s="180" t="s">
        <v>139</v>
      </c>
      <c r="E246" s="37"/>
      <c r="F246" s="181" t="s">
        <v>460</v>
      </c>
      <c r="G246" s="37"/>
      <c r="H246" s="37"/>
      <c r="I246" s="182"/>
      <c r="J246" s="37"/>
      <c r="K246" s="37"/>
      <c r="L246" s="38"/>
      <c r="M246" s="183"/>
      <c r="N246" s="184"/>
      <c r="O246" s="71"/>
      <c r="P246" s="71"/>
      <c r="Q246" s="71"/>
      <c r="R246" s="71"/>
      <c r="S246" s="71"/>
      <c r="T246" s="72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139</v>
      </c>
      <c r="AU246" s="18" t="s">
        <v>82</v>
      </c>
    </row>
    <row r="247" s="2" customFormat="1" ht="21.75" customHeight="1">
      <c r="A247" s="37"/>
      <c r="B247" s="165"/>
      <c r="C247" s="202" t="s">
        <v>461</v>
      </c>
      <c r="D247" s="202" t="s">
        <v>221</v>
      </c>
      <c r="E247" s="203" t="s">
        <v>462</v>
      </c>
      <c r="F247" s="204" t="s">
        <v>463</v>
      </c>
      <c r="G247" s="205" t="s">
        <v>368</v>
      </c>
      <c r="H247" s="206">
        <v>1</v>
      </c>
      <c r="I247" s="207"/>
      <c r="J247" s="208">
        <f>ROUND(I247*H247,2)</f>
        <v>0</v>
      </c>
      <c r="K247" s="209"/>
      <c r="L247" s="210"/>
      <c r="M247" s="211" t="s">
        <v>3</v>
      </c>
      <c r="N247" s="212" t="s">
        <v>44</v>
      </c>
      <c r="O247" s="71"/>
      <c r="P247" s="176">
        <f>O247*H247</f>
        <v>0</v>
      </c>
      <c r="Q247" s="176">
        <v>0.0064999999999999997</v>
      </c>
      <c r="R247" s="176">
        <f>Q247*H247</f>
        <v>0.0064999999999999997</v>
      </c>
      <c r="S247" s="176">
        <v>0</v>
      </c>
      <c r="T247" s="17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8" t="s">
        <v>179</v>
      </c>
      <c r="AT247" s="178" t="s">
        <v>221</v>
      </c>
      <c r="AU247" s="178" t="s">
        <v>82</v>
      </c>
      <c r="AY247" s="18" t="s">
        <v>132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8" t="s">
        <v>78</v>
      </c>
      <c r="BK247" s="179">
        <f>ROUND(I247*H247,2)</f>
        <v>0</v>
      </c>
      <c r="BL247" s="18" t="s">
        <v>137</v>
      </c>
      <c r="BM247" s="178" t="s">
        <v>464</v>
      </c>
    </row>
    <row r="248" s="2" customFormat="1" ht="16.5" customHeight="1">
      <c r="A248" s="37"/>
      <c r="B248" s="165"/>
      <c r="C248" s="202" t="s">
        <v>465</v>
      </c>
      <c r="D248" s="202" t="s">
        <v>221</v>
      </c>
      <c r="E248" s="203" t="s">
        <v>466</v>
      </c>
      <c r="F248" s="204" t="s">
        <v>467</v>
      </c>
      <c r="G248" s="205" t="s">
        <v>368</v>
      </c>
      <c r="H248" s="206">
        <v>2</v>
      </c>
      <c r="I248" s="207"/>
      <c r="J248" s="208">
        <f>ROUND(I248*H248,2)</f>
        <v>0</v>
      </c>
      <c r="K248" s="209"/>
      <c r="L248" s="210"/>
      <c r="M248" s="211" t="s">
        <v>3</v>
      </c>
      <c r="N248" s="212" t="s">
        <v>44</v>
      </c>
      <c r="O248" s="71"/>
      <c r="P248" s="176">
        <f>O248*H248</f>
        <v>0</v>
      </c>
      <c r="Q248" s="176">
        <v>0.00040000000000000002</v>
      </c>
      <c r="R248" s="176">
        <f>Q248*H248</f>
        <v>0.00080000000000000004</v>
      </c>
      <c r="S248" s="176">
        <v>0</v>
      </c>
      <c r="T248" s="17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78" t="s">
        <v>179</v>
      </c>
      <c r="AT248" s="178" t="s">
        <v>221</v>
      </c>
      <c r="AU248" s="178" t="s">
        <v>82</v>
      </c>
      <c r="AY248" s="18" t="s">
        <v>132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8" t="s">
        <v>78</v>
      </c>
      <c r="BK248" s="179">
        <f>ROUND(I248*H248,2)</f>
        <v>0</v>
      </c>
      <c r="BL248" s="18" t="s">
        <v>137</v>
      </c>
      <c r="BM248" s="178" t="s">
        <v>468</v>
      </c>
    </row>
    <row r="249" s="2" customFormat="1" ht="16.5" customHeight="1">
      <c r="A249" s="37"/>
      <c r="B249" s="165"/>
      <c r="C249" s="202" t="s">
        <v>469</v>
      </c>
      <c r="D249" s="202" t="s">
        <v>221</v>
      </c>
      <c r="E249" s="203" t="s">
        <v>470</v>
      </c>
      <c r="F249" s="204" t="s">
        <v>471</v>
      </c>
      <c r="G249" s="205" t="s">
        <v>368</v>
      </c>
      <c r="H249" s="206">
        <v>1</v>
      </c>
      <c r="I249" s="207"/>
      <c r="J249" s="208">
        <f>ROUND(I249*H249,2)</f>
        <v>0</v>
      </c>
      <c r="K249" s="209"/>
      <c r="L249" s="210"/>
      <c r="M249" s="211" t="s">
        <v>3</v>
      </c>
      <c r="N249" s="212" t="s">
        <v>44</v>
      </c>
      <c r="O249" s="71"/>
      <c r="P249" s="176">
        <f>O249*H249</f>
        <v>0</v>
      </c>
      <c r="Q249" s="176">
        <v>0.00014999999999999999</v>
      </c>
      <c r="R249" s="176">
        <f>Q249*H249</f>
        <v>0.00014999999999999999</v>
      </c>
      <c r="S249" s="176">
        <v>0</v>
      </c>
      <c r="T249" s="17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78" t="s">
        <v>179</v>
      </c>
      <c r="AT249" s="178" t="s">
        <v>221</v>
      </c>
      <c r="AU249" s="178" t="s">
        <v>82</v>
      </c>
      <c r="AY249" s="18" t="s">
        <v>132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8" t="s">
        <v>78</v>
      </c>
      <c r="BK249" s="179">
        <f>ROUND(I249*H249,2)</f>
        <v>0</v>
      </c>
      <c r="BL249" s="18" t="s">
        <v>137</v>
      </c>
      <c r="BM249" s="178" t="s">
        <v>472</v>
      </c>
    </row>
    <row r="250" s="2" customFormat="1" ht="24.15" customHeight="1">
      <c r="A250" s="37"/>
      <c r="B250" s="165"/>
      <c r="C250" s="166" t="s">
        <v>473</v>
      </c>
      <c r="D250" s="166" t="s">
        <v>134</v>
      </c>
      <c r="E250" s="167" t="s">
        <v>474</v>
      </c>
      <c r="F250" s="168" t="s">
        <v>475</v>
      </c>
      <c r="G250" s="169" t="s">
        <v>101</v>
      </c>
      <c r="H250" s="170">
        <v>15</v>
      </c>
      <c r="I250" s="171"/>
      <c r="J250" s="172">
        <f>ROUND(I250*H250,2)</f>
        <v>0</v>
      </c>
      <c r="K250" s="173"/>
      <c r="L250" s="38"/>
      <c r="M250" s="174" t="s">
        <v>3</v>
      </c>
      <c r="N250" s="175" t="s">
        <v>44</v>
      </c>
      <c r="O250" s="71"/>
      <c r="P250" s="176">
        <f>O250*H250</f>
        <v>0</v>
      </c>
      <c r="Q250" s="176">
        <v>0.00020000000000000001</v>
      </c>
      <c r="R250" s="176">
        <f>Q250*H250</f>
        <v>0.0030000000000000001</v>
      </c>
      <c r="S250" s="176">
        <v>0</v>
      </c>
      <c r="T250" s="17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78" t="s">
        <v>137</v>
      </c>
      <c r="AT250" s="178" t="s">
        <v>134</v>
      </c>
      <c r="AU250" s="178" t="s">
        <v>82</v>
      </c>
      <c r="AY250" s="18" t="s">
        <v>132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8" t="s">
        <v>78</v>
      </c>
      <c r="BK250" s="179">
        <f>ROUND(I250*H250,2)</f>
        <v>0</v>
      </c>
      <c r="BL250" s="18" t="s">
        <v>137</v>
      </c>
      <c r="BM250" s="178" t="s">
        <v>476</v>
      </c>
    </row>
    <row r="251" s="2" customFormat="1">
      <c r="A251" s="37"/>
      <c r="B251" s="38"/>
      <c r="C251" s="37"/>
      <c r="D251" s="180" t="s">
        <v>139</v>
      </c>
      <c r="E251" s="37"/>
      <c r="F251" s="181" t="s">
        <v>477</v>
      </c>
      <c r="G251" s="37"/>
      <c r="H251" s="37"/>
      <c r="I251" s="182"/>
      <c r="J251" s="37"/>
      <c r="K251" s="37"/>
      <c r="L251" s="38"/>
      <c r="M251" s="183"/>
      <c r="N251" s="184"/>
      <c r="O251" s="71"/>
      <c r="P251" s="71"/>
      <c r="Q251" s="71"/>
      <c r="R251" s="71"/>
      <c r="S251" s="71"/>
      <c r="T251" s="7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139</v>
      </c>
      <c r="AU251" s="18" t="s">
        <v>82</v>
      </c>
    </row>
    <row r="252" s="13" customFormat="1">
      <c r="A252" s="13"/>
      <c r="B252" s="185"/>
      <c r="C252" s="13"/>
      <c r="D252" s="186" t="s">
        <v>141</v>
      </c>
      <c r="E252" s="187" t="s">
        <v>3</v>
      </c>
      <c r="F252" s="188" t="s">
        <v>478</v>
      </c>
      <c r="G252" s="13"/>
      <c r="H252" s="189">
        <v>15</v>
      </c>
      <c r="I252" s="190"/>
      <c r="J252" s="13"/>
      <c r="K252" s="13"/>
      <c r="L252" s="185"/>
      <c r="M252" s="191"/>
      <c r="N252" s="192"/>
      <c r="O252" s="192"/>
      <c r="P252" s="192"/>
      <c r="Q252" s="192"/>
      <c r="R252" s="192"/>
      <c r="S252" s="192"/>
      <c r="T252" s="19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7" t="s">
        <v>141</v>
      </c>
      <c r="AU252" s="187" t="s">
        <v>82</v>
      </c>
      <c r="AV252" s="13" t="s">
        <v>82</v>
      </c>
      <c r="AW252" s="13" t="s">
        <v>33</v>
      </c>
      <c r="AX252" s="13" t="s">
        <v>73</v>
      </c>
      <c r="AY252" s="187" t="s">
        <v>132</v>
      </c>
    </row>
    <row r="253" s="2" customFormat="1" ht="33" customHeight="1">
      <c r="A253" s="37"/>
      <c r="B253" s="165"/>
      <c r="C253" s="166" t="s">
        <v>479</v>
      </c>
      <c r="D253" s="166" t="s">
        <v>134</v>
      </c>
      <c r="E253" s="167" t="s">
        <v>480</v>
      </c>
      <c r="F253" s="168" t="s">
        <v>481</v>
      </c>
      <c r="G253" s="169" t="s">
        <v>101</v>
      </c>
      <c r="H253" s="170">
        <v>92.200000000000003</v>
      </c>
      <c r="I253" s="171"/>
      <c r="J253" s="172">
        <f>ROUND(I253*H253,2)</f>
        <v>0</v>
      </c>
      <c r="K253" s="173"/>
      <c r="L253" s="38"/>
      <c r="M253" s="174" t="s">
        <v>3</v>
      </c>
      <c r="N253" s="175" t="s">
        <v>44</v>
      </c>
      <c r="O253" s="71"/>
      <c r="P253" s="176">
        <f>O253*H253</f>
        <v>0</v>
      </c>
      <c r="Q253" s="176">
        <v>5.0000000000000002E-05</v>
      </c>
      <c r="R253" s="176">
        <f>Q253*H253</f>
        <v>0.0046100000000000004</v>
      </c>
      <c r="S253" s="176">
        <v>0</v>
      </c>
      <c r="T253" s="17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78" t="s">
        <v>137</v>
      </c>
      <c r="AT253" s="178" t="s">
        <v>134</v>
      </c>
      <c r="AU253" s="178" t="s">
        <v>82</v>
      </c>
      <c r="AY253" s="18" t="s">
        <v>132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18" t="s">
        <v>78</v>
      </c>
      <c r="BK253" s="179">
        <f>ROUND(I253*H253,2)</f>
        <v>0</v>
      </c>
      <c r="BL253" s="18" t="s">
        <v>137</v>
      </c>
      <c r="BM253" s="178" t="s">
        <v>482</v>
      </c>
    </row>
    <row r="254" s="2" customFormat="1">
      <c r="A254" s="37"/>
      <c r="B254" s="38"/>
      <c r="C254" s="37"/>
      <c r="D254" s="180" t="s">
        <v>139</v>
      </c>
      <c r="E254" s="37"/>
      <c r="F254" s="181" t="s">
        <v>483</v>
      </c>
      <c r="G254" s="37"/>
      <c r="H254" s="37"/>
      <c r="I254" s="182"/>
      <c r="J254" s="37"/>
      <c r="K254" s="37"/>
      <c r="L254" s="38"/>
      <c r="M254" s="183"/>
      <c r="N254" s="184"/>
      <c r="O254" s="71"/>
      <c r="P254" s="71"/>
      <c r="Q254" s="71"/>
      <c r="R254" s="71"/>
      <c r="S254" s="71"/>
      <c r="T254" s="72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139</v>
      </c>
      <c r="AU254" s="18" t="s">
        <v>82</v>
      </c>
    </row>
    <row r="255" s="13" customFormat="1">
      <c r="A255" s="13"/>
      <c r="B255" s="185"/>
      <c r="C255" s="13"/>
      <c r="D255" s="186" t="s">
        <v>141</v>
      </c>
      <c r="E255" s="187" t="s">
        <v>3</v>
      </c>
      <c r="F255" s="188" t="s">
        <v>484</v>
      </c>
      <c r="G255" s="13"/>
      <c r="H255" s="189">
        <v>92.200000000000003</v>
      </c>
      <c r="I255" s="190"/>
      <c r="J255" s="13"/>
      <c r="K255" s="13"/>
      <c r="L255" s="185"/>
      <c r="M255" s="191"/>
      <c r="N255" s="192"/>
      <c r="O255" s="192"/>
      <c r="P255" s="192"/>
      <c r="Q255" s="192"/>
      <c r="R255" s="192"/>
      <c r="S255" s="192"/>
      <c r="T255" s="19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7" t="s">
        <v>141</v>
      </c>
      <c r="AU255" s="187" t="s">
        <v>82</v>
      </c>
      <c r="AV255" s="13" t="s">
        <v>82</v>
      </c>
      <c r="AW255" s="13" t="s">
        <v>33</v>
      </c>
      <c r="AX255" s="13" t="s">
        <v>73</v>
      </c>
      <c r="AY255" s="187" t="s">
        <v>132</v>
      </c>
    </row>
    <row r="256" s="2" customFormat="1" ht="37.8" customHeight="1">
      <c r="A256" s="37"/>
      <c r="B256" s="165"/>
      <c r="C256" s="166" t="s">
        <v>485</v>
      </c>
      <c r="D256" s="166" t="s">
        <v>134</v>
      </c>
      <c r="E256" s="167" t="s">
        <v>486</v>
      </c>
      <c r="F256" s="168" t="s">
        <v>487</v>
      </c>
      <c r="G256" s="169" t="s">
        <v>101</v>
      </c>
      <c r="H256" s="170">
        <v>107.2</v>
      </c>
      <c r="I256" s="171"/>
      <c r="J256" s="172">
        <f>ROUND(I256*H256,2)</f>
        <v>0</v>
      </c>
      <c r="K256" s="173"/>
      <c r="L256" s="38"/>
      <c r="M256" s="174" t="s">
        <v>3</v>
      </c>
      <c r="N256" s="175" t="s">
        <v>44</v>
      </c>
      <c r="O256" s="71"/>
      <c r="P256" s="176">
        <f>O256*H256</f>
        <v>0</v>
      </c>
      <c r="Q256" s="176">
        <v>0</v>
      </c>
      <c r="R256" s="176">
        <f>Q256*H256</f>
        <v>0</v>
      </c>
      <c r="S256" s="176">
        <v>0</v>
      </c>
      <c r="T256" s="17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78" t="s">
        <v>137</v>
      </c>
      <c r="AT256" s="178" t="s">
        <v>134</v>
      </c>
      <c r="AU256" s="178" t="s">
        <v>82</v>
      </c>
      <c r="AY256" s="18" t="s">
        <v>132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8" t="s">
        <v>78</v>
      </c>
      <c r="BK256" s="179">
        <f>ROUND(I256*H256,2)</f>
        <v>0</v>
      </c>
      <c r="BL256" s="18" t="s">
        <v>137</v>
      </c>
      <c r="BM256" s="178" t="s">
        <v>488</v>
      </c>
    </row>
    <row r="257" s="2" customFormat="1">
      <c r="A257" s="37"/>
      <c r="B257" s="38"/>
      <c r="C257" s="37"/>
      <c r="D257" s="180" t="s">
        <v>139</v>
      </c>
      <c r="E257" s="37"/>
      <c r="F257" s="181" t="s">
        <v>489</v>
      </c>
      <c r="G257" s="37"/>
      <c r="H257" s="37"/>
      <c r="I257" s="182"/>
      <c r="J257" s="37"/>
      <c r="K257" s="37"/>
      <c r="L257" s="38"/>
      <c r="M257" s="183"/>
      <c r="N257" s="184"/>
      <c r="O257" s="71"/>
      <c r="P257" s="71"/>
      <c r="Q257" s="71"/>
      <c r="R257" s="71"/>
      <c r="S257" s="71"/>
      <c r="T257" s="72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139</v>
      </c>
      <c r="AU257" s="18" t="s">
        <v>82</v>
      </c>
    </row>
    <row r="258" s="13" customFormat="1">
      <c r="A258" s="13"/>
      <c r="B258" s="185"/>
      <c r="C258" s="13"/>
      <c r="D258" s="186" t="s">
        <v>141</v>
      </c>
      <c r="E258" s="187" t="s">
        <v>3</v>
      </c>
      <c r="F258" s="188" t="s">
        <v>484</v>
      </c>
      <c r="G258" s="13"/>
      <c r="H258" s="189">
        <v>92.200000000000003</v>
      </c>
      <c r="I258" s="190"/>
      <c r="J258" s="13"/>
      <c r="K258" s="13"/>
      <c r="L258" s="185"/>
      <c r="M258" s="191"/>
      <c r="N258" s="192"/>
      <c r="O258" s="192"/>
      <c r="P258" s="192"/>
      <c r="Q258" s="192"/>
      <c r="R258" s="192"/>
      <c r="S258" s="192"/>
      <c r="T258" s="19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7" t="s">
        <v>141</v>
      </c>
      <c r="AU258" s="187" t="s">
        <v>82</v>
      </c>
      <c r="AV258" s="13" t="s">
        <v>82</v>
      </c>
      <c r="AW258" s="13" t="s">
        <v>33</v>
      </c>
      <c r="AX258" s="13" t="s">
        <v>73</v>
      </c>
      <c r="AY258" s="187" t="s">
        <v>132</v>
      </c>
    </row>
    <row r="259" s="13" customFormat="1">
      <c r="A259" s="13"/>
      <c r="B259" s="185"/>
      <c r="C259" s="13"/>
      <c r="D259" s="186" t="s">
        <v>141</v>
      </c>
      <c r="E259" s="187" t="s">
        <v>3</v>
      </c>
      <c r="F259" s="188" t="s">
        <v>220</v>
      </c>
      <c r="G259" s="13"/>
      <c r="H259" s="189">
        <v>15</v>
      </c>
      <c r="I259" s="190"/>
      <c r="J259" s="13"/>
      <c r="K259" s="13"/>
      <c r="L259" s="185"/>
      <c r="M259" s="191"/>
      <c r="N259" s="192"/>
      <c r="O259" s="192"/>
      <c r="P259" s="192"/>
      <c r="Q259" s="192"/>
      <c r="R259" s="192"/>
      <c r="S259" s="192"/>
      <c r="T259" s="19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7" t="s">
        <v>141</v>
      </c>
      <c r="AU259" s="187" t="s">
        <v>82</v>
      </c>
      <c r="AV259" s="13" t="s">
        <v>82</v>
      </c>
      <c r="AW259" s="13" t="s">
        <v>33</v>
      </c>
      <c r="AX259" s="13" t="s">
        <v>73</v>
      </c>
      <c r="AY259" s="187" t="s">
        <v>132</v>
      </c>
    </row>
    <row r="260" s="2" customFormat="1" ht="49.05" customHeight="1">
      <c r="A260" s="37"/>
      <c r="B260" s="165"/>
      <c r="C260" s="166" t="s">
        <v>490</v>
      </c>
      <c r="D260" s="166" t="s">
        <v>134</v>
      </c>
      <c r="E260" s="167" t="s">
        <v>491</v>
      </c>
      <c r="F260" s="168" t="s">
        <v>492</v>
      </c>
      <c r="G260" s="169" t="s">
        <v>101</v>
      </c>
      <c r="H260" s="170">
        <v>10</v>
      </c>
      <c r="I260" s="171"/>
      <c r="J260" s="172">
        <f>ROUND(I260*H260,2)</f>
        <v>0</v>
      </c>
      <c r="K260" s="173"/>
      <c r="L260" s="38"/>
      <c r="M260" s="174" t="s">
        <v>3</v>
      </c>
      <c r="N260" s="175" t="s">
        <v>44</v>
      </c>
      <c r="O260" s="71"/>
      <c r="P260" s="176">
        <f>O260*H260</f>
        <v>0</v>
      </c>
      <c r="Q260" s="176">
        <v>0.15540000000000001</v>
      </c>
      <c r="R260" s="176">
        <f>Q260*H260</f>
        <v>1.5540000000000001</v>
      </c>
      <c r="S260" s="176">
        <v>0</v>
      </c>
      <c r="T260" s="17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78" t="s">
        <v>137</v>
      </c>
      <c r="AT260" s="178" t="s">
        <v>134</v>
      </c>
      <c r="AU260" s="178" t="s">
        <v>82</v>
      </c>
      <c r="AY260" s="18" t="s">
        <v>132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8" t="s">
        <v>78</v>
      </c>
      <c r="BK260" s="179">
        <f>ROUND(I260*H260,2)</f>
        <v>0</v>
      </c>
      <c r="BL260" s="18" t="s">
        <v>137</v>
      </c>
      <c r="BM260" s="178" t="s">
        <v>493</v>
      </c>
    </row>
    <row r="261" s="13" customFormat="1">
      <c r="A261" s="13"/>
      <c r="B261" s="185"/>
      <c r="C261" s="13"/>
      <c r="D261" s="186" t="s">
        <v>141</v>
      </c>
      <c r="E261" s="187" t="s">
        <v>3</v>
      </c>
      <c r="F261" s="188" t="s">
        <v>494</v>
      </c>
      <c r="G261" s="13"/>
      <c r="H261" s="189">
        <v>10</v>
      </c>
      <c r="I261" s="190"/>
      <c r="J261" s="13"/>
      <c r="K261" s="13"/>
      <c r="L261" s="185"/>
      <c r="M261" s="191"/>
      <c r="N261" s="192"/>
      <c r="O261" s="192"/>
      <c r="P261" s="192"/>
      <c r="Q261" s="192"/>
      <c r="R261" s="192"/>
      <c r="S261" s="192"/>
      <c r="T261" s="19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7" t="s">
        <v>141</v>
      </c>
      <c r="AU261" s="187" t="s">
        <v>82</v>
      </c>
      <c r="AV261" s="13" t="s">
        <v>82</v>
      </c>
      <c r="AW261" s="13" t="s">
        <v>33</v>
      </c>
      <c r="AX261" s="13" t="s">
        <v>73</v>
      </c>
      <c r="AY261" s="187" t="s">
        <v>132</v>
      </c>
    </row>
    <row r="262" s="2" customFormat="1" ht="16.5" customHeight="1">
      <c r="A262" s="37"/>
      <c r="B262" s="165"/>
      <c r="C262" s="202" t="s">
        <v>495</v>
      </c>
      <c r="D262" s="202" t="s">
        <v>221</v>
      </c>
      <c r="E262" s="203" t="s">
        <v>496</v>
      </c>
      <c r="F262" s="204" t="s">
        <v>497</v>
      </c>
      <c r="G262" s="205" t="s">
        <v>101</v>
      </c>
      <c r="H262" s="206">
        <v>2</v>
      </c>
      <c r="I262" s="207"/>
      <c r="J262" s="208">
        <f>ROUND(I262*H262,2)</f>
        <v>0</v>
      </c>
      <c r="K262" s="209"/>
      <c r="L262" s="210"/>
      <c r="M262" s="211" t="s">
        <v>3</v>
      </c>
      <c r="N262" s="212" t="s">
        <v>44</v>
      </c>
      <c r="O262" s="71"/>
      <c r="P262" s="176">
        <f>O262*H262</f>
        <v>0</v>
      </c>
      <c r="Q262" s="176">
        <v>0.080000000000000002</v>
      </c>
      <c r="R262" s="176">
        <f>Q262*H262</f>
        <v>0.16</v>
      </c>
      <c r="S262" s="176">
        <v>0</v>
      </c>
      <c r="T262" s="17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78" t="s">
        <v>179</v>
      </c>
      <c r="AT262" s="178" t="s">
        <v>221</v>
      </c>
      <c r="AU262" s="178" t="s">
        <v>82</v>
      </c>
      <c r="AY262" s="18" t="s">
        <v>132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18" t="s">
        <v>78</v>
      </c>
      <c r="BK262" s="179">
        <f>ROUND(I262*H262,2)</f>
        <v>0</v>
      </c>
      <c r="BL262" s="18" t="s">
        <v>137</v>
      </c>
      <c r="BM262" s="178" t="s">
        <v>498</v>
      </c>
    </row>
    <row r="263" s="2" customFormat="1" ht="24.15" customHeight="1">
      <c r="A263" s="37"/>
      <c r="B263" s="165"/>
      <c r="C263" s="202" t="s">
        <v>499</v>
      </c>
      <c r="D263" s="202" t="s">
        <v>221</v>
      </c>
      <c r="E263" s="203" t="s">
        <v>500</v>
      </c>
      <c r="F263" s="204" t="s">
        <v>501</v>
      </c>
      <c r="G263" s="205" t="s">
        <v>101</v>
      </c>
      <c r="H263" s="206">
        <v>2</v>
      </c>
      <c r="I263" s="207"/>
      <c r="J263" s="208">
        <f>ROUND(I263*H263,2)</f>
        <v>0</v>
      </c>
      <c r="K263" s="209"/>
      <c r="L263" s="210"/>
      <c r="M263" s="211" t="s">
        <v>3</v>
      </c>
      <c r="N263" s="212" t="s">
        <v>44</v>
      </c>
      <c r="O263" s="71"/>
      <c r="P263" s="176">
        <f>O263*H263</f>
        <v>0</v>
      </c>
      <c r="Q263" s="176">
        <v>0.065670000000000006</v>
      </c>
      <c r="R263" s="176">
        <f>Q263*H263</f>
        <v>0.13134000000000001</v>
      </c>
      <c r="S263" s="176">
        <v>0</v>
      </c>
      <c r="T263" s="17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78" t="s">
        <v>179</v>
      </c>
      <c r="AT263" s="178" t="s">
        <v>221</v>
      </c>
      <c r="AU263" s="178" t="s">
        <v>82</v>
      </c>
      <c r="AY263" s="18" t="s">
        <v>132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8" t="s">
        <v>78</v>
      </c>
      <c r="BK263" s="179">
        <f>ROUND(I263*H263,2)</f>
        <v>0</v>
      </c>
      <c r="BL263" s="18" t="s">
        <v>137</v>
      </c>
      <c r="BM263" s="178" t="s">
        <v>502</v>
      </c>
    </row>
    <row r="264" s="2" customFormat="1" ht="24.15" customHeight="1">
      <c r="A264" s="37"/>
      <c r="B264" s="165"/>
      <c r="C264" s="202" t="s">
        <v>503</v>
      </c>
      <c r="D264" s="202" t="s">
        <v>221</v>
      </c>
      <c r="E264" s="203" t="s">
        <v>504</v>
      </c>
      <c r="F264" s="204" t="s">
        <v>505</v>
      </c>
      <c r="G264" s="205" t="s">
        <v>101</v>
      </c>
      <c r="H264" s="206">
        <v>6</v>
      </c>
      <c r="I264" s="207"/>
      <c r="J264" s="208">
        <f>ROUND(I264*H264,2)</f>
        <v>0</v>
      </c>
      <c r="K264" s="209"/>
      <c r="L264" s="210"/>
      <c r="M264" s="211" t="s">
        <v>3</v>
      </c>
      <c r="N264" s="212" t="s">
        <v>44</v>
      </c>
      <c r="O264" s="71"/>
      <c r="P264" s="176">
        <f>O264*H264</f>
        <v>0</v>
      </c>
      <c r="Q264" s="176">
        <v>0.048300000000000003</v>
      </c>
      <c r="R264" s="176">
        <f>Q264*H264</f>
        <v>0.2898</v>
      </c>
      <c r="S264" s="176">
        <v>0</v>
      </c>
      <c r="T264" s="17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78" t="s">
        <v>179</v>
      </c>
      <c r="AT264" s="178" t="s">
        <v>221</v>
      </c>
      <c r="AU264" s="178" t="s">
        <v>82</v>
      </c>
      <c r="AY264" s="18" t="s">
        <v>132</v>
      </c>
      <c r="BE264" s="179">
        <f>IF(N264="základní",J264,0)</f>
        <v>0</v>
      </c>
      <c r="BF264" s="179">
        <f>IF(N264="snížená",J264,0)</f>
        <v>0</v>
      </c>
      <c r="BG264" s="179">
        <f>IF(N264="zákl. přenesená",J264,0)</f>
        <v>0</v>
      </c>
      <c r="BH264" s="179">
        <f>IF(N264="sníž. přenesená",J264,0)</f>
        <v>0</v>
      </c>
      <c r="BI264" s="179">
        <f>IF(N264="nulová",J264,0)</f>
        <v>0</v>
      </c>
      <c r="BJ264" s="18" t="s">
        <v>78</v>
      </c>
      <c r="BK264" s="179">
        <f>ROUND(I264*H264,2)</f>
        <v>0</v>
      </c>
      <c r="BL264" s="18" t="s">
        <v>137</v>
      </c>
      <c r="BM264" s="178" t="s">
        <v>506</v>
      </c>
    </row>
    <row r="265" s="2" customFormat="1" ht="49.05" customHeight="1">
      <c r="A265" s="37"/>
      <c r="B265" s="165"/>
      <c r="C265" s="166" t="s">
        <v>507</v>
      </c>
      <c r="D265" s="166" t="s">
        <v>134</v>
      </c>
      <c r="E265" s="167" t="s">
        <v>508</v>
      </c>
      <c r="F265" s="168" t="s">
        <v>509</v>
      </c>
      <c r="G265" s="169" t="s">
        <v>101</v>
      </c>
      <c r="H265" s="170">
        <v>122.15000000000001</v>
      </c>
      <c r="I265" s="171"/>
      <c r="J265" s="172">
        <f>ROUND(I265*H265,2)</f>
        <v>0</v>
      </c>
      <c r="K265" s="173"/>
      <c r="L265" s="38"/>
      <c r="M265" s="174" t="s">
        <v>3</v>
      </c>
      <c r="N265" s="175" t="s">
        <v>44</v>
      </c>
      <c r="O265" s="71"/>
      <c r="P265" s="176">
        <f>O265*H265</f>
        <v>0</v>
      </c>
      <c r="Q265" s="176">
        <v>0.16849</v>
      </c>
      <c r="R265" s="176">
        <f>Q265*H265</f>
        <v>20.581053499999999</v>
      </c>
      <c r="S265" s="176">
        <v>0</v>
      </c>
      <c r="T265" s="17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78" t="s">
        <v>137</v>
      </c>
      <c r="AT265" s="178" t="s">
        <v>134</v>
      </c>
      <c r="AU265" s="178" t="s">
        <v>82</v>
      </c>
      <c r="AY265" s="18" t="s">
        <v>132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18" t="s">
        <v>78</v>
      </c>
      <c r="BK265" s="179">
        <f>ROUND(I265*H265,2)</f>
        <v>0</v>
      </c>
      <c r="BL265" s="18" t="s">
        <v>137</v>
      </c>
      <c r="BM265" s="178" t="s">
        <v>510</v>
      </c>
    </row>
    <row r="266" s="2" customFormat="1">
      <c r="A266" s="37"/>
      <c r="B266" s="38"/>
      <c r="C266" s="37"/>
      <c r="D266" s="180" t="s">
        <v>139</v>
      </c>
      <c r="E266" s="37"/>
      <c r="F266" s="181" t="s">
        <v>511</v>
      </c>
      <c r="G266" s="37"/>
      <c r="H266" s="37"/>
      <c r="I266" s="182"/>
      <c r="J266" s="37"/>
      <c r="K266" s="37"/>
      <c r="L266" s="38"/>
      <c r="M266" s="183"/>
      <c r="N266" s="184"/>
      <c r="O266" s="71"/>
      <c r="P266" s="71"/>
      <c r="Q266" s="71"/>
      <c r="R266" s="71"/>
      <c r="S266" s="71"/>
      <c r="T266" s="7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139</v>
      </c>
      <c r="AU266" s="18" t="s">
        <v>82</v>
      </c>
    </row>
    <row r="267" s="13" customFormat="1">
      <c r="A267" s="13"/>
      <c r="B267" s="185"/>
      <c r="C267" s="13"/>
      <c r="D267" s="186" t="s">
        <v>141</v>
      </c>
      <c r="E267" s="187" t="s">
        <v>3</v>
      </c>
      <c r="F267" s="188" t="s">
        <v>512</v>
      </c>
      <c r="G267" s="13"/>
      <c r="H267" s="189">
        <v>57.799999999999997</v>
      </c>
      <c r="I267" s="190"/>
      <c r="J267" s="13"/>
      <c r="K267" s="13"/>
      <c r="L267" s="185"/>
      <c r="M267" s="191"/>
      <c r="N267" s="192"/>
      <c r="O267" s="192"/>
      <c r="P267" s="192"/>
      <c r="Q267" s="192"/>
      <c r="R267" s="192"/>
      <c r="S267" s="192"/>
      <c r="T267" s="19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7" t="s">
        <v>141</v>
      </c>
      <c r="AU267" s="187" t="s">
        <v>82</v>
      </c>
      <c r="AV267" s="13" t="s">
        <v>82</v>
      </c>
      <c r="AW267" s="13" t="s">
        <v>33</v>
      </c>
      <c r="AX267" s="13" t="s">
        <v>73</v>
      </c>
      <c r="AY267" s="187" t="s">
        <v>132</v>
      </c>
    </row>
    <row r="268" s="13" customFormat="1">
      <c r="A268" s="13"/>
      <c r="B268" s="185"/>
      <c r="C268" s="13"/>
      <c r="D268" s="186" t="s">
        <v>141</v>
      </c>
      <c r="E268" s="187" t="s">
        <v>3</v>
      </c>
      <c r="F268" s="188" t="s">
        <v>513</v>
      </c>
      <c r="G268" s="13"/>
      <c r="H268" s="189">
        <v>64.349999999999994</v>
      </c>
      <c r="I268" s="190"/>
      <c r="J268" s="13"/>
      <c r="K268" s="13"/>
      <c r="L268" s="185"/>
      <c r="M268" s="191"/>
      <c r="N268" s="192"/>
      <c r="O268" s="192"/>
      <c r="P268" s="192"/>
      <c r="Q268" s="192"/>
      <c r="R268" s="192"/>
      <c r="S268" s="192"/>
      <c r="T268" s="19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7" t="s">
        <v>141</v>
      </c>
      <c r="AU268" s="187" t="s">
        <v>82</v>
      </c>
      <c r="AV268" s="13" t="s">
        <v>82</v>
      </c>
      <c r="AW268" s="13" t="s">
        <v>33</v>
      </c>
      <c r="AX268" s="13" t="s">
        <v>73</v>
      </c>
      <c r="AY268" s="187" t="s">
        <v>132</v>
      </c>
    </row>
    <row r="269" s="15" customFormat="1">
      <c r="A269" s="15"/>
      <c r="B269" s="213"/>
      <c r="C269" s="15"/>
      <c r="D269" s="186" t="s">
        <v>141</v>
      </c>
      <c r="E269" s="214" t="s">
        <v>3</v>
      </c>
      <c r="F269" s="215" t="s">
        <v>514</v>
      </c>
      <c r="G269" s="15"/>
      <c r="H269" s="214" t="s">
        <v>3</v>
      </c>
      <c r="I269" s="216"/>
      <c r="J269" s="15"/>
      <c r="K269" s="15"/>
      <c r="L269" s="213"/>
      <c r="M269" s="217"/>
      <c r="N269" s="218"/>
      <c r="O269" s="218"/>
      <c r="P269" s="218"/>
      <c r="Q269" s="218"/>
      <c r="R269" s="218"/>
      <c r="S269" s="218"/>
      <c r="T269" s="219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4" t="s">
        <v>141</v>
      </c>
      <c r="AU269" s="214" t="s">
        <v>82</v>
      </c>
      <c r="AV269" s="15" t="s">
        <v>78</v>
      </c>
      <c r="AW269" s="15" t="s">
        <v>4</v>
      </c>
      <c r="AX269" s="15" t="s">
        <v>73</v>
      </c>
      <c r="AY269" s="214" t="s">
        <v>132</v>
      </c>
    </row>
    <row r="270" s="2" customFormat="1" ht="49.05" customHeight="1">
      <c r="A270" s="37"/>
      <c r="B270" s="165"/>
      <c r="C270" s="166" t="s">
        <v>515</v>
      </c>
      <c r="D270" s="166" t="s">
        <v>134</v>
      </c>
      <c r="E270" s="167" t="s">
        <v>516</v>
      </c>
      <c r="F270" s="168" t="s">
        <v>517</v>
      </c>
      <c r="G270" s="169" t="s">
        <v>101</v>
      </c>
      <c r="H270" s="170">
        <v>493.5</v>
      </c>
      <c r="I270" s="171"/>
      <c r="J270" s="172">
        <f>ROUND(I270*H270,2)</f>
        <v>0</v>
      </c>
      <c r="K270" s="173"/>
      <c r="L270" s="38"/>
      <c r="M270" s="174" t="s">
        <v>3</v>
      </c>
      <c r="N270" s="175" t="s">
        <v>44</v>
      </c>
      <c r="O270" s="71"/>
      <c r="P270" s="176">
        <f>O270*H270</f>
        <v>0</v>
      </c>
      <c r="Q270" s="176">
        <v>0.14066999999999999</v>
      </c>
      <c r="R270" s="176">
        <f>Q270*H270</f>
        <v>69.420644999999993</v>
      </c>
      <c r="S270" s="176">
        <v>0</v>
      </c>
      <c r="T270" s="17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8" t="s">
        <v>137</v>
      </c>
      <c r="AT270" s="178" t="s">
        <v>134</v>
      </c>
      <c r="AU270" s="178" t="s">
        <v>82</v>
      </c>
      <c r="AY270" s="18" t="s">
        <v>132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8" t="s">
        <v>78</v>
      </c>
      <c r="BK270" s="179">
        <f>ROUND(I270*H270,2)</f>
        <v>0</v>
      </c>
      <c r="BL270" s="18" t="s">
        <v>137</v>
      </c>
      <c r="BM270" s="178" t="s">
        <v>518</v>
      </c>
    </row>
    <row r="271" s="2" customFormat="1">
      <c r="A271" s="37"/>
      <c r="B271" s="38"/>
      <c r="C271" s="37"/>
      <c r="D271" s="180" t="s">
        <v>139</v>
      </c>
      <c r="E271" s="37"/>
      <c r="F271" s="181" t="s">
        <v>519</v>
      </c>
      <c r="G271" s="37"/>
      <c r="H271" s="37"/>
      <c r="I271" s="182"/>
      <c r="J271" s="37"/>
      <c r="K271" s="37"/>
      <c r="L271" s="38"/>
      <c r="M271" s="183"/>
      <c r="N271" s="184"/>
      <c r="O271" s="71"/>
      <c r="P271" s="71"/>
      <c r="Q271" s="71"/>
      <c r="R271" s="71"/>
      <c r="S271" s="71"/>
      <c r="T271" s="72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139</v>
      </c>
      <c r="AU271" s="18" t="s">
        <v>82</v>
      </c>
    </row>
    <row r="272" s="13" customFormat="1">
      <c r="A272" s="13"/>
      <c r="B272" s="185"/>
      <c r="C272" s="13"/>
      <c r="D272" s="186" t="s">
        <v>141</v>
      </c>
      <c r="E272" s="187" t="s">
        <v>3</v>
      </c>
      <c r="F272" s="188" t="s">
        <v>520</v>
      </c>
      <c r="G272" s="13"/>
      <c r="H272" s="189">
        <v>493.5</v>
      </c>
      <c r="I272" s="190"/>
      <c r="J272" s="13"/>
      <c r="K272" s="13"/>
      <c r="L272" s="185"/>
      <c r="M272" s="191"/>
      <c r="N272" s="192"/>
      <c r="O272" s="192"/>
      <c r="P272" s="192"/>
      <c r="Q272" s="192"/>
      <c r="R272" s="192"/>
      <c r="S272" s="192"/>
      <c r="T272" s="19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7" t="s">
        <v>141</v>
      </c>
      <c r="AU272" s="187" t="s">
        <v>82</v>
      </c>
      <c r="AV272" s="13" t="s">
        <v>82</v>
      </c>
      <c r="AW272" s="13" t="s">
        <v>33</v>
      </c>
      <c r="AX272" s="13" t="s">
        <v>73</v>
      </c>
      <c r="AY272" s="187" t="s">
        <v>132</v>
      </c>
    </row>
    <row r="273" s="15" customFormat="1">
      <c r="A273" s="15"/>
      <c r="B273" s="213"/>
      <c r="C273" s="15"/>
      <c r="D273" s="186" t="s">
        <v>141</v>
      </c>
      <c r="E273" s="214" t="s">
        <v>3</v>
      </c>
      <c r="F273" s="215" t="s">
        <v>514</v>
      </c>
      <c r="G273" s="15"/>
      <c r="H273" s="214" t="s">
        <v>3</v>
      </c>
      <c r="I273" s="216"/>
      <c r="J273" s="15"/>
      <c r="K273" s="15"/>
      <c r="L273" s="213"/>
      <c r="M273" s="217"/>
      <c r="N273" s="218"/>
      <c r="O273" s="218"/>
      <c r="P273" s="218"/>
      <c r="Q273" s="218"/>
      <c r="R273" s="218"/>
      <c r="S273" s="218"/>
      <c r="T273" s="21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14" t="s">
        <v>141</v>
      </c>
      <c r="AU273" s="214" t="s">
        <v>82</v>
      </c>
      <c r="AV273" s="15" t="s">
        <v>78</v>
      </c>
      <c r="AW273" s="15" t="s">
        <v>33</v>
      </c>
      <c r="AX273" s="15" t="s">
        <v>73</v>
      </c>
      <c r="AY273" s="214" t="s">
        <v>132</v>
      </c>
    </row>
    <row r="274" s="12" customFormat="1" ht="20.88" customHeight="1">
      <c r="A274" s="12"/>
      <c r="B274" s="152"/>
      <c r="C274" s="12"/>
      <c r="D274" s="153" t="s">
        <v>72</v>
      </c>
      <c r="E274" s="163" t="s">
        <v>521</v>
      </c>
      <c r="F274" s="163" t="s">
        <v>522</v>
      </c>
      <c r="G274" s="12"/>
      <c r="H274" s="12"/>
      <c r="I274" s="155"/>
      <c r="J274" s="164">
        <f>BK274</f>
        <v>0</v>
      </c>
      <c r="K274" s="12"/>
      <c r="L274" s="152"/>
      <c r="M274" s="157"/>
      <c r="N274" s="158"/>
      <c r="O274" s="158"/>
      <c r="P274" s="159">
        <f>SUM(P275:P276)</f>
        <v>0</v>
      </c>
      <c r="Q274" s="158"/>
      <c r="R274" s="159">
        <f>SUM(R275:R276)</f>
        <v>0</v>
      </c>
      <c r="S274" s="158"/>
      <c r="T274" s="160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53" t="s">
        <v>78</v>
      </c>
      <c r="AT274" s="161" t="s">
        <v>72</v>
      </c>
      <c r="AU274" s="161" t="s">
        <v>82</v>
      </c>
      <c r="AY274" s="153" t="s">
        <v>132</v>
      </c>
      <c r="BK274" s="162">
        <f>SUM(BK275:BK276)</f>
        <v>0</v>
      </c>
    </row>
    <row r="275" s="2" customFormat="1" ht="37.8" customHeight="1">
      <c r="A275" s="37"/>
      <c r="B275" s="165"/>
      <c r="C275" s="166" t="s">
        <v>523</v>
      </c>
      <c r="D275" s="166" t="s">
        <v>134</v>
      </c>
      <c r="E275" s="167" t="s">
        <v>524</v>
      </c>
      <c r="F275" s="168" t="s">
        <v>525</v>
      </c>
      <c r="G275" s="169" t="s">
        <v>203</v>
      </c>
      <c r="H275" s="170">
        <v>272.928</v>
      </c>
      <c r="I275" s="171"/>
      <c r="J275" s="172">
        <f>ROUND(I275*H275,2)</f>
        <v>0</v>
      </c>
      <c r="K275" s="173"/>
      <c r="L275" s="38"/>
      <c r="M275" s="174" t="s">
        <v>3</v>
      </c>
      <c r="N275" s="175" t="s">
        <v>44</v>
      </c>
      <c r="O275" s="71"/>
      <c r="P275" s="176">
        <f>O275*H275</f>
        <v>0</v>
      </c>
      <c r="Q275" s="176">
        <v>0</v>
      </c>
      <c r="R275" s="176">
        <f>Q275*H275</f>
        <v>0</v>
      </c>
      <c r="S275" s="176">
        <v>0</v>
      </c>
      <c r="T275" s="17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78" t="s">
        <v>137</v>
      </c>
      <c r="AT275" s="178" t="s">
        <v>134</v>
      </c>
      <c r="AU275" s="178" t="s">
        <v>148</v>
      </c>
      <c r="AY275" s="18" t="s">
        <v>132</v>
      </c>
      <c r="BE275" s="179">
        <f>IF(N275="základní",J275,0)</f>
        <v>0</v>
      </c>
      <c r="BF275" s="179">
        <f>IF(N275="snížená",J275,0)</f>
        <v>0</v>
      </c>
      <c r="BG275" s="179">
        <f>IF(N275="zákl. přenesená",J275,0)</f>
        <v>0</v>
      </c>
      <c r="BH275" s="179">
        <f>IF(N275="sníž. přenesená",J275,0)</f>
        <v>0</v>
      </c>
      <c r="BI275" s="179">
        <f>IF(N275="nulová",J275,0)</f>
        <v>0</v>
      </c>
      <c r="BJ275" s="18" t="s">
        <v>78</v>
      </c>
      <c r="BK275" s="179">
        <f>ROUND(I275*H275,2)</f>
        <v>0</v>
      </c>
      <c r="BL275" s="18" t="s">
        <v>137</v>
      </c>
      <c r="BM275" s="178" t="s">
        <v>526</v>
      </c>
    </row>
    <row r="276" s="2" customFormat="1">
      <c r="A276" s="37"/>
      <c r="B276" s="38"/>
      <c r="C276" s="37"/>
      <c r="D276" s="180" t="s">
        <v>139</v>
      </c>
      <c r="E276" s="37"/>
      <c r="F276" s="181" t="s">
        <v>527</v>
      </c>
      <c r="G276" s="37"/>
      <c r="H276" s="37"/>
      <c r="I276" s="182"/>
      <c r="J276" s="37"/>
      <c r="K276" s="37"/>
      <c r="L276" s="38"/>
      <c r="M276" s="183"/>
      <c r="N276" s="184"/>
      <c r="O276" s="71"/>
      <c r="P276" s="71"/>
      <c r="Q276" s="71"/>
      <c r="R276" s="71"/>
      <c r="S276" s="71"/>
      <c r="T276" s="72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139</v>
      </c>
      <c r="AU276" s="18" t="s">
        <v>148</v>
      </c>
    </row>
    <row r="277" s="12" customFormat="1" ht="22.8" customHeight="1">
      <c r="A277" s="12"/>
      <c r="B277" s="152"/>
      <c r="C277" s="12"/>
      <c r="D277" s="153" t="s">
        <v>72</v>
      </c>
      <c r="E277" s="163" t="s">
        <v>528</v>
      </c>
      <c r="F277" s="163" t="s">
        <v>529</v>
      </c>
      <c r="G277" s="12"/>
      <c r="H277" s="12"/>
      <c r="I277" s="155"/>
      <c r="J277" s="164">
        <f>BK277</f>
        <v>0</v>
      </c>
      <c r="K277" s="12"/>
      <c r="L277" s="152"/>
      <c r="M277" s="157"/>
      <c r="N277" s="158"/>
      <c r="O277" s="158"/>
      <c r="P277" s="159">
        <f>SUM(P278:P288)</f>
        <v>0</v>
      </c>
      <c r="Q277" s="158"/>
      <c r="R277" s="159">
        <f>SUM(R278:R288)</f>
        <v>0</v>
      </c>
      <c r="S277" s="158"/>
      <c r="T277" s="160">
        <f>SUM(T278:T288)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53" t="s">
        <v>78</v>
      </c>
      <c r="AT277" s="161" t="s">
        <v>72</v>
      </c>
      <c r="AU277" s="161" t="s">
        <v>78</v>
      </c>
      <c r="AY277" s="153" t="s">
        <v>132</v>
      </c>
      <c r="BK277" s="162">
        <f>SUM(BK278:BK288)</f>
        <v>0</v>
      </c>
    </row>
    <row r="278" s="2" customFormat="1" ht="33" customHeight="1">
      <c r="A278" s="37"/>
      <c r="B278" s="165"/>
      <c r="C278" s="166" t="s">
        <v>530</v>
      </c>
      <c r="D278" s="166" t="s">
        <v>134</v>
      </c>
      <c r="E278" s="167" t="s">
        <v>531</v>
      </c>
      <c r="F278" s="168" t="s">
        <v>532</v>
      </c>
      <c r="G278" s="169" t="s">
        <v>203</v>
      </c>
      <c r="H278" s="170">
        <v>405.97899999999998</v>
      </c>
      <c r="I278" s="171"/>
      <c r="J278" s="172">
        <f>ROUND(I278*H278,2)</f>
        <v>0</v>
      </c>
      <c r="K278" s="173"/>
      <c r="L278" s="38"/>
      <c r="M278" s="174" t="s">
        <v>3</v>
      </c>
      <c r="N278" s="175" t="s">
        <v>44</v>
      </c>
      <c r="O278" s="71"/>
      <c r="P278" s="176">
        <f>O278*H278</f>
        <v>0</v>
      </c>
      <c r="Q278" s="176">
        <v>0</v>
      </c>
      <c r="R278" s="176">
        <f>Q278*H278</f>
        <v>0</v>
      </c>
      <c r="S278" s="176">
        <v>0</v>
      </c>
      <c r="T278" s="17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78" t="s">
        <v>137</v>
      </c>
      <c r="AT278" s="178" t="s">
        <v>134</v>
      </c>
      <c r="AU278" s="178" t="s">
        <v>82</v>
      </c>
      <c r="AY278" s="18" t="s">
        <v>132</v>
      </c>
      <c r="BE278" s="179">
        <f>IF(N278="základní",J278,0)</f>
        <v>0</v>
      </c>
      <c r="BF278" s="179">
        <f>IF(N278="snížená",J278,0)</f>
        <v>0</v>
      </c>
      <c r="BG278" s="179">
        <f>IF(N278="zákl. přenesená",J278,0)</f>
        <v>0</v>
      </c>
      <c r="BH278" s="179">
        <f>IF(N278="sníž. přenesená",J278,0)</f>
        <v>0</v>
      </c>
      <c r="BI278" s="179">
        <f>IF(N278="nulová",J278,0)</f>
        <v>0</v>
      </c>
      <c r="BJ278" s="18" t="s">
        <v>78</v>
      </c>
      <c r="BK278" s="179">
        <f>ROUND(I278*H278,2)</f>
        <v>0</v>
      </c>
      <c r="BL278" s="18" t="s">
        <v>137</v>
      </c>
      <c r="BM278" s="178" t="s">
        <v>533</v>
      </c>
    </row>
    <row r="279" s="13" customFormat="1">
      <c r="A279" s="13"/>
      <c r="B279" s="185"/>
      <c r="C279" s="13"/>
      <c r="D279" s="186" t="s">
        <v>141</v>
      </c>
      <c r="E279" s="187" t="s">
        <v>3</v>
      </c>
      <c r="F279" s="188" t="s">
        <v>534</v>
      </c>
      <c r="G279" s="13"/>
      <c r="H279" s="189">
        <v>500.279</v>
      </c>
      <c r="I279" s="190"/>
      <c r="J279" s="13"/>
      <c r="K279" s="13"/>
      <c r="L279" s="185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7" t="s">
        <v>141</v>
      </c>
      <c r="AU279" s="187" t="s">
        <v>82</v>
      </c>
      <c r="AV279" s="13" t="s">
        <v>82</v>
      </c>
      <c r="AW279" s="13" t="s">
        <v>33</v>
      </c>
      <c r="AX279" s="13" t="s">
        <v>73</v>
      </c>
      <c r="AY279" s="187" t="s">
        <v>132</v>
      </c>
    </row>
    <row r="280" s="13" customFormat="1">
      <c r="A280" s="13"/>
      <c r="B280" s="185"/>
      <c r="C280" s="13"/>
      <c r="D280" s="186" t="s">
        <v>141</v>
      </c>
      <c r="E280" s="187" t="s">
        <v>3</v>
      </c>
      <c r="F280" s="188" t="s">
        <v>535</v>
      </c>
      <c r="G280" s="13"/>
      <c r="H280" s="189">
        <v>-94.299999999999997</v>
      </c>
      <c r="I280" s="190"/>
      <c r="J280" s="13"/>
      <c r="K280" s="13"/>
      <c r="L280" s="185"/>
      <c r="M280" s="191"/>
      <c r="N280" s="192"/>
      <c r="O280" s="192"/>
      <c r="P280" s="192"/>
      <c r="Q280" s="192"/>
      <c r="R280" s="192"/>
      <c r="S280" s="192"/>
      <c r="T280" s="19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7" t="s">
        <v>141</v>
      </c>
      <c r="AU280" s="187" t="s">
        <v>82</v>
      </c>
      <c r="AV280" s="13" t="s">
        <v>82</v>
      </c>
      <c r="AW280" s="13" t="s">
        <v>33</v>
      </c>
      <c r="AX280" s="13" t="s">
        <v>73</v>
      </c>
      <c r="AY280" s="187" t="s">
        <v>132</v>
      </c>
    </row>
    <row r="281" s="2" customFormat="1" ht="24.15" customHeight="1">
      <c r="A281" s="37"/>
      <c r="B281" s="165"/>
      <c r="C281" s="166" t="s">
        <v>536</v>
      </c>
      <c r="D281" s="166" t="s">
        <v>134</v>
      </c>
      <c r="E281" s="167" t="s">
        <v>537</v>
      </c>
      <c r="F281" s="168" t="s">
        <v>538</v>
      </c>
      <c r="G281" s="169" t="s">
        <v>203</v>
      </c>
      <c r="H281" s="170">
        <v>1231.0340000000001</v>
      </c>
      <c r="I281" s="171"/>
      <c r="J281" s="172">
        <f>ROUND(I281*H281,2)</f>
        <v>0</v>
      </c>
      <c r="K281" s="173"/>
      <c r="L281" s="38"/>
      <c r="M281" s="174" t="s">
        <v>3</v>
      </c>
      <c r="N281" s="175" t="s">
        <v>44</v>
      </c>
      <c r="O281" s="71"/>
      <c r="P281" s="176">
        <f>O281*H281</f>
        <v>0</v>
      </c>
      <c r="Q281" s="176">
        <v>0</v>
      </c>
      <c r="R281" s="176">
        <f>Q281*H281</f>
        <v>0</v>
      </c>
      <c r="S281" s="176">
        <v>0</v>
      </c>
      <c r="T281" s="17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78" t="s">
        <v>137</v>
      </c>
      <c r="AT281" s="178" t="s">
        <v>134</v>
      </c>
      <c r="AU281" s="178" t="s">
        <v>82</v>
      </c>
      <c r="AY281" s="18" t="s">
        <v>132</v>
      </c>
      <c r="BE281" s="179">
        <f>IF(N281="základní",J281,0)</f>
        <v>0</v>
      </c>
      <c r="BF281" s="179">
        <f>IF(N281="snížená",J281,0)</f>
        <v>0</v>
      </c>
      <c r="BG281" s="179">
        <f>IF(N281="zákl. přenesená",J281,0)</f>
        <v>0</v>
      </c>
      <c r="BH281" s="179">
        <f>IF(N281="sníž. přenesená",J281,0)</f>
        <v>0</v>
      </c>
      <c r="BI281" s="179">
        <f>IF(N281="nulová",J281,0)</f>
        <v>0</v>
      </c>
      <c r="BJ281" s="18" t="s">
        <v>78</v>
      </c>
      <c r="BK281" s="179">
        <f>ROUND(I281*H281,2)</f>
        <v>0</v>
      </c>
      <c r="BL281" s="18" t="s">
        <v>137</v>
      </c>
      <c r="BM281" s="178" t="s">
        <v>539</v>
      </c>
    </row>
    <row r="282" s="13" customFormat="1">
      <c r="A282" s="13"/>
      <c r="B282" s="185"/>
      <c r="C282" s="13"/>
      <c r="D282" s="186" t="s">
        <v>141</v>
      </c>
      <c r="E282" s="187" t="s">
        <v>3</v>
      </c>
      <c r="F282" s="188" t="s">
        <v>540</v>
      </c>
      <c r="G282" s="13"/>
      <c r="H282" s="189">
        <v>405.97899999999998</v>
      </c>
      <c r="I282" s="190"/>
      <c r="J282" s="13"/>
      <c r="K282" s="13"/>
      <c r="L282" s="185"/>
      <c r="M282" s="191"/>
      <c r="N282" s="192"/>
      <c r="O282" s="192"/>
      <c r="P282" s="192"/>
      <c r="Q282" s="192"/>
      <c r="R282" s="192"/>
      <c r="S282" s="192"/>
      <c r="T282" s="19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7" t="s">
        <v>141</v>
      </c>
      <c r="AU282" s="187" t="s">
        <v>82</v>
      </c>
      <c r="AV282" s="13" t="s">
        <v>82</v>
      </c>
      <c r="AW282" s="13" t="s">
        <v>33</v>
      </c>
      <c r="AX282" s="13" t="s">
        <v>73</v>
      </c>
      <c r="AY282" s="187" t="s">
        <v>132</v>
      </c>
    </row>
    <row r="283" s="13" customFormat="1">
      <c r="A283" s="13"/>
      <c r="B283" s="185"/>
      <c r="C283" s="13"/>
      <c r="D283" s="186" t="s">
        <v>141</v>
      </c>
      <c r="E283" s="187" t="s">
        <v>3</v>
      </c>
      <c r="F283" s="188" t="s">
        <v>541</v>
      </c>
      <c r="G283" s="13"/>
      <c r="H283" s="189">
        <v>825.05499999999995</v>
      </c>
      <c r="I283" s="190"/>
      <c r="J283" s="13"/>
      <c r="K283" s="13"/>
      <c r="L283" s="185"/>
      <c r="M283" s="191"/>
      <c r="N283" s="192"/>
      <c r="O283" s="192"/>
      <c r="P283" s="192"/>
      <c r="Q283" s="192"/>
      <c r="R283" s="192"/>
      <c r="S283" s="192"/>
      <c r="T283" s="19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7" t="s">
        <v>141</v>
      </c>
      <c r="AU283" s="187" t="s">
        <v>82</v>
      </c>
      <c r="AV283" s="13" t="s">
        <v>82</v>
      </c>
      <c r="AW283" s="13" t="s">
        <v>33</v>
      </c>
      <c r="AX283" s="13" t="s">
        <v>73</v>
      </c>
      <c r="AY283" s="187" t="s">
        <v>132</v>
      </c>
    </row>
    <row r="284" s="2" customFormat="1" ht="44.25" customHeight="1">
      <c r="A284" s="37"/>
      <c r="B284" s="165"/>
      <c r="C284" s="166" t="s">
        <v>542</v>
      </c>
      <c r="D284" s="166" t="s">
        <v>134</v>
      </c>
      <c r="E284" s="167" t="s">
        <v>543</v>
      </c>
      <c r="F284" s="168" t="s">
        <v>202</v>
      </c>
      <c r="G284" s="169" t="s">
        <v>203</v>
      </c>
      <c r="H284" s="170">
        <v>240.96799999999999</v>
      </c>
      <c r="I284" s="171"/>
      <c r="J284" s="172">
        <f>ROUND(I284*H284,2)</f>
        <v>0</v>
      </c>
      <c r="K284" s="173"/>
      <c r="L284" s="38"/>
      <c r="M284" s="174" t="s">
        <v>3</v>
      </c>
      <c r="N284" s="175" t="s">
        <v>44</v>
      </c>
      <c r="O284" s="71"/>
      <c r="P284" s="176">
        <f>O284*H284</f>
        <v>0</v>
      </c>
      <c r="Q284" s="176">
        <v>0</v>
      </c>
      <c r="R284" s="176">
        <f>Q284*H284</f>
        <v>0</v>
      </c>
      <c r="S284" s="176">
        <v>0</v>
      </c>
      <c r="T284" s="17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78" t="s">
        <v>137</v>
      </c>
      <c r="AT284" s="178" t="s">
        <v>134</v>
      </c>
      <c r="AU284" s="178" t="s">
        <v>82</v>
      </c>
      <c r="AY284" s="18" t="s">
        <v>132</v>
      </c>
      <c r="BE284" s="179">
        <f>IF(N284="základní",J284,0)</f>
        <v>0</v>
      </c>
      <c r="BF284" s="179">
        <f>IF(N284="snížená",J284,0)</f>
        <v>0</v>
      </c>
      <c r="BG284" s="179">
        <f>IF(N284="zákl. přenesená",J284,0)</f>
        <v>0</v>
      </c>
      <c r="BH284" s="179">
        <f>IF(N284="sníž. přenesená",J284,0)</f>
        <v>0</v>
      </c>
      <c r="BI284" s="179">
        <f>IF(N284="nulová",J284,0)</f>
        <v>0</v>
      </c>
      <c r="BJ284" s="18" t="s">
        <v>78</v>
      </c>
      <c r="BK284" s="179">
        <f>ROUND(I284*H284,2)</f>
        <v>0</v>
      </c>
      <c r="BL284" s="18" t="s">
        <v>137</v>
      </c>
      <c r="BM284" s="178" t="s">
        <v>544</v>
      </c>
    </row>
    <row r="285" s="2" customFormat="1">
      <c r="A285" s="37"/>
      <c r="B285" s="38"/>
      <c r="C285" s="37"/>
      <c r="D285" s="180" t="s">
        <v>139</v>
      </c>
      <c r="E285" s="37"/>
      <c r="F285" s="181" t="s">
        <v>545</v>
      </c>
      <c r="G285" s="37"/>
      <c r="H285" s="37"/>
      <c r="I285" s="182"/>
      <c r="J285" s="37"/>
      <c r="K285" s="37"/>
      <c r="L285" s="38"/>
      <c r="M285" s="183"/>
      <c r="N285" s="184"/>
      <c r="O285" s="71"/>
      <c r="P285" s="71"/>
      <c r="Q285" s="71"/>
      <c r="R285" s="71"/>
      <c r="S285" s="71"/>
      <c r="T285" s="72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8" t="s">
        <v>139</v>
      </c>
      <c r="AU285" s="18" t="s">
        <v>82</v>
      </c>
    </row>
    <row r="286" s="13" customFormat="1">
      <c r="A286" s="13"/>
      <c r="B286" s="185"/>
      <c r="C286" s="13"/>
      <c r="D286" s="186" t="s">
        <v>141</v>
      </c>
      <c r="E286" s="187" t="s">
        <v>3</v>
      </c>
      <c r="F286" s="188" t="s">
        <v>546</v>
      </c>
      <c r="G286" s="13"/>
      <c r="H286" s="189">
        <v>240.96799999999999</v>
      </c>
      <c r="I286" s="190"/>
      <c r="J286" s="13"/>
      <c r="K286" s="13"/>
      <c r="L286" s="185"/>
      <c r="M286" s="191"/>
      <c r="N286" s="192"/>
      <c r="O286" s="192"/>
      <c r="P286" s="192"/>
      <c r="Q286" s="192"/>
      <c r="R286" s="192"/>
      <c r="S286" s="192"/>
      <c r="T286" s="19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7" t="s">
        <v>141</v>
      </c>
      <c r="AU286" s="187" t="s">
        <v>82</v>
      </c>
      <c r="AV286" s="13" t="s">
        <v>82</v>
      </c>
      <c r="AW286" s="13" t="s">
        <v>33</v>
      </c>
      <c r="AX286" s="13" t="s">
        <v>73</v>
      </c>
      <c r="AY286" s="187" t="s">
        <v>132</v>
      </c>
    </row>
    <row r="287" s="2" customFormat="1" ht="44.25" customHeight="1">
      <c r="A287" s="37"/>
      <c r="B287" s="165"/>
      <c r="C287" s="166" t="s">
        <v>547</v>
      </c>
      <c r="D287" s="166" t="s">
        <v>134</v>
      </c>
      <c r="E287" s="167" t="s">
        <v>548</v>
      </c>
      <c r="F287" s="168" t="s">
        <v>549</v>
      </c>
      <c r="G287" s="169" t="s">
        <v>203</v>
      </c>
      <c r="H287" s="170">
        <v>165.011</v>
      </c>
      <c r="I287" s="171"/>
      <c r="J287" s="172">
        <f>ROUND(I287*H287,2)</f>
        <v>0</v>
      </c>
      <c r="K287" s="173"/>
      <c r="L287" s="38"/>
      <c r="M287" s="174" t="s">
        <v>3</v>
      </c>
      <c r="N287" s="175" t="s">
        <v>44</v>
      </c>
      <c r="O287" s="71"/>
      <c r="P287" s="176">
        <f>O287*H287</f>
        <v>0</v>
      </c>
      <c r="Q287" s="176">
        <v>0</v>
      </c>
      <c r="R287" s="176">
        <f>Q287*H287</f>
        <v>0</v>
      </c>
      <c r="S287" s="176">
        <v>0</v>
      </c>
      <c r="T287" s="17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78" t="s">
        <v>137</v>
      </c>
      <c r="AT287" s="178" t="s">
        <v>134</v>
      </c>
      <c r="AU287" s="178" t="s">
        <v>82</v>
      </c>
      <c r="AY287" s="18" t="s">
        <v>132</v>
      </c>
      <c r="BE287" s="179">
        <f>IF(N287="základní",J287,0)</f>
        <v>0</v>
      </c>
      <c r="BF287" s="179">
        <f>IF(N287="snížená",J287,0)</f>
        <v>0</v>
      </c>
      <c r="BG287" s="179">
        <f>IF(N287="zákl. přenesená",J287,0)</f>
        <v>0</v>
      </c>
      <c r="BH287" s="179">
        <f>IF(N287="sníž. přenesená",J287,0)</f>
        <v>0</v>
      </c>
      <c r="BI287" s="179">
        <f>IF(N287="nulová",J287,0)</f>
        <v>0</v>
      </c>
      <c r="BJ287" s="18" t="s">
        <v>78</v>
      </c>
      <c r="BK287" s="179">
        <f>ROUND(I287*H287,2)</f>
        <v>0</v>
      </c>
      <c r="BL287" s="18" t="s">
        <v>137</v>
      </c>
      <c r="BM287" s="178" t="s">
        <v>550</v>
      </c>
    </row>
    <row r="288" s="2" customFormat="1">
      <c r="A288" s="37"/>
      <c r="B288" s="38"/>
      <c r="C288" s="37"/>
      <c r="D288" s="180" t="s">
        <v>139</v>
      </c>
      <c r="E288" s="37"/>
      <c r="F288" s="181" t="s">
        <v>551</v>
      </c>
      <c r="G288" s="37"/>
      <c r="H288" s="37"/>
      <c r="I288" s="182"/>
      <c r="J288" s="37"/>
      <c r="K288" s="37"/>
      <c r="L288" s="38"/>
      <c r="M288" s="220"/>
      <c r="N288" s="221"/>
      <c r="O288" s="222"/>
      <c r="P288" s="222"/>
      <c r="Q288" s="222"/>
      <c r="R288" s="222"/>
      <c r="S288" s="222"/>
      <c r="T288" s="223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8" t="s">
        <v>139</v>
      </c>
      <c r="AU288" s="18" t="s">
        <v>82</v>
      </c>
    </row>
    <row r="289" s="2" customFormat="1" ht="6.96" customHeight="1">
      <c r="A289" s="37"/>
      <c r="B289" s="54"/>
      <c r="C289" s="55"/>
      <c r="D289" s="55"/>
      <c r="E289" s="55"/>
      <c r="F289" s="55"/>
      <c r="G289" s="55"/>
      <c r="H289" s="55"/>
      <c r="I289" s="55"/>
      <c r="J289" s="55"/>
      <c r="K289" s="55"/>
      <c r="L289" s="38"/>
      <c r="M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</row>
  </sheetData>
  <autoFilter ref="C86:K28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13106123"/>
    <hyperlink ref="F94" r:id="rId2" display="https://podminky.urs.cz/item/CS_URS_2024_01/113107221"/>
    <hyperlink ref="F97" r:id="rId3" display="https://podminky.urs.cz/item/CS_URS_2024_01/113107223"/>
    <hyperlink ref="F100" r:id="rId4" display="https://podminky.urs.cz/item/CS_URS_2024_01/113107242"/>
    <hyperlink ref="F103" r:id="rId5" display="https://podminky.urs.cz/item/CS_URS_2024_01/113202111"/>
    <hyperlink ref="F107" r:id="rId6" display="https://podminky.urs.cz/item/CS_URS_2024_01/121151113"/>
    <hyperlink ref="F110" r:id="rId7" display="https://podminky.urs.cz/item/CS_URS_2024_01/122351103"/>
    <hyperlink ref="F113" r:id="rId8" display="https://podminky.urs.cz/item/CS_URS_2024_01/132351101"/>
    <hyperlink ref="F116" r:id="rId9" display="https://podminky.urs.cz/item/CS_URS_2024_01/167151102"/>
    <hyperlink ref="F119" r:id="rId10" display="https://podminky.urs.cz/item/CS_URS_2024_01/162751137"/>
    <hyperlink ref="F122" r:id="rId11" display="https://podminky.urs.cz/item/CS_URS_2024_01/171251201"/>
    <hyperlink ref="F124" r:id="rId12" display="https://podminky.urs.cz/item/CS_URS_2024_01/997221873"/>
    <hyperlink ref="F127" r:id="rId13" display="https://podminky.urs.cz/item/CS_URS_2024_01/174151101"/>
    <hyperlink ref="F130" r:id="rId14" display="https://podminky.urs.cz/item/CS_URS_2024_01/175151101"/>
    <hyperlink ref="F136" r:id="rId15" display="https://podminky.urs.cz/item/CS_URS_2024_01/181311103"/>
    <hyperlink ref="F143" r:id="rId16" display="https://podminky.urs.cz/item/CS_URS_2024_01/451572111"/>
    <hyperlink ref="F147" r:id="rId17" display="https://podminky.urs.cz/item/CS_URS_2024_01/564851111"/>
    <hyperlink ref="F150" r:id="rId18" display="https://podminky.urs.cz/item/CS_URS_2024_01/564861011"/>
    <hyperlink ref="F153" r:id="rId19" display="https://podminky.urs.cz/item/CS_URS_2024_01/566301111"/>
    <hyperlink ref="F156" r:id="rId20" display="https://podminky.urs.cz/item/CS_URS_2024_01/573111111"/>
    <hyperlink ref="F159" r:id="rId21" display="https://podminky.urs.cz/item/CS_URS_2024_01/573231106"/>
    <hyperlink ref="F162" r:id="rId22" display="https://podminky.urs.cz/item/CS_URS_2024_01/565135111"/>
    <hyperlink ref="F165" r:id="rId23" display="https://podminky.urs.cz/item/CS_URS_2024_01/577134111"/>
    <hyperlink ref="F168" r:id="rId24" display="https://podminky.urs.cz/item/CS_URS_2024_01/596211110"/>
    <hyperlink ref="F171" r:id="rId25" display="https://podminky.urs.cz/item/CS_URS_2024_01/596211112"/>
    <hyperlink ref="F181" r:id="rId26" display="https://podminky.urs.cz/item/CS_URS_2024_01/596212210"/>
    <hyperlink ref="F187" r:id="rId27" display="https://podminky.urs.cz/item/CS_URS_2024_01/596212212"/>
    <hyperlink ref="F198" r:id="rId28" display="https://podminky.urs.cz/item/CS_URS_2024_01/919735112"/>
    <hyperlink ref="F202" r:id="rId29" display="https://podminky.urs.cz/item/CS_URS_2024_01/599142111"/>
    <hyperlink ref="F206" r:id="rId30" display="https://podminky.urs.cz/item/CS_URS_2024_01/871313121"/>
    <hyperlink ref="F211" r:id="rId31" display="https://podminky.urs.cz/item/CS_URS_2024_01/877315211"/>
    <hyperlink ref="F217" r:id="rId32" display="https://podminky.urs.cz/item/CS_URS_2023_02/899201211"/>
    <hyperlink ref="F219" r:id="rId33" display="https://podminky.urs.cz/item/CS_URS_2024_01/890411811"/>
    <hyperlink ref="F222" r:id="rId34" display="https://podminky.urs.cz/item/CS_URS_2024_01/895941342"/>
    <hyperlink ref="F225" r:id="rId35" display="https://podminky.urs.cz/item/CS_URS_2024_01/895941351"/>
    <hyperlink ref="F228" r:id="rId36" display="https://podminky.urs.cz/item/CS_URS_2024_01/895941361"/>
    <hyperlink ref="F231" r:id="rId37" display="https://podminky.urs.cz/item/CS_URS_2024_01/895941366"/>
    <hyperlink ref="F234" r:id="rId38" display="https://podminky.urs.cz/item/CS_URS_2024_01/899203112"/>
    <hyperlink ref="F241" r:id="rId39" display="https://podminky.urs.cz/item/CS_URS_2023_01/966006132"/>
    <hyperlink ref="F243" r:id="rId40" display="https://podminky.urs.cz/item/CS_URS_2024_01/914111111"/>
    <hyperlink ref="F246" r:id="rId41" display="https://podminky.urs.cz/item/CS_URS_2024_01/914511111"/>
    <hyperlink ref="F251" r:id="rId42" display="https://podminky.urs.cz/item/CS_URS_2024_01/915121111"/>
    <hyperlink ref="F254" r:id="rId43" display="https://podminky.urs.cz/item/CS_URS_2024_01/915111121"/>
    <hyperlink ref="F257" r:id="rId44" display="https://podminky.urs.cz/item/CS_URS_2024_01/915611111"/>
    <hyperlink ref="F266" r:id="rId45" display="https://podminky.urs.cz/item/CS_URS_2024_01/916241113"/>
    <hyperlink ref="F271" r:id="rId46" display="https://podminky.urs.cz/item/CS_URS_2024_01/916241213"/>
    <hyperlink ref="F276" r:id="rId47" display="https://podminky.urs.cz/item/CS_URS_2024_01/998223011"/>
    <hyperlink ref="F285" r:id="rId48" display="https://podminky.urs.cz/item/CS_URS_2024_01/997221873.1"/>
    <hyperlink ref="F288" r:id="rId49" display="https://podminky.urs.cz/item/CS_URS_2023_02/99722187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92</v>
      </c>
      <c r="L4" s="21"/>
      <c r="M4" s="114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15" t="str">
        <f>'Rekapitulace stavby'!K6</f>
        <v>Dobříš Nová ulice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11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552</v>
      </c>
      <c r="F9" s="37"/>
      <c r="G9" s="37"/>
      <c r="H9" s="37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3. 6. 2024</v>
      </c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3</v>
      </c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35</v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36</v>
      </c>
      <c r="F24" s="37"/>
      <c r="G24" s="37"/>
      <c r="H24" s="37"/>
      <c r="I24" s="31" t="s">
        <v>28</v>
      </c>
      <c r="J24" s="26" t="s">
        <v>3</v>
      </c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37</v>
      </c>
      <c r="E26" s="37"/>
      <c r="F26" s="37"/>
      <c r="G26" s="37"/>
      <c r="H26" s="37"/>
      <c r="I26" s="37"/>
      <c r="J26" s="37"/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3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39</v>
      </c>
      <c r="E30" s="37"/>
      <c r="F30" s="37"/>
      <c r="G30" s="37"/>
      <c r="H30" s="37"/>
      <c r="I30" s="37"/>
      <c r="J30" s="89">
        <f>ROUND(J87, 2)</f>
        <v>0</v>
      </c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41</v>
      </c>
      <c r="G32" s="37"/>
      <c r="H32" s="37"/>
      <c r="I32" s="42" t="s">
        <v>40</v>
      </c>
      <c r="J32" s="42" t="s">
        <v>42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43</v>
      </c>
      <c r="E33" s="31" t="s">
        <v>44</v>
      </c>
      <c r="F33" s="122">
        <f>ROUND((SUM(BE87:BE112)),  2)</f>
        <v>0</v>
      </c>
      <c r="G33" s="37"/>
      <c r="H33" s="37"/>
      <c r="I33" s="123">
        <v>0.20999999999999999</v>
      </c>
      <c r="J33" s="122">
        <f>ROUND(((SUM(BE87:BE112))*I33),  2)</f>
        <v>0</v>
      </c>
      <c r="K33" s="37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45</v>
      </c>
      <c r="F34" s="122">
        <f>ROUND((SUM(BF87:BF112)),  2)</f>
        <v>0</v>
      </c>
      <c r="G34" s="37"/>
      <c r="H34" s="37"/>
      <c r="I34" s="123">
        <v>0.12</v>
      </c>
      <c r="J34" s="122">
        <f>ROUND(((SUM(BF87:BF112))*I34),  2)</f>
        <v>0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46</v>
      </c>
      <c r="F35" s="122">
        <f>ROUND((SUM(BG87:BG112)),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47</v>
      </c>
      <c r="F36" s="122">
        <f>ROUND((SUM(BH87:BH112)),  2)</f>
        <v>0</v>
      </c>
      <c r="G36" s="37"/>
      <c r="H36" s="37"/>
      <c r="I36" s="123">
        <v>0.12</v>
      </c>
      <c r="J36" s="122">
        <f>0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48</v>
      </c>
      <c r="F37" s="122">
        <f>ROUND((SUM(BI87:BI112)),  2)</f>
        <v>0</v>
      </c>
      <c r="G37" s="37"/>
      <c r="H37" s="37"/>
      <c r="I37" s="123">
        <v>0</v>
      </c>
      <c r="J37" s="122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49</v>
      </c>
      <c r="E39" s="75"/>
      <c r="F39" s="75"/>
      <c r="G39" s="126" t="s">
        <v>50</v>
      </c>
      <c r="H39" s="127" t="s">
        <v>51</v>
      </c>
      <c r="I39" s="75"/>
      <c r="J39" s="128">
        <f>SUM(J30:J37)</f>
        <v>0</v>
      </c>
      <c r="K39" s="129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105</v>
      </c>
      <c r="D45" s="37"/>
      <c r="E45" s="37"/>
      <c r="F45" s="37"/>
      <c r="G45" s="37"/>
      <c r="H45" s="37"/>
      <c r="I45" s="37"/>
      <c r="J45" s="37"/>
      <c r="K45" s="37"/>
      <c r="L45" s="11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7"/>
      <c r="D48" s="37"/>
      <c r="E48" s="115" t="str">
        <f>E7</f>
        <v>Dobříš Nová ulice</v>
      </c>
      <c r="F48" s="31"/>
      <c r="G48" s="31"/>
      <c r="H48" s="31"/>
      <c r="I48" s="37"/>
      <c r="J48" s="37"/>
      <c r="K48" s="37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103</v>
      </c>
      <c r="D49" s="37"/>
      <c r="E49" s="37"/>
      <c r="F49" s="37"/>
      <c r="G49" s="37"/>
      <c r="H49" s="37"/>
      <c r="I49" s="37"/>
      <c r="J49" s="37"/>
      <c r="K49" s="37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7"/>
      <c r="D50" s="37"/>
      <c r="E50" s="61" t="str">
        <f>E9</f>
        <v>2 - vedlejší rozpočtové náklady</v>
      </c>
      <c r="F50" s="37"/>
      <c r="G50" s="37"/>
      <c r="H50" s="37"/>
      <c r="I50" s="37"/>
      <c r="J50" s="37"/>
      <c r="K50" s="37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7"/>
      <c r="E52" s="37"/>
      <c r="F52" s="26" t="str">
        <f>F12</f>
        <v>Dobříš</v>
      </c>
      <c r="G52" s="37"/>
      <c r="H52" s="37"/>
      <c r="I52" s="31" t="s">
        <v>23</v>
      </c>
      <c r="J52" s="63" t="str">
        <f>IF(J12="","",J12)</f>
        <v>3. 6. 2024</v>
      </c>
      <c r="K52" s="37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31</v>
      </c>
      <c r="J54" s="35" t="str">
        <f>E21</f>
        <v>Ing. Jan Dudík</v>
      </c>
      <c r="K54" s="37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7"/>
      <c r="E55" s="37"/>
      <c r="F55" s="26" t="str">
        <f>IF(E18="","",E18)</f>
        <v>Vyplň údaj</v>
      </c>
      <c r="G55" s="37"/>
      <c r="H55" s="37"/>
      <c r="I55" s="31" t="s">
        <v>34</v>
      </c>
      <c r="J55" s="35" t="str">
        <f>E24</f>
        <v>Ing. Petr Dudík</v>
      </c>
      <c r="K55" s="37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30" t="s">
        <v>106</v>
      </c>
      <c r="D57" s="124"/>
      <c r="E57" s="124"/>
      <c r="F57" s="124"/>
      <c r="G57" s="124"/>
      <c r="H57" s="124"/>
      <c r="I57" s="124"/>
      <c r="J57" s="131" t="s">
        <v>107</v>
      </c>
      <c r="K57" s="124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32" t="s">
        <v>71</v>
      </c>
      <c r="D59" s="37"/>
      <c r="E59" s="37"/>
      <c r="F59" s="37"/>
      <c r="G59" s="37"/>
      <c r="H59" s="37"/>
      <c r="I59" s="37"/>
      <c r="J59" s="89">
        <f>J87</f>
        <v>0</v>
      </c>
      <c r="K59" s="37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108</v>
      </c>
    </row>
    <row r="60" hidden="1" s="9" customFormat="1" ht="24.96" customHeight="1">
      <c r="A60" s="9"/>
      <c r="B60" s="133"/>
      <c r="C60" s="9"/>
      <c r="D60" s="134" t="s">
        <v>109</v>
      </c>
      <c r="E60" s="135"/>
      <c r="F60" s="135"/>
      <c r="G60" s="135"/>
      <c r="H60" s="135"/>
      <c r="I60" s="135"/>
      <c r="J60" s="136">
        <f>J88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37"/>
      <c r="C61" s="10"/>
      <c r="D61" s="138" t="s">
        <v>114</v>
      </c>
      <c r="E61" s="139"/>
      <c r="F61" s="139"/>
      <c r="G61" s="139"/>
      <c r="H61" s="139"/>
      <c r="I61" s="139"/>
      <c r="J61" s="140">
        <f>J89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33"/>
      <c r="C62" s="9"/>
      <c r="D62" s="134" t="s">
        <v>553</v>
      </c>
      <c r="E62" s="135"/>
      <c r="F62" s="135"/>
      <c r="G62" s="135"/>
      <c r="H62" s="135"/>
      <c r="I62" s="135"/>
      <c r="J62" s="136">
        <f>J91</f>
        <v>0</v>
      </c>
      <c r="K62" s="9"/>
      <c r="L62" s="13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33"/>
      <c r="C63" s="9"/>
      <c r="D63" s="134" t="s">
        <v>554</v>
      </c>
      <c r="E63" s="135"/>
      <c r="F63" s="135"/>
      <c r="G63" s="135"/>
      <c r="H63" s="135"/>
      <c r="I63" s="135"/>
      <c r="J63" s="136">
        <f>J93</f>
        <v>0</v>
      </c>
      <c r="K63" s="9"/>
      <c r="L63" s="13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37"/>
      <c r="C64" s="10"/>
      <c r="D64" s="138" t="s">
        <v>555</v>
      </c>
      <c r="E64" s="139"/>
      <c r="F64" s="139"/>
      <c r="G64" s="139"/>
      <c r="H64" s="139"/>
      <c r="I64" s="139"/>
      <c r="J64" s="140">
        <f>J97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37"/>
      <c r="C65" s="10"/>
      <c r="D65" s="138" t="s">
        <v>556</v>
      </c>
      <c r="E65" s="139"/>
      <c r="F65" s="139"/>
      <c r="G65" s="139"/>
      <c r="H65" s="139"/>
      <c r="I65" s="139"/>
      <c r="J65" s="140">
        <f>J102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37"/>
      <c r="C66" s="10"/>
      <c r="D66" s="138" t="s">
        <v>557</v>
      </c>
      <c r="E66" s="139"/>
      <c r="F66" s="139"/>
      <c r="G66" s="139"/>
      <c r="H66" s="139"/>
      <c r="I66" s="139"/>
      <c r="J66" s="140">
        <f>J106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37"/>
      <c r="C67" s="10"/>
      <c r="D67" s="138" t="s">
        <v>558</v>
      </c>
      <c r="E67" s="139"/>
      <c r="F67" s="139"/>
      <c r="G67" s="139"/>
      <c r="H67" s="139"/>
      <c r="I67" s="139"/>
      <c r="J67" s="140">
        <f>J108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7"/>
      <c r="B68" s="38"/>
      <c r="C68" s="37"/>
      <c r="D68" s="37"/>
      <c r="E68" s="37"/>
      <c r="F68" s="37"/>
      <c r="G68" s="37"/>
      <c r="H68" s="37"/>
      <c r="I68" s="37"/>
      <c r="J68" s="37"/>
      <c r="K68" s="37"/>
      <c r="L68" s="11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11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117</v>
      </c>
      <c r="D74" s="37"/>
      <c r="E74" s="37"/>
      <c r="F74" s="37"/>
      <c r="G74" s="37"/>
      <c r="H74" s="37"/>
      <c r="I74" s="37"/>
      <c r="J74" s="37"/>
      <c r="K74" s="37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7"/>
      <c r="D75" s="37"/>
      <c r="E75" s="37"/>
      <c r="F75" s="37"/>
      <c r="G75" s="37"/>
      <c r="H75" s="37"/>
      <c r="I75" s="37"/>
      <c r="J75" s="37"/>
      <c r="K75" s="37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17</v>
      </c>
      <c r="D76" s="37"/>
      <c r="E76" s="37"/>
      <c r="F76" s="37"/>
      <c r="G76" s="37"/>
      <c r="H76" s="37"/>
      <c r="I76" s="37"/>
      <c r="J76" s="37"/>
      <c r="K76" s="37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7"/>
      <c r="D77" s="37"/>
      <c r="E77" s="115" t="str">
        <f>E7</f>
        <v>Dobříš Nová ulice</v>
      </c>
      <c r="F77" s="31"/>
      <c r="G77" s="31"/>
      <c r="H77" s="31"/>
      <c r="I77" s="37"/>
      <c r="J77" s="37"/>
      <c r="K77" s="37"/>
      <c r="L77" s="11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103</v>
      </c>
      <c r="D78" s="37"/>
      <c r="E78" s="37"/>
      <c r="F78" s="37"/>
      <c r="G78" s="37"/>
      <c r="H78" s="37"/>
      <c r="I78" s="37"/>
      <c r="J78" s="37"/>
      <c r="K78" s="37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7"/>
      <c r="D79" s="37"/>
      <c r="E79" s="61" t="str">
        <f>E9</f>
        <v>2 - vedlejší rozpočtové náklady</v>
      </c>
      <c r="F79" s="37"/>
      <c r="G79" s="37"/>
      <c r="H79" s="37"/>
      <c r="I79" s="37"/>
      <c r="J79" s="37"/>
      <c r="K79" s="37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7"/>
      <c r="D80" s="37"/>
      <c r="E80" s="37"/>
      <c r="F80" s="37"/>
      <c r="G80" s="37"/>
      <c r="H80" s="37"/>
      <c r="I80" s="37"/>
      <c r="J80" s="37"/>
      <c r="K80" s="37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7"/>
      <c r="E81" s="37"/>
      <c r="F81" s="26" t="str">
        <f>F12</f>
        <v>Dobříš</v>
      </c>
      <c r="G81" s="37"/>
      <c r="H81" s="37"/>
      <c r="I81" s="31" t="s">
        <v>23</v>
      </c>
      <c r="J81" s="63" t="str">
        <f>IF(J12="","",J12)</f>
        <v>3. 6. 2024</v>
      </c>
      <c r="K81" s="37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7"/>
      <c r="D82" s="37"/>
      <c r="E82" s="37"/>
      <c r="F82" s="37"/>
      <c r="G82" s="37"/>
      <c r="H82" s="37"/>
      <c r="I82" s="37"/>
      <c r="J82" s="37"/>
      <c r="K82" s="37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7"/>
      <c r="E83" s="37"/>
      <c r="F83" s="26" t="str">
        <f>E15</f>
        <v xml:space="preserve"> </v>
      </c>
      <c r="G83" s="37"/>
      <c r="H83" s="37"/>
      <c r="I83" s="31" t="s">
        <v>31</v>
      </c>
      <c r="J83" s="35" t="str">
        <f>E21</f>
        <v>Ing. Jan Dudík</v>
      </c>
      <c r="K83" s="37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7"/>
      <c r="E84" s="37"/>
      <c r="F84" s="26" t="str">
        <f>IF(E18="","",E18)</f>
        <v>Vyplň údaj</v>
      </c>
      <c r="G84" s="37"/>
      <c r="H84" s="37"/>
      <c r="I84" s="31" t="s">
        <v>34</v>
      </c>
      <c r="J84" s="35" t="str">
        <f>E24</f>
        <v>Ing. Petr Dudík</v>
      </c>
      <c r="K84" s="37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7"/>
      <c r="D85" s="37"/>
      <c r="E85" s="37"/>
      <c r="F85" s="37"/>
      <c r="G85" s="37"/>
      <c r="H85" s="37"/>
      <c r="I85" s="37"/>
      <c r="J85" s="37"/>
      <c r="K85" s="37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41"/>
      <c r="B86" s="142"/>
      <c r="C86" s="143" t="s">
        <v>118</v>
      </c>
      <c r="D86" s="144" t="s">
        <v>58</v>
      </c>
      <c r="E86" s="144" t="s">
        <v>54</v>
      </c>
      <c r="F86" s="144" t="s">
        <v>55</v>
      </c>
      <c r="G86" s="144" t="s">
        <v>119</v>
      </c>
      <c r="H86" s="144" t="s">
        <v>120</v>
      </c>
      <c r="I86" s="144" t="s">
        <v>121</v>
      </c>
      <c r="J86" s="145" t="s">
        <v>107</v>
      </c>
      <c r="K86" s="146" t="s">
        <v>122</v>
      </c>
      <c r="L86" s="147"/>
      <c r="M86" s="79" t="s">
        <v>3</v>
      </c>
      <c r="N86" s="80" t="s">
        <v>43</v>
      </c>
      <c r="O86" s="80" t="s">
        <v>123</v>
      </c>
      <c r="P86" s="80" t="s">
        <v>124</v>
      </c>
      <c r="Q86" s="80" t="s">
        <v>125</v>
      </c>
      <c r="R86" s="80" t="s">
        <v>126</v>
      </c>
      <c r="S86" s="80" t="s">
        <v>127</v>
      </c>
      <c r="T86" s="81" t="s">
        <v>128</v>
      </c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</row>
    <row r="87" s="2" customFormat="1" ht="22.8" customHeight="1">
      <c r="A87" s="37"/>
      <c r="B87" s="38"/>
      <c r="C87" s="86" t="s">
        <v>129</v>
      </c>
      <c r="D87" s="37"/>
      <c r="E87" s="37"/>
      <c r="F87" s="37"/>
      <c r="G87" s="37"/>
      <c r="H87" s="37"/>
      <c r="I87" s="37"/>
      <c r="J87" s="148">
        <f>BK87</f>
        <v>0</v>
      </c>
      <c r="K87" s="37"/>
      <c r="L87" s="38"/>
      <c r="M87" s="82"/>
      <c r="N87" s="67"/>
      <c r="O87" s="83"/>
      <c r="P87" s="149">
        <f>P88+P91+P93</f>
        <v>0</v>
      </c>
      <c r="Q87" s="83"/>
      <c r="R87" s="149">
        <f>R88+R91+R93</f>
        <v>0</v>
      </c>
      <c r="S87" s="83"/>
      <c r="T87" s="150">
        <f>T88+T91+T93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8" t="s">
        <v>72</v>
      </c>
      <c r="AU87" s="18" t="s">
        <v>108</v>
      </c>
      <c r="BK87" s="151">
        <f>BK88+BK91+BK93</f>
        <v>0</v>
      </c>
    </row>
    <row r="88" s="12" customFormat="1" ht="25.92" customHeight="1">
      <c r="A88" s="12"/>
      <c r="B88" s="152"/>
      <c r="C88" s="12"/>
      <c r="D88" s="153" t="s">
        <v>72</v>
      </c>
      <c r="E88" s="154" t="s">
        <v>130</v>
      </c>
      <c r="F88" s="154" t="s">
        <v>131</v>
      </c>
      <c r="G88" s="12"/>
      <c r="H88" s="12"/>
      <c r="I88" s="155"/>
      <c r="J88" s="156">
        <f>BK88</f>
        <v>0</v>
      </c>
      <c r="K88" s="12"/>
      <c r="L88" s="152"/>
      <c r="M88" s="157"/>
      <c r="N88" s="158"/>
      <c r="O88" s="158"/>
      <c r="P88" s="159">
        <f>P89</f>
        <v>0</v>
      </c>
      <c r="Q88" s="158"/>
      <c r="R88" s="159">
        <f>R89</f>
        <v>0</v>
      </c>
      <c r="S88" s="158"/>
      <c r="T88" s="16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78</v>
      </c>
      <c r="AT88" s="161" t="s">
        <v>72</v>
      </c>
      <c r="AU88" s="161" t="s">
        <v>73</v>
      </c>
      <c r="AY88" s="153" t="s">
        <v>132</v>
      </c>
      <c r="BK88" s="162">
        <f>BK89</f>
        <v>0</v>
      </c>
    </row>
    <row r="89" s="12" customFormat="1" ht="22.8" customHeight="1">
      <c r="A89" s="12"/>
      <c r="B89" s="152"/>
      <c r="C89" s="12"/>
      <c r="D89" s="153" t="s">
        <v>72</v>
      </c>
      <c r="E89" s="163" t="s">
        <v>185</v>
      </c>
      <c r="F89" s="163" t="s">
        <v>441</v>
      </c>
      <c r="G89" s="12"/>
      <c r="H89" s="12"/>
      <c r="I89" s="155"/>
      <c r="J89" s="164">
        <f>BK89</f>
        <v>0</v>
      </c>
      <c r="K89" s="12"/>
      <c r="L89" s="152"/>
      <c r="M89" s="157"/>
      <c r="N89" s="158"/>
      <c r="O89" s="158"/>
      <c r="P89" s="159">
        <f>P90</f>
        <v>0</v>
      </c>
      <c r="Q89" s="158"/>
      <c r="R89" s="159">
        <f>R90</f>
        <v>0</v>
      </c>
      <c r="S89" s="158"/>
      <c r="T89" s="160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3" t="s">
        <v>78</v>
      </c>
      <c r="AT89" s="161" t="s">
        <v>72</v>
      </c>
      <c r="AU89" s="161" t="s">
        <v>78</v>
      </c>
      <c r="AY89" s="153" t="s">
        <v>132</v>
      </c>
      <c r="BK89" s="162">
        <f>BK90</f>
        <v>0</v>
      </c>
    </row>
    <row r="90" s="2" customFormat="1" ht="24.15" customHeight="1">
      <c r="A90" s="37"/>
      <c r="B90" s="165"/>
      <c r="C90" s="166" t="s">
        <v>78</v>
      </c>
      <c r="D90" s="166" t="s">
        <v>134</v>
      </c>
      <c r="E90" s="167" t="s">
        <v>559</v>
      </c>
      <c r="F90" s="168" t="s">
        <v>560</v>
      </c>
      <c r="G90" s="169" t="s">
        <v>561</v>
      </c>
      <c r="H90" s="170">
        <v>1</v>
      </c>
      <c r="I90" s="171"/>
      <c r="J90" s="172">
        <f>ROUND(I90*H90,2)</f>
        <v>0</v>
      </c>
      <c r="K90" s="173"/>
      <c r="L90" s="38"/>
      <c r="M90" s="174" t="s">
        <v>3</v>
      </c>
      <c r="N90" s="175" t="s">
        <v>44</v>
      </c>
      <c r="O90" s="71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78" t="s">
        <v>137</v>
      </c>
      <c r="AT90" s="178" t="s">
        <v>134</v>
      </c>
      <c r="AU90" s="178" t="s">
        <v>82</v>
      </c>
      <c r="AY90" s="18" t="s">
        <v>132</v>
      </c>
      <c r="BE90" s="179">
        <f>IF(N90="základní",J90,0)</f>
        <v>0</v>
      </c>
      <c r="BF90" s="179">
        <f>IF(N90="snížená",J90,0)</f>
        <v>0</v>
      </c>
      <c r="BG90" s="179">
        <f>IF(N90="zákl. přenesená",J90,0)</f>
        <v>0</v>
      </c>
      <c r="BH90" s="179">
        <f>IF(N90="sníž. přenesená",J90,0)</f>
        <v>0</v>
      </c>
      <c r="BI90" s="179">
        <f>IF(N90="nulová",J90,0)</f>
        <v>0</v>
      </c>
      <c r="BJ90" s="18" t="s">
        <v>78</v>
      </c>
      <c r="BK90" s="179">
        <f>ROUND(I90*H90,2)</f>
        <v>0</v>
      </c>
      <c r="BL90" s="18" t="s">
        <v>137</v>
      </c>
      <c r="BM90" s="178" t="s">
        <v>562</v>
      </c>
    </row>
    <row r="91" s="12" customFormat="1" ht="25.92" customHeight="1">
      <c r="A91" s="12"/>
      <c r="B91" s="152"/>
      <c r="C91" s="12"/>
      <c r="D91" s="153" t="s">
        <v>72</v>
      </c>
      <c r="E91" s="154" t="s">
        <v>563</v>
      </c>
      <c r="F91" s="154" t="s">
        <v>564</v>
      </c>
      <c r="G91" s="12"/>
      <c r="H91" s="12"/>
      <c r="I91" s="155"/>
      <c r="J91" s="156">
        <f>BK91</f>
        <v>0</v>
      </c>
      <c r="K91" s="12"/>
      <c r="L91" s="152"/>
      <c r="M91" s="157"/>
      <c r="N91" s="158"/>
      <c r="O91" s="158"/>
      <c r="P91" s="159">
        <f>P92</f>
        <v>0</v>
      </c>
      <c r="Q91" s="158"/>
      <c r="R91" s="159">
        <f>R92</f>
        <v>0</v>
      </c>
      <c r="S91" s="158"/>
      <c r="T91" s="160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3" t="s">
        <v>137</v>
      </c>
      <c r="AT91" s="161" t="s">
        <v>72</v>
      </c>
      <c r="AU91" s="161" t="s">
        <v>73</v>
      </c>
      <c r="AY91" s="153" t="s">
        <v>132</v>
      </c>
      <c r="BK91" s="162">
        <f>BK92</f>
        <v>0</v>
      </c>
    </row>
    <row r="92" s="2" customFormat="1" ht="21.75" customHeight="1">
      <c r="A92" s="37"/>
      <c r="B92" s="165"/>
      <c r="C92" s="166" t="s">
        <v>82</v>
      </c>
      <c r="D92" s="166" t="s">
        <v>134</v>
      </c>
      <c r="E92" s="167" t="s">
        <v>565</v>
      </c>
      <c r="F92" s="168" t="s">
        <v>566</v>
      </c>
      <c r="G92" s="169" t="s">
        <v>561</v>
      </c>
      <c r="H92" s="170">
        <v>1</v>
      </c>
      <c r="I92" s="171"/>
      <c r="J92" s="172">
        <f>ROUND(I92*H92,2)</f>
        <v>0</v>
      </c>
      <c r="K92" s="173"/>
      <c r="L92" s="38"/>
      <c r="M92" s="174" t="s">
        <v>3</v>
      </c>
      <c r="N92" s="175" t="s">
        <v>44</v>
      </c>
      <c r="O92" s="71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78" t="s">
        <v>137</v>
      </c>
      <c r="AT92" s="178" t="s">
        <v>134</v>
      </c>
      <c r="AU92" s="178" t="s">
        <v>78</v>
      </c>
      <c r="AY92" s="18" t="s">
        <v>132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18" t="s">
        <v>78</v>
      </c>
      <c r="BK92" s="179">
        <f>ROUND(I92*H92,2)</f>
        <v>0</v>
      </c>
      <c r="BL92" s="18" t="s">
        <v>137</v>
      </c>
      <c r="BM92" s="178" t="s">
        <v>567</v>
      </c>
    </row>
    <row r="93" s="12" customFormat="1" ht="25.92" customHeight="1">
      <c r="A93" s="12"/>
      <c r="B93" s="152"/>
      <c r="C93" s="12"/>
      <c r="D93" s="153" t="s">
        <v>72</v>
      </c>
      <c r="E93" s="154" t="s">
        <v>568</v>
      </c>
      <c r="F93" s="154" t="s">
        <v>569</v>
      </c>
      <c r="G93" s="12"/>
      <c r="H93" s="12"/>
      <c r="I93" s="155"/>
      <c r="J93" s="156">
        <f>BK93</f>
        <v>0</v>
      </c>
      <c r="K93" s="12"/>
      <c r="L93" s="152"/>
      <c r="M93" s="157"/>
      <c r="N93" s="158"/>
      <c r="O93" s="158"/>
      <c r="P93" s="159">
        <f>P94+SUM(P95:P97)+P102+P106+P108</f>
        <v>0</v>
      </c>
      <c r="Q93" s="158"/>
      <c r="R93" s="159">
        <f>R94+SUM(R95:R97)+R102+R106+R108</f>
        <v>0</v>
      </c>
      <c r="S93" s="158"/>
      <c r="T93" s="160">
        <f>T94+SUM(T95:T97)+T102+T106+T108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3" t="s">
        <v>159</v>
      </c>
      <c r="AT93" s="161" t="s">
        <v>72</v>
      </c>
      <c r="AU93" s="161" t="s">
        <v>73</v>
      </c>
      <c r="AY93" s="153" t="s">
        <v>132</v>
      </c>
      <c r="BK93" s="162">
        <f>BK94+SUM(BK95:BK97)+BK102+BK106+BK108</f>
        <v>0</v>
      </c>
    </row>
    <row r="94" s="2" customFormat="1" ht="16.5" customHeight="1">
      <c r="A94" s="37"/>
      <c r="B94" s="165"/>
      <c r="C94" s="166" t="s">
        <v>148</v>
      </c>
      <c r="D94" s="166" t="s">
        <v>134</v>
      </c>
      <c r="E94" s="167" t="s">
        <v>570</v>
      </c>
      <c r="F94" s="168" t="s">
        <v>571</v>
      </c>
      <c r="G94" s="169" t="s">
        <v>572</v>
      </c>
      <c r="H94" s="170">
        <v>1</v>
      </c>
      <c r="I94" s="171"/>
      <c r="J94" s="172">
        <f>ROUND(I94*H94,2)</f>
        <v>0</v>
      </c>
      <c r="K94" s="173"/>
      <c r="L94" s="38"/>
      <c r="M94" s="174" t="s">
        <v>3</v>
      </c>
      <c r="N94" s="175" t="s">
        <v>44</v>
      </c>
      <c r="O94" s="71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78" t="s">
        <v>573</v>
      </c>
      <c r="AT94" s="178" t="s">
        <v>134</v>
      </c>
      <c r="AU94" s="178" t="s">
        <v>78</v>
      </c>
      <c r="AY94" s="18" t="s">
        <v>132</v>
      </c>
      <c r="BE94" s="179">
        <f>IF(N94="základní",J94,0)</f>
        <v>0</v>
      </c>
      <c r="BF94" s="179">
        <f>IF(N94="snížená",J94,0)</f>
        <v>0</v>
      </c>
      <c r="BG94" s="179">
        <f>IF(N94="zákl. přenesená",J94,0)</f>
        <v>0</v>
      </c>
      <c r="BH94" s="179">
        <f>IF(N94="sníž. přenesená",J94,0)</f>
        <v>0</v>
      </c>
      <c r="BI94" s="179">
        <f>IF(N94="nulová",J94,0)</f>
        <v>0</v>
      </c>
      <c r="BJ94" s="18" t="s">
        <v>78</v>
      </c>
      <c r="BK94" s="179">
        <f>ROUND(I94*H94,2)</f>
        <v>0</v>
      </c>
      <c r="BL94" s="18" t="s">
        <v>573</v>
      </c>
      <c r="BM94" s="178" t="s">
        <v>574</v>
      </c>
    </row>
    <row r="95" s="2" customFormat="1" ht="16.5" customHeight="1">
      <c r="A95" s="37"/>
      <c r="B95" s="165"/>
      <c r="C95" s="166" t="s">
        <v>137</v>
      </c>
      <c r="D95" s="166" t="s">
        <v>134</v>
      </c>
      <c r="E95" s="167" t="s">
        <v>575</v>
      </c>
      <c r="F95" s="168" t="s">
        <v>576</v>
      </c>
      <c r="G95" s="169" t="s">
        <v>577</v>
      </c>
      <c r="H95" s="170">
        <v>1</v>
      </c>
      <c r="I95" s="171"/>
      <c r="J95" s="172">
        <f>ROUND(I95*H95,2)</f>
        <v>0</v>
      </c>
      <c r="K95" s="173"/>
      <c r="L95" s="38"/>
      <c r="M95" s="174" t="s">
        <v>3</v>
      </c>
      <c r="N95" s="175" t="s">
        <v>44</v>
      </c>
      <c r="O95" s="71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78" t="s">
        <v>573</v>
      </c>
      <c r="AT95" s="178" t="s">
        <v>134</v>
      </c>
      <c r="AU95" s="178" t="s">
        <v>78</v>
      </c>
      <c r="AY95" s="18" t="s">
        <v>132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18" t="s">
        <v>78</v>
      </c>
      <c r="BK95" s="179">
        <f>ROUND(I95*H95,2)</f>
        <v>0</v>
      </c>
      <c r="BL95" s="18" t="s">
        <v>573</v>
      </c>
      <c r="BM95" s="178" t="s">
        <v>578</v>
      </c>
    </row>
    <row r="96" s="2" customFormat="1">
      <c r="A96" s="37"/>
      <c r="B96" s="38"/>
      <c r="C96" s="37"/>
      <c r="D96" s="180" t="s">
        <v>139</v>
      </c>
      <c r="E96" s="37"/>
      <c r="F96" s="181" t="s">
        <v>579</v>
      </c>
      <c r="G96" s="37"/>
      <c r="H96" s="37"/>
      <c r="I96" s="182"/>
      <c r="J96" s="37"/>
      <c r="K96" s="37"/>
      <c r="L96" s="38"/>
      <c r="M96" s="183"/>
      <c r="N96" s="184"/>
      <c r="O96" s="71"/>
      <c r="P96" s="71"/>
      <c r="Q96" s="71"/>
      <c r="R96" s="71"/>
      <c r="S96" s="71"/>
      <c r="T96" s="72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8" t="s">
        <v>139</v>
      </c>
      <c r="AU96" s="18" t="s">
        <v>78</v>
      </c>
    </row>
    <row r="97" s="12" customFormat="1" ht="22.8" customHeight="1">
      <c r="A97" s="12"/>
      <c r="B97" s="152"/>
      <c r="C97" s="12"/>
      <c r="D97" s="153" t="s">
        <v>72</v>
      </c>
      <c r="E97" s="163" t="s">
        <v>580</v>
      </c>
      <c r="F97" s="163" t="s">
        <v>581</v>
      </c>
      <c r="G97" s="12"/>
      <c r="H97" s="12"/>
      <c r="I97" s="155"/>
      <c r="J97" s="164">
        <f>BK97</f>
        <v>0</v>
      </c>
      <c r="K97" s="12"/>
      <c r="L97" s="152"/>
      <c r="M97" s="157"/>
      <c r="N97" s="158"/>
      <c r="O97" s="158"/>
      <c r="P97" s="159">
        <f>SUM(P98:P101)</f>
        <v>0</v>
      </c>
      <c r="Q97" s="158"/>
      <c r="R97" s="159">
        <f>SUM(R98:R101)</f>
        <v>0</v>
      </c>
      <c r="S97" s="158"/>
      <c r="T97" s="160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53" t="s">
        <v>159</v>
      </c>
      <c r="AT97" s="161" t="s">
        <v>72</v>
      </c>
      <c r="AU97" s="161" t="s">
        <v>78</v>
      </c>
      <c r="AY97" s="153" t="s">
        <v>132</v>
      </c>
      <c r="BK97" s="162">
        <f>SUM(BK98:BK101)</f>
        <v>0</v>
      </c>
    </row>
    <row r="98" s="2" customFormat="1" ht="24.15" customHeight="1">
      <c r="A98" s="37"/>
      <c r="B98" s="165"/>
      <c r="C98" s="166" t="s">
        <v>159</v>
      </c>
      <c r="D98" s="166" t="s">
        <v>134</v>
      </c>
      <c r="E98" s="167" t="s">
        <v>582</v>
      </c>
      <c r="F98" s="168" t="s">
        <v>583</v>
      </c>
      <c r="G98" s="169" t="s">
        <v>572</v>
      </c>
      <c r="H98" s="170">
        <v>1</v>
      </c>
      <c r="I98" s="171"/>
      <c r="J98" s="172">
        <f>ROUND(I98*H98,2)</f>
        <v>0</v>
      </c>
      <c r="K98" s="173"/>
      <c r="L98" s="38"/>
      <c r="M98" s="174" t="s">
        <v>3</v>
      </c>
      <c r="N98" s="175" t="s">
        <v>44</v>
      </c>
      <c r="O98" s="71"/>
      <c r="P98" s="176">
        <f>O98*H98</f>
        <v>0</v>
      </c>
      <c r="Q98" s="176">
        <v>0</v>
      </c>
      <c r="R98" s="176">
        <f>Q98*H98</f>
        <v>0</v>
      </c>
      <c r="S98" s="176">
        <v>0</v>
      </c>
      <c r="T98" s="17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78" t="s">
        <v>573</v>
      </c>
      <c r="AT98" s="178" t="s">
        <v>134</v>
      </c>
      <c r="AU98" s="178" t="s">
        <v>82</v>
      </c>
      <c r="AY98" s="18" t="s">
        <v>132</v>
      </c>
      <c r="BE98" s="179">
        <f>IF(N98="základní",J98,0)</f>
        <v>0</v>
      </c>
      <c r="BF98" s="179">
        <f>IF(N98="snížená",J98,0)</f>
        <v>0</v>
      </c>
      <c r="BG98" s="179">
        <f>IF(N98="zákl. přenesená",J98,0)</f>
        <v>0</v>
      </c>
      <c r="BH98" s="179">
        <f>IF(N98="sníž. přenesená",J98,0)</f>
        <v>0</v>
      </c>
      <c r="BI98" s="179">
        <f>IF(N98="nulová",J98,0)</f>
        <v>0</v>
      </c>
      <c r="BJ98" s="18" t="s">
        <v>78</v>
      </c>
      <c r="BK98" s="179">
        <f>ROUND(I98*H98,2)</f>
        <v>0</v>
      </c>
      <c r="BL98" s="18" t="s">
        <v>573</v>
      </c>
      <c r="BM98" s="178" t="s">
        <v>584</v>
      </c>
    </row>
    <row r="99" s="2" customFormat="1" ht="24.15" customHeight="1">
      <c r="A99" s="37"/>
      <c r="B99" s="165"/>
      <c r="C99" s="166" t="s">
        <v>166</v>
      </c>
      <c r="D99" s="166" t="s">
        <v>134</v>
      </c>
      <c r="E99" s="167" t="s">
        <v>585</v>
      </c>
      <c r="F99" s="168" t="s">
        <v>586</v>
      </c>
      <c r="G99" s="169" t="s">
        <v>572</v>
      </c>
      <c r="H99" s="170">
        <v>1</v>
      </c>
      <c r="I99" s="171"/>
      <c r="J99" s="172">
        <f>ROUND(I99*H99,2)</f>
        <v>0</v>
      </c>
      <c r="K99" s="173"/>
      <c r="L99" s="38"/>
      <c r="M99" s="174" t="s">
        <v>3</v>
      </c>
      <c r="N99" s="175" t="s">
        <v>44</v>
      </c>
      <c r="O99" s="71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78" t="s">
        <v>573</v>
      </c>
      <c r="AT99" s="178" t="s">
        <v>134</v>
      </c>
      <c r="AU99" s="178" t="s">
        <v>82</v>
      </c>
      <c r="AY99" s="18" t="s">
        <v>132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18" t="s">
        <v>78</v>
      </c>
      <c r="BK99" s="179">
        <f>ROUND(I99*H99,2)</f>
        <v>0</v>
      </c>
      <c r="BL99" s="18" t="s">
        <v>573</v>
      </c>
      <c r="BM99" s="178" t="s">
        <v>587</v>
      </c>
    </row>
    <row r="100" s="2" customFormat="1" ht="24.15" customHeight="1">
      <c r="A100" s="37"/>
      <c r="B100" s="165"/>
      <c r="C100" s="166" t="s">
        <v>172</v>
      </c>
      <c r="D100" s="166" t="s">
        <v>134</v>
      </c>
      <c r="E100" s="167" t="s">
        <v>588</v>
      </c>
      <c r="F100" s="168" t="s">
        <v>589</v>
      </c>
      <c r="G100" s="169" t="s">
        <v>572</v>
      </c>
      <c r="H100" s="170">
        <v>1</v>
      </c>
      <c r="I100" s="171"/>
      <c r="J100" s="172">
        <f>ROUND(I100*H100,2)</f>
        <v>0</v>
      </c>
      <c r="K100" s="173"/>
      <c r="L100" s="38"/>
      <c r="M100" s="174" t="s">
        <v>3</v>
      </c>
      <c r="N100" s="175" t="s">
        <v>44</v>
      </c>
      <c r="O100" s="71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78" t="s">
        <v>573</v>
      </c>
      <c r="AT100" s="178" t="s">
        <v>134</v>
      </c>
      <c r="AU100" s="178" t="s">
        <v>82</v>
      </c>
      <c r="AY100" s="18" t="s">
        <v>132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18" t="s">
        <v>78</v>
      </c>
      <c r="BK100" s="179">
        <f>ROUND(I100*H100,2)</f>
        <v>0</v>
      </c>
      <c r="BL100" s="18" t="s">
        <v>573</v>
      </c>
      <c r="BM100" s="178" t="s">
        <v>590</v>
      </c>
    </row>
    <row r="101" s="2" customFormat="1" ht="37.8" customHeight="1">
      <c r="A101" s="37"/>
      <c r="B101" s="165"/>
      <c r="C101" s="166" t="s">
        <v>179</v>
      </c>
      <c r="D101" s="166" t="s">
        <v>134</v>
      </c>
      <c r="E101" s="167" t="s">
        <v>591</v>
      </c>
      <c r="F101" s="168" t="s">
        <v>592</v>
      </c>
      <c r="G101" s="169" t="s">
        <v>572</v>
      </c>
      <c r="H101" s="170">
        <v>1</v>
      </c>
      <c r="I101" s="171"/>
      <c r="J101" s="172">
        <f>ROUND(I101*H101,2)</f>
        <v>0</v>
      </c>
      <c r="K101" s="173"/>
      <c r="L101" s="38"/>
      <c r="M101" s="174" t="s">
        <v>3</v>
      </c>
      <c r="N101" s="175" t="s">
        <v>44</v>
      </c>
      <c r="O101" s="71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78" t="s">
        <v>573</v>
      </c>
      <c r="AT101" s="178" t="s">
        <v>134</v>
      </c>
      <c r="AU101" s="178" t="s">
        <v>82</v>
      </c>
      <c r="AY101" s="18" t="s">
        <v>132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8" t="s">
        <v>78</v>
      </c>
      <c r="BK101" s="179">
        <f>ROUND(I101*H101,2)</f>
        <v>0</v>
      </c>
      <c r="BL101" s="18" t="s">
        <v>573</v>
      </c>
      <c r="BM101" s="178" t="s">
        <v>593</v>
      </c>
    </row>
    <row r="102" s="12" customFormat="1" ht="22.8" customHeight="1">
      <c r="A102" s="12"/>
      <c r="B102" s="152"/>
      <c r="C102" s="12"/>
      <c r="D102" s="153" t="s">
        <v>72</v>
      </c>
      <c r="E102" s="163" t="s">
        <v>594</v>
      </c>
      <c r="F102" s="163" t="s">
        <v>595</v>
      </c>
      <c r="G102" s="12"/>
      <c r="H102" s="12"/>
      <c r="I102" s="155"/>
      <c r="J102" s="164">
        <f>BK102</f>
        <v>0</v>
      </c>
      <c r="K102" s="12"/>
      <c r="L102" s="152"/>
      <c r="M102" s="157"/>
      <c r="N102" s="158"/>
      <c r="O102" s="158"/>
      <c r="P102" s="159">
        <f>SUM(P103:P105)</f>
        <v>0</v>
      </c>
      <c r="Q102" s="158"/>
      <c r="R102" s="159">
        <f>SUM(R103:R105)</f>
        <v>0</v>
      </c>
      <c r="S102" s="158"/>
      <c r="T102" s="160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53" t="s">
        <v>159</v>
      </c>
      <c r="AT102" s="161" t="s">
        <v>72</v>
      </c>
      <c r="AU102" s="161" t="s">
        <v>78</v>
      </c>
      <c r="AY102" s="153" t="s">
        <v>132</v>
      </c>
      <c r="BK102" s="162">
        <f>SUM(BK103:BK105)</f>
        <v>0</v>
      </c>
    </row>
    <row r="103" s="2" customFormat="1" ht="33" customHeight="1">
      <c r="A103" s="37"/>
      <c r="B103" s="165"/>
      <c r="C103" s="166" t="s">
        <v>185</v>
      </c>
      <c r="D103" s="166" t="s">
        <v>134</v>
      </c>
      <c r="E103" s="167" t="s">
        <v>596</v>
      </c>
      <c r="F103" s="168" t="s">
        <v>597</v>
      </c>
      <c r="G103" s="169" t="s">
        <v>572</v>
      </c>
      <c r="H103" s="170">
        <v>4</v>
      </c>
      <c r="I103" s="171"/>
      <c r="J103" s="172">
        <f>ROUND(I103*H103,2)</f>
        <v>0</v>
      </c>
      <c r="K103" s="173"/>
      <c r="L103" s="38"/>
      <c r="M103" s="174" t="s">
        <v>3</v>
      </c>
      <c r="N103" s="175" t="s">
        <v>44</v>
      </c>
      <c r="O103" s="71"/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78" t="s">
        <v>573</v>
      </c>
      <c r="AT103" s="178" t="s">
        <v>134</v>
      </c>
      <c r="AU103" s="178" t="s">
        <v>82</v>
      </c>
      <c r="AY103" s="18" t="s">
        <v>132</v>
      </c>
      <c r="BE103" s="179">
        <f>IF(N103="základní",J103,0)</f>
        <v>0</v>
      </c>
      <c r="BF103" s="179">
        <f>IF(N103="snížená",J103,0)</f>
        <v>0</v>
      </c>
      <c r="BG103" s="179">
        <f>IF(N103="zákl. přenesená",J103,0)</f>
        <v>0</v>
      </c>
      <c r="BH103" s="179">
        <f>IF(N103="sníž. přenesená",J103,0)</f>
        <v>0</v>
      </c>
      <c r="BI103" s="179">
        <f>IF(N103="nulová",J103,0)</f>
        <v>0</v>
      </c>
      <c r="BJ103" s="18" t="s">
        <v>78</v>
      </c>
      <c r="BK103" s="179">
        <f>ROUND(I103*H103,2)</f>
        <v>0</v>
      </c>
      <c r="BL103" s="18" t="s">
        <v>573</v>
      </c>
      <c r="BM103" s="178" t="s">
        <v>598</v>
      </c>
    </row>
    <row r="104" s="2" customFormat="1" ht="16.5" customHeight="1">
      <c r="A104" s="37"/>
      <c r="B104" s="165"/>
      <c r="C104" s="166" t="s">
        <v>191</v>
      </c>
      <c r="D104" s="166" t="s">
        <v>134</v>
      </c>
      <c r="E104" s="167" t="s">
        <v>599</v>
      </c>
      <c r="F104" s="168" t="s">
        <v>600</v>
      </c>
      <c r="G104" s="169" t="s">
        <v>577</v>
      </c>
      <c r="H104" s="170">
        <v>1</v>
      </c>
      <c r="I104" s="171"/>
      <c r="J104" s="172">
        <f>ROUND(I104*H104,2)</f>
        <v>0</v>
      </c>
      <c r="K104" s="173"/>
      <c r="L104" s="38"/>
      <c r="M104" s="174" t="s">
        <v>3</v>
      </c>
      <c r="N104" s="175" t="s">
        <v>44</v>
      </c>
      <c r="O104" s="71"/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78" t="s">
        <v>573</v>
      </c>
      <c r="AT104" s="178" t="s">
        <v>134</v>
      </c>
      <c r="AU104" s="178" t="s">
        <v>82</v>
      </c>
      <c r="AY104" s="18" t="s">
        <v>132</v>
      </c>
      <c r="BE104" s="179">
        <f>IF(N104="základní",J104,0)</f>
        <v>0</v>
      </c>
      <c r="BF104" s="179">
        <f>IF(N104="snížená",J104,0)</f>
        <v>0</v>
      </c>
      <c r="BG104" s="179">
        <f>IF(N104="zákl. přenesená",J104,0)</f>
        <v>0</v>
      </c>
      <c r="BH104" s="179">
        <f>IF(N104="sníž. přenesená",J104,0)</f>
        <v>0</v>
      </c>
      <c r="BI104" s="179">
        <f>IF(N104="nulová",J104,0)</f>
        <v>0</v>
      </c>
      <c r="BJ104" s="18" t="s">
        <v>78</v>
      </c>
      <c r="BK104" s="179">
        <f>ROUND(I104*H104,2)</f>
        <v>0</v>
      </c>
      <c r="BL104" s="18" t="s">
        <v>573</v>
      </c>
      <c r="BM104" s="178" t="s">
        <v>601</v>
      </c>
    </row>
    <row r="105" s="2" customFormat="1">
      <c r="A105" s="37"/>
      <c r="B105" s="38"/>
      <c r="C105" s="37"/>
      <c r="D105" s="180" t="s">
        <v>139</v>
      </c>
      <c r="E105" s="37"/>
      <c r="F105" s="181" t="s">
        <v>602</v>
      </c>
      <c r="G105" s="37"/>
      <c r="H105" s="37"/>
      <c r="I105" s="182"/>
      <c r="J105" s="37"/>
      <c r="K105" s="37"/>
      <c r="L105" s="38"/>
      <c r="M105" s="183"/>
      <c r="N105" s="184"/>
      <c r="O105" s="71"/>
      <c r="P105" s="71"/>
      <c r="Q105" s="71"/>
      <c r="R105" s="71"/>
      <c r="S105" s="71"/>
      <c r="T105" s="72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8" t="s">
        <v>139</v>
      </c>
      <c r="AU105" s="18" t="s">
        <v>82</v>
      </c>
    </row>
    <row r="106" s="12" customFormat="1" ht="22.8" customHeight="1">
      <c r="A106" s="12"/>
      <c r="B106" s="152"/>
      <c r="C106" s="12"/>
      <c r="D106" s="153" t="s">
        <v>72</v>
      </c>
      <c r="E106" s="163" t="s">
        <v>603</v>
      </c>
      <c r="F106" s="163" t="s">
        <v>604</v>
      </c>
      <c r="G106" s="12"/>
      <c r="H106" s="12"/>
      <c r="I106" s="155"/>
      <c r="J106" s="164">
        <f>BK106</f>
        <v>0</v>
      </c>
      <c r="K106" s="12"/>
      <c r="L106" s="152"/>
      <c r="M106" s="157"/>
      <c r="N106" s="158"/>
      <c r="O106" s="158"/>
      <c r="P106" s="159">
        <f>P107</f>
        <v>0</v>
      </c>
      <c r="Q106" s="158"/>
      <c r="R106" s="159">
        <f>R107</f>
        <v>0</v>
      </c>
      <c r="S106" s="158"/>
      <c r="T106" s="160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53" t="s">
        <v>159</v>
      </c>
      <c r="AT106" s="161" t="s">
        <v>72</v>
      </c>
      <c r="AU106" s="161" t="s">
        <v>78</v>
      </c>
      <c r="AY106" s="153" t="s">
        <v>132</v>
      </c>
      <c r="BK106" s="162">
        <f>BK107</f>
        <v>0</v>
      </c>
    </row>
    <row r="107" s="2" customFormat="1" ht="33" customHeight="1">
      <c r="A107" s="37"/>
      <c r="B107" s="165"/>
      <c r="C107" s="166" t="s">
        <v>196</v>
      </c>
      <c r="D107" s="166" t="s">
        <v>134</v>
      </c>
      <c r="E107" s="167" t="s">
        <v>605</v>
      </c>
      <c r="F107" s="168" t="s">
        <v>606</v>
      </c>
      <c r="G107" s="169" t="s">
        <v>572</v>
      </c>
      <c r="H107" s="170">
        <v>1</v>
      </c>
      <c r="I107" s="171"/>
      <c r="J107" s="172">
        <f>ROUND(I107*H107,2)</f>
        <v>0</v>
      </c>
      <c r="K107" s="173"/>
      <c r="L107" s="38"/>
      <c r="M107" s="174" t="s">
        <v>3</v>
      </c>
      <c r="N107" s="175" t="s">
        <v>44</v>
      </c>
      <c r="O107" s="71"/>
      <c r="P107" s="176">
        <f>O107*H107</f>
        <v>0</v>
      </c>
      <c r="Q107" s="176">
        <v>0</v>
      </c>
      <c r="R107" s="176">
        <f>Q107*H107</f>
        <v>0</v>
      </c>
      <c r="S107" s="176">
        <v>0</v>
      </c>
      <c r="T107" s="177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78" t="s">
        <v>573</v>
      </c>
      <c r="AT107" s="178" t="s">
        <v>134</v>
      </c>
      <c r="AU107" s="178" t="s">
        <v>82</v>
      </c>
      <c r="AY107" s="18" t="s">
        <v>132</v>
      </c>
      <c r="BE107" s="179">
        <f>IF(N107="základní",J107,0)</f>
        <v>0</v>
      </c>
      <c r="BF107" s="179">
        <f>IF(N107="snížená",J107,0)</f>
        <v>0</v>
      </c>
      <c r="BG107" s="179">
        <f>IF(N107="zákl. přenesená",J107,0)</f>
        <v>0</v>
      </c>
      <c r="BH107" s="179">
        <f>IF(N107="sníž. přenesená",J107,0)</f>
        <v>0</v>
      </c>
      <c r="BI107" s="179">
        <f>IF(N107="nulová",J107,0)</f>
        <v>0</v>
      </c>
      <c r="BJ107" s="18" t="s">
        <v>78</v>
      </c>
      <c r="BK107" s="179">
        <f>ROUND(I107*H107,2)</f>
        <v>0</v>
      </c>
      <c r="BL107" s="18" t="s">
        <v>573</v>
      </c>
      <c r="BM107" s="178" t="s">
        <v>607</v>
      </c>
    </row>
    <row r="108" s="12" customFormat="1" ht="22.8" customHeight="1">
      <c r="A108" s="12"/>
      <c r="B108" s="152"/>
      <c r="C108" s="12"/>
      <c r="D108" s="153" t="s">
        <v>72</v>
      </c>
      <c r="E108" s="163" t="s">
        <v>608</v>
      </c>
      <c r="F108" s="163" t="s">
        <v>609</v>
      </c>
      <c r="G108" s="12"/>
      <c r="H108" s="12"/>
      <c r="I108" s="155"/>
      <c r="J108" s="164">
        <f>BK108</f>
        <v>0</v>
      </c>
      <c r="K108" s="12"/>
      <c r="L108" s="152"/>
      <c r="M108" s="157"/>
      <c r="N108" s="158"/>
      <c r="O108" s="158"/>
      <c r="P108" s="159">
        <f>SUM(P109:P112)</f>
        <v>0</v>
      </c>
      <c r="Q108" s="158"/>
      <c r="R108" s="159">
        <f>SUM(R109:R112)</f>
        <v>0</v>
      </c>
      <c r="S108" s="158"/>
      <c r="T108" s="160">
        <f>SUM(T109:T112)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53" t="s">
        <v>159</v>
      </c>
      <c r="AT108" s="161" t="s">
        <v>72</v>
      </c>
      <c r="AU108" s="161" t="s">
        <v>78</v>
      </c>
      <c r="AY108" s="153" t="s">
        <v>132</v>
      </c>
      <c r="BK108" s="162">
        <f>SUM(BK109:BK112)</f>
        <v>0</v>
      </c>
    </row>
    <row r="109" s="2" customFormat="1" ht="16.5" customHeight="1">
      <c r="A109" s="37"/>
      <c r="B109" s="165"/>
      <c r="C109" s="166" t="s">
        <v>9</v>
      </c>
      <c r="D109" s="166" t="s">
        <v>134</v>
      </c>
      <c r="E109" s="167" t="s">
        <v>610</v>
      </c>
      <c r="F109" s="168" t="s">
        <v>611</v>
      </c>
      <c r="G109" s="169" t="s">
        <v>577</v>
      </c>
      <c r="H109" s="170">
        <v>1</v>
      </c>
      <c r="I109" s="171"/>
      <c r="J109" s="172">
        <f>ROUND(I109*H109,2)</f>
        <v>0</v>
      </c>
      <c r="K109" s="173"/>
      <c r="L109" s="38"/>
      <c r="M109" s="174" t="s">
        <v>3</v>
      </c>
      <c r="N109" s="175" t="s">
        <v>44</v>
      </c>
      <c r="O109" s="71"/>
      <c r="P109" s="176">
        <f>O109*H109</f>
        <v>0</v>
      </c>
      <c r="Q109" s="176">
        <v>0</v>
      </c>
      <c r="R109" s="176">
        <f>Q109*H109</f>
        <v>0</v>
      </c>
      <c r="S109" s="176">
        <v>0</v>
      </c>
      <c r="T109" s="17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78" t="s">
        <v>573</v>
      </c>
      <c r="AT109" s="178" t="s">
        <v>134</v>
      </c>
      <c r="AU109" s="178" t="s">
        <v>82</v>
      </c>
      <c r="AY109" s="18" t="s">
        <v>132</v>
      </c>
      <c r="BE109" s="179">
        <f>IF(N109="základní",J109,0)</f>
        <v>0</v>
      </c>
      <c r="BF109" s="179">
        <f>IF(N109="snížená",J109,0)</f>
        <v>0</v>
      </c>
      <c r="BG109" s="179">
        <f>IF(N109="zákl. přenesená",J109,0)</f>
        <v>0</v>
      </c>
      <c r="BH109" s="179">
        <f>IF(N109="sníž. přenesená",J109,0)</f>
        <v>0</v>
      </c>
      <c r="BI109" s="179">
        <f>IF(N109="nulová",J109,0)</f>
        <v>0</v>
      </c>
      <c r="BJ109" s="18" t="s">
        <v>78</v>
      </c>
      <c r="BK109" s="179">
        <f>ROUND(I109*H109,2)</f>
        <v>0</v>
      </c>
      <c r="BL109" s="18" t="s">
        <v>573</v>
      </c>
      <c r="BM109" s="178" t="s">
        <v>612</v>
      </c>
    </row>
    <row r="110" s="2" customFormat="1">
      <c r="A110" s="37"/>
      <c r="B110" s="38"/>
      <c r="C110" s="37"/>
      <c r="D110" s="180" t="s">
        <v>139</v>
      </c>
      <c r="E110" s="37"/>
      <c r="F110" s="181" t="s">
        <v>613</v>
      </c>
      <c r="G110" s="37"/>
      <c r="H110" s="37"/>
      <c r="I110" s="182"/>
      <c r="J110" s="37"/>
      <c r="K110" s="37"/>
      <c r="L110" s="38"/>
      <c r="M110" s="183"/>
      <c r="N110" s="184"/>
      <c r="O110" s="71"/>
      <c r="P110" s="71"/>
      <c r="Q110" s="71"/>
      <c r="R110" s="71"/>
      <c r="S110" s="71"/>
      <c r="T110" s="72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8" t="s">
        <v>139</v>
      </c>
      <c r="AU110" s="18" t="s">
        <v>82</v>
      </c>
    </row>
    <row r="111" s="2" customFormat="1" ht="21.75" customHeight="1">
      <c r="A111" s="37"/>
      <c r="B111" s="165"/>
      <c r="C111" s="166" t="s">
        <v>207</v>
      </c>
      <c r="D111" s="166" t="s">
        <v>134</v>
      </c>
      <c r="E111" s="167" t="s">
        <v>614</v>
      </c>
      <c r="F111" s="168" t="s">
        <v>615</v>
      </c>
      <c r="G111" s="169" t="s">
        <v>577</v>
      </c>
      <c r="H111" s="170">
        <v>1</v>
      </c>
      <c r="I111" s="171"/>
      <c r="J111" s="172">
        <f>ROUND(I111*H111,2)</f>
        <v>0</v>
      </c>
      <c r="K111" s="173"/>
      <c r="L111" s="38"/>
      <c r="M111" s="174" t="s">
        <v>3</v>
      </c>
      <c r="N111" s="175" t="s">
        <v>44</v>
      </c>
      <c r="O111" s="71"/>
      <c r="P111" s="176">
        <f>O111*H111</f>
        <v>0</v>
      </c>
      <c r="Q111" s="176">
        <v>0</v>
      </c>
      <c r="R111" s="176">
        <f>Q111*H111</f>
        <v>0</v>
      </c>
      <c r="S111" s="176">
        <v>0</v>
      </c>
      <c r="T111" s="17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78" t="s">
        <v>573</v>
      </c>
      <c r="AT111" s="178" t="s">
        <v>134</v>
      </c>
      <c r="AU111" s="178" t="s">
        <v>82</v>
      </c>
      <c r="AY111" s="18" t="s">
        <v>132</v>
      </c>
      <c r="BE111" s="179">
        <f>IF(N111="základní",J111,0)</f>
        <v>0</v>
      </c>
      <c r="BF111" s="179">
        <f>IF(N111="snížená",J111,0)</f>
        <v>0</v>
      </c>
      <c r="BG111" s="179">
        <f>IF(N111="zákl. přenesená",J111,0)</f>
        <v>0</v>
      </c>
      <c r="BH111" s="179">
        <f>IF(N111="sníž. přenesená",J111,0)</f>
        <v>0</v>
      </c>
      <c r="BI111" s="179">
        <f>IF(N111="nulová",J111,0)</f>
        <v>0</v>
      </c>
      <c r="BJ111" s="18" t="s">
        <v>78</v>
      </c>
      <c r="BK111" s="179">
        <f>ROUND(I111*H111,2)</f>
        <v>0</v>
      </c>
      <c r="BL111" s="18" t="s">
        <v>573</v>
      </c>
      <c r="BM111" s="178" t="s">
        <v>616</v>
      </c>
    </row>
    <row r="112" s="2" customFormat="1">
      <c r="A112" s="37"/>
      <c r="B112" s="38"/>
      <c r="C112" s="37"/>
      <c r="D112" s="180" t="s">
        <v>139</v>
      </c>
      <c r="E112" s="37"/>
      <c r="F112" s="181" t="s">
        <v>617</v>
      </c>
      <c r="G112" s="37"/>
      <c r="H112" s="37"/>
      <c r="I112" s="182"/>
      <c r="J112" s="37"/>
      <c r="K112" s="37"/>
      <c r="L112" s="38"/>
      <c r="M112" s="220"/>
      <c r="N112" s="221"/>
      <c r="O112" s="222"/>
      <c r="P112" s="222"/>
      <c r="Q112" s="222"/>
      <c r="R112" s="222"/>
      <c r="S112" s="222"/>
      <c r="T112" s="223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8" t="s">
        <v>139</v>
      </c>
      <c r="AU112" s="18" t="s">
        <v>82</v>
      </c>
    </row>
    <row r="113" s="2" customFormat="1" ht="6.96" customHeight="1">
      <c r="A113" s="37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38"/>
      <c r="M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</sheetData>
  <autoFilter ref="C86:K11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6" r:id="rId1" display="https://podminky.urs.cz/item/CS_URS_2023_01/032002000"/>
    <hyperlink ref="F105" r:id="rId2" display="https://podminky.urs.cz/item/CS_URS_2023_01/043194000"/>
    <hyperlink ref="F110" r:id="rId3" display="https://podminky.urs.cz/item/CS_URS_2023_01/071103000"/>
    <hyperlink ref="F112" r:id="rId4" display="https://podminky.urs.cz/item/CS_URS_2024_01/07210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618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3" t="str">
        <f>'Rekapitulace stavby'!AN8</f>
        <v>3. 6. 2024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1"/>
      <c r="B9" s="142"/>
      <c r="C9" s="143" t="s">
        <v>54</v>
      </c>
      <c r="D9" s="144" t="s">
        <v>55</v>
      </c>
      <c r="E9" s="144" t="s">
        <v>119</v>
      </c>
      <c r="F9" s="145" t="s">
        <v>619</v>
      </c>
      <c r="G9" s="141"/>
      <c r="H9" s="142"/>
    </row>
    <row r="10" s="2" customFormat="1" ht="26.4" customHeight="1">
      <c r="A10" s="37"/>
      <c r="B10" s="38"/>
      <c r="C10" s="224" t="s">
        <v>620</v>
      </c>
      <c r="D10" s="224" t="s">
        <v>79</v>
      </c>
      <c r="E10" s="37"/>
      <c r="F10" s="37"/>
      <c r="G10" s="37"/>
      <c r="H10" s="38"/>
    </row>
    <row r="11" s="2" customFormat="1" ht="16.8" customHeight="1">
      <c r="A11" s="37"/>
      <c r="B11" s="38"/>
      <c r="C11" s="225" t="s">
        <v>85</v>
      </c>
      <c r="D11" s="226" t="s">
        <v>86</v>
      </c>
      <c r="E11" s="227" t="s">
        <v>87</v>
      </c>
      <c r="F11" s="228">
        <v>769.39999999999998</v>
      </c>
      <c r="G11" s="37"/>
      <c r="H11" s="38"/>
    </row>
    <row r="12" s="2" customFormat="1" ht="16.8" customHeight="1">
      <c r="A12" s="37"/>
      <c r="B12" s="38"/>
      <c r="C12" s="229" t="s">
        <v>85</v>
      </c>
      <c r="D12" s="229" t="s">
        <v>281</v>
      </c>
      <c r="E12" s="18" t="s">
        <v>3</v>
      </c>
      <c r="F12" s="230">
        <v>769.39999999999998</v>
      </c>
      <c r="G12" s="37"/>
      <c r="H12" s="38"/>
    </row>
    <row r="13" s="2" customFormat="1" ht="16.8" customHeight="1">
      <c r="A13" s="37"/>
      <c r="B13" s="38"/>
      <c r="C13" s="231" t="s">
        <v>621</v>
      </c>
      <c r="D13" s="37"/>
      <c r="E13" s="37"/>
      <c r="F13" s="37"/>
      <c r="G13" s="37"/>
      <c r="H13" s="38"/>
    </row>
    <row r="14" s="2" customFormat="1">
      <c r="A14" s="37"/>
      <c r="B14" s="38"/>
      <c r="C14" s="229" t="s">
        <v>283</v>
      </c>
      <c r="D14" s="229" t="s">
        <v>622</v>
      </c>
      <c r="E14" s="18" t="s">
        <v>87</v>
      </c>
      <c r="F14" s="230">
        <v>769.39999999999998</v>
      </c>
      <c r="G14" s="37"/>
      <c r="H14" s="38"/>
    </row>
    <row r="15" s="2" customFormat="1" ht="16.8" customHeight="1">
      <c r="A15" s="37"/>
      <c r="B15" s="38"/>
      <c r="C15" s="229" t="s">
        <v>143</v>
      </c>
      <c r="D15" s="229" t="s">
        <v>623</v>
      </c>
      <c r="E15" s="18" t="s">
        <v>87</v>
      </c>
      <c r="F15" s="230">
        <v>674.55999999999995</v>
      </c>
      <c r="G15" s="37"/>
      <c r="H15" s="38"/>
    </row>
    <row r="16" s="2" customFormat="1" ht="16.8" customHeight="1">
      <c r="A16" s="37"/>
      <c r="B16" s="38"/>
      <c r="C16" s="229" t="s">
        <v>149</v>
      </c>
      <c r="D16" s="229" t="s">
        <v>624</v>
      </c>
      <c r="E16" s="18" t="s">
        <v>87</v>
      </c>
      <c r="F16" s="230">
        <v>269.29000000000002</v>
      </c>
      <c r="G16" s="37"/>
      <c r="H16" s="38"/>
    </row>
    <row r="17" s="2" customFormat="1" ht="16.8" customHeight="1">
      <c r="A17" s="37"/>
      <c r="B17" s="38"/>
      <c r="C17" s="229" t="s">
        <v>154</v>
      </c>
      <c r="D17" s="229" t="s">
        <v>625</v>
      </c>
      <c r="E17" s="18" t="s">
        <v>87</v>
      </c>
      <c r="F17" s="230">
        <v>750.04999999999995</v>
      </c>
      <c r="G17" s="37"/>
      <c r="H17" s="38"/>
    </row>
    <row r="18" s="2" customFormat="1">
      <c r="A18" s="37"/>
      <c r="B18" s="38"/>
      <c r="C18" s="229" t="s">
        <v>173</v>
      </c>
      <c r="D18" s="229" t="s">
        <v>626</v>
      </c>
      <c r="E18" s="18" t="s">
        <v>175</v>
      </c>
      <c r="F18" s="230">
        <v>63.609000000000002</v>
      </c>
      <c r="G18" s="37"/>
      <c r="H18" s="38"/>
    </row>
    <row r="19" s="2" customFormat="1" ht="16.8" customHeight="1">
      <c r="A19" s="37"/>
      <c r="B19" s="38"/>
      <c r="C19" s="229" t="s">
        <v>250</v>
      </c>
      <c r="D19" s="229" t="s">
        <v>627</v>
      </c>
      <c r="E19" s="18" t="s">
        <v>87</v>
      </c>
      <c r="F19" s="230">
        <v>846.34000000000003</v>
      </c>
      <c r="G19" s="37"/>
      <c r="H19" s="38"/>
    </row>
    <row r="20" s="2" customFormat="1">
      <c r="A20" s="37"/>
      <c r="B20" s="38"/>
      <c r="C20" s="229" t="s">
        <v>261</v>
      </c>
      <c r="D20" s="229" t="s">
        <v>628</v>
      </c>
      <c r="E20" s="18" t="s">
        <v>87</v>
      </c>
      <c r="F20" s="230">
        <v>469.5</v>
      </c>
      <c r="G20" s="37"/>
      <c r="H20" s="38"/>
    </row>
    <row r="21" s="2" customFormat="1" ht="16.8" customHeight="1">
      <c r="A21" s="37"/>
      <c r="B21" s="38"/>
      <c r="C21" s="229" t="s">
        <v>267</v>
      </c>
      <c r="D21" s="229" t="s">
        <v>629</v>
      </c>
      <c r="E21" s="18" t="s">
        <v>87</v>
      </c>
      <c r="F21" s="230">
        <v>769.39999999999998</v>
      </c>
      <c r="G21" s="37"/>
      <c r="H21" s="38"/>
    </row>
    <row r="22" s="2" customFormat="1" ht="16.8" customHeight="1">
      <c r="A22" s="37"/>
      <c r="B22" s="38"/>
      <c r="C22" s="229" t="s">
        <v>272</v>
      </c>
      <c r="D22" s="229" t="s">
        <v>630</v>
      </c>
      <c r="E22" s="18" t="s">
        <v>87</v>
      </c>
      <c r="F22" s="230">
        <v>769.39999999999998</v>
      </c>
      <c r="G22" s="37"/>
      <c r="H22" s="38"/>
    </row>
    <row r="23" s="2" customFormat="1" ht="16.8" customHeight="1">
      <c r="A23" s="37"/>
      <c r="B23" s="38"/>
      <c r="C23" s="225" t="s">
        <v>89</v>
      </c>
      <c r="D23" s="226" t="s">
        <v>90</v>
      </c>
      <c r="E23" s="227" t="s">
        <v>87</v>
      </c>
      <c r="F23" s="228">
        <v>173</v>
      </c>
      <c r="G23" s="37"/>
      <c r="H23" s="38"/>
    </row>
    <row r="24" s="2" customFormat="1" ht="16.8" customHeight="1">
      <c r="A24" s="37"/>
      <c r="B24" s="38"/>
      <c r="C24" s="229" t="s">
        <v>3</v>
      </c>
      <c r="D24" s="229" t="s">
        <v>298</v>
      </c>
      <c r="E24" s="18" t="s">
        <v>3</v>
      </c>
      <c r="F24" s="230">
        <v>153.09999999999999</v>
      </c>
      <c r="G24" s="37"/>
      <c r="H24" s="38"/>
    </row>
    <row r="25" s="2" customFormat="1" ht="16.8" customHeight="1">
      <c r="A25" s="37"/>
      <c r="B25" s="38"/>
      <c r="C25" s="229" t="s">
        <v>3</v>
      </c>
      <c r="D25" s="229" t="s">
        <v>299</v>
      </c>
      <c r="E25" s="18" t="s">
        <v>3</v>
      </c>
      <c r="F25" s="230">
        <v>19.899999999999999</v>
      </c>
      <c r="G25" s="37"/>
      <c r="H25" s="38"/>
    </row>
    <row r="26" s="2" customFormat="1" ht="16.8" customHeight="1">
      <c r="A26" s="37"/>
      <c r="B26" s="38"/>
      <c r="C26" s="229" t="s">
        <v>89</v>
      </c>
      <c r="D26" s="229" t="s">
        <v>219</v>
      </c>
      <c r="E26" s="18" t="s">
        <v>3</v>
      </c>
      <c r="F26" s="230">
        <v>173</v>
      </c>
      <c r="G26" s="37"/>
      <c r="H26" s="38"/>
    </row>
    <row r="27" s="2" customFormat="1" ht="16.8" customHeight="1">
      <c r="A27" s="37"/>
      <c r="B27" s="38"/>
      <c r="C27" s="231" t="s">
        <v>621</v>
      </c>
      <c r="D27" s="37"/>
      <c r="E27" s="37"/>
      <c r="F27" s="37"/>
      <c r="G27" s="37"/>
      <c r="H27" s="38"/>
    </row>
    <row r="28" s="2" customFormat="1" ht="16.8" customHeight="1">
      <c r="A28" s="37"/>
      <c r="B28" s="38"/>
      <c r="C28" s="229" t="s">
        <v>294</v>
      </c>
      <c r="D28" s="229" t="s">
        <v>631</v>
      </c>
      <c r="E28" s="18" t="s">
        <v>87</v>
      </c>
      <c r="F28" s="230">
        <v>173</v>
      </c>
      <c r="G28" s="37"/>
      <c r="H28" s="38"/>
    </row>
    <row r="29" s="2" customFormat="1" ht="16.8" customHeight="1">
      <c r="A29" s="37"/>
      <c r="B29" s="38"/>
      <c r="C29" s="229" t="s">
        <v>154</v>
      </c>
      <c r="D29" s="229" t="s">
        <v>625</v>
      </c>
      <c r="E29" s="18" t="s">
        <v>87</v>
      </c>
      <c r="F29" s="230">
        <v>750.04999999999995</v>
      </c>
      <c r="G29" s="37"/>
      <c r="H29" s="38"/>
    </row>
    <row r="30" s="2" customFormat="1">
      <c r="A30" s="37"/>
      <c r="B30" s="38"/>
      <c r="C30" s="229" t="s">
        <v>261</v>
      </c>
      <c r="D30" s="229" t="s">
        <v>628</v>
      </c>
      <c r="E30" s="18" t="s">
        <v>87</v>
      </c>
      <c r="F30" s="230">
        <v>469.5</v>
      </c>
      <c r="G30" s="37"/>
      <c r="H30" s="38"/>
    </row>
    <row r="31" s="2" customFormat="1" ht="16.8" customHeight="1">
      <c r="A31" s="37"/>
      <c r="B31" s="38"/>
      <c r="C31" s="229" t="s">
        <v>301</v>
      </c>
      <c r="D31" s="229" t="s">
        <v>302</v>
      </c>
      <c r="E31" s="18" t="s">
        <v>87</v>
      </c>
      <c r="F31" s="230">
        <v>173.15899999999999</v>
      </c>
      <c r="G31" s="37"/>
      <c r="H31" s="38"/>
    </row>
    <row r="32" s="2" customFormat="1" ht="16.8" customHeight="1">
      <c r="A32" s="37"/>
      <c r="B32" s="38"/>
      <c r="C32" s="225" t="s">
        <v>96</v>
      </c>
      <c r="D32" s="226" t="s">
        <v>97</v>
      </c>
      <c r="E32" s="227" t="s">
        <v>87</v>
      </c>
      <c r="F32" s="228">
        <v>31</v>
      </c>
      <c r="G32" s="37"/>
      <c r="H32" s="38"/>
    </row>
    <row r="33" s="2" customFormat="1" ht="16.8" customHeight="1">
      <c r="A33" s="37"/>
      <c r="B33" s="38"/>
      <c r="C33" s="229" t="s">
        <v>96</v>
      </c>
      <c r="D33" s="229" t="s">
        <v>316</v>
      </c>
      <c r="E33" s="18" t="s">
        <v>3</v>
      </c>
      <c r="F33" s="230">
        <v>31</v>
      </c>
      <c r="G33" s="37"/>
      <c r="H33" s="38"/>
    </row>
    <row r="34" s="2" customFormat="1" ht="16.8" customHeight="1">
      <c r="A34" s="37"/>
      <c r="B34" s="38"/>
      <c r="C34" s="231" t="s">
        <v>621</v>
      </c>
      <c r="D34" s="37"/>
      <c r="E34" s="37"/>
      <c r="F34" s="37"/>
      <c r="G34" s="37"/>
      <c r="H34" s="38"/>
    </row>
    <row r="35" s="2" customFormat="1" ht="16.8" customHeight="1">
      <c r="A35" s="37"/>
      <c r="B35" s="38"/>
      <c r="C35" s="229" t="s">
        <v>312</v>
      </c>
      <c r="D35" s="229" t="s">
        <v>632</v>
      </c>
      <c r="E35" s="18" t="s">
        <v>87</v>
      </c>
      <c r="F35" s="230">
        <v>31</v>
      </c>
      <c r="G35" s="37"/>
      <c r="H35" s="38"/>
    </row>
    <row r="36" s="2" customFormat="1" ht="16.8" customHeight="1">
      <c r="A36" s="37"/>
      <c r="B36" s="38"/>
      <c r="C36" s="229" t="s">
        <v>255</v>
      </c>
      <c r="D36" s="229" t="s">
        <v>633</v>
      </c>
      <c r="E36" s="18" t="s">
        <v>87</v>
      </c>
      <c r="F36" s="230">
        <v>128.50999999999999</v>
      </c>
      <c r="G36" s="37"/>
      <c r="H36" s="38"/>
    </row>
    <row r="37" s="2" customFormat="1" ht="16.8" customHeight="1">
      <c r="A37" s="37"/>
      <c r="B37" s="38"/>
      <c r="C37" s="229" t="s">
        <v>318</v>
      </c>
      <c r="D37" s="229" t="s">
        <v>634</v>
      </c>
      <c r="E37" s="18" t="s">
        <v>87</v>
      </c>
      <c r="F37" s="230">
        <v>31.465</v>
      </c>
      <c r="G37" s="37"/>
      <c r="H37" s="38"/>
    </row>
    <row r="38" s="2" customFormat="1" ht="16.8" customHeight="1">
      <c r="A38" s="37"/>
      <c r="B38" s="38"/>
      <c r="C38" s="225" t="s">
        <v>99</v>
      </c>
      <c r="D38" s="226" t="s">
        <v>100</v>
      </c>
      <c r="E38" s="227" t="s">
        <v>101</v>
      </c>
      <c r="F38" s="228">
        <v>7.5</v>
      </c>
      <c r="G38" s="37"/>
      <c r="H38" s="38"/>
    </row>
    <row r="39" s="2" customFormat="1" ht="16.8" customHeight="1">
      <c r="A39" s="37"/>
      <c r="B39" s="38"/>
      <c r="C39" s="229" t="s">
        <v>99</v>
      </c>
      <c r="D39" s="229" t="s">
        <v>359</v>
      </c>
      <c r="E39" s="18" t="s">
        <v>3</v>
      </c>
      <c r="F39" s="230">
        <v>7.5</v>
      </c>
      <c r="G39" s="37"/>
      <c r="H39" s="38"/>
    </row>
    <row r="40" s="2" customFormat="1" ht="16.8" customHeight="1">
      <c r="A40" s="37"/>
      <c r="B40" s="38"/>
      <c r="C40" s="231" t="s">
        <v>621</v>
      </c>
      <c r="D40" s="37"/>
      <c r="E40" s="37"/>
      <c r="F40" s="37"/>
      <c r="G40" s="37"/>
      <c r="H40" s="38"/>
    </row>
    <row r="41" s="2" customFormat="1" ht="16.8" customHeight="1">
      <c r="A41" s="37"/>
      <c r="B41" s="38"/>
      <c r="C41" s="229" t="s">
        <v>355</v>
      </c>
      <c r="D41" s="229" t="s">
        <v>635</v>
      </c>
      <c r="E41" s="18" t="s">
        <v>101</v>
      </c>
      <c r="F41" s="230">
        <v>7.5</v>
      </c>
      <c r="G41" s="37"/>
      <c r="H41" s="38"/>
    </row>
    <row r="42" s="2" customFormat="1" ht="16.8" customHeight="1">
      <c r="A42" s="37"/>
      <c r="B42" s="38"/>
      <c r="C42" s="229" t="s">
        <v>214</v>
      </c>
      <c r="D42" s="229" t="s">
        <v>636</v>
      </c>
      <c r="E42" s="18" t="s">
        <v>175</v>
      </c>
      <c r="F42" s="230">
        <v>2.7000000000000002</v>
      </c>
      <c r="G42" s="37"/>
      <c r="H42" s="38"/>
    </row>
    <row r="43" s="2" customFormat="1" ht="16.8" customHeight="1">
      <c r="A43" s="37"/>
      <c r="B43" s="38"/>
      <c r="C43" s="229" t="s">
        <v>243</v>
      </c>
      <c r="D43" s="229" t="s">
        <v>637</v>
      </c>
      <c r="E43" s="18" t="s">
        <v>175</v>
      </c>
      <c r="F43" s="230">
        <v>0.59999999999999998</v>
      </c>
      <c r="G43" s="37"/>
      <c r="H43" s="38"/>
    </row>
    <row r="44" s="2" customFormat="1" ht="16.8" customHeight="1">
      <c r="A44" s="37"/>
      <c r="B44" s="38"/>
      <c r="C44" s="229" t="s">
        <v>361</v>
      </c>
      <c r="D44" s="229" t="s">
        <v>362</v>
      </c>
      <c r="E44" s="18" t="s">
        <v>101</v>
      </c>
      <c r="F44" s="230">
        <v>7.5750000000000002</v>
      </c>
      <c r="G44" s="37"/>
      <c r="H44" s="38"/>
    </row>
    <row r="45" s="2" customFormat="1" ht="16.8" customHeight="1">
      <c r="A45" s="37"/>
      <c r="B45" s="38"/>
      <c r="C45" s="225" t="s">
        <v>93</v>
      </c>
      <c r="D45" s="226" t="s">
        <v>94</v>
      </c>
      <c r="E45" s="227" t="s">
        <v>87</v>
      </c>
      <c r="F45" s="228">
        <v>278.60000000000002</v>
      </c>
      <c r="G45" s="37"/>
      <c r="H45" s="38"/>
    </row>
    <row r="46" s="2" customFormat="1" ht="16.8" customHeight="1">
      <c r="A46" s="37"/>
      <c r="B46" s="38"/>
      <c r="C46" s="229" t="s">
        <v>3</v>
      </c>
      <c r="D46" s="229" t="s">
        <v>327</v>
      </c>
      <c r="E46" s="18" t="s">
        <v>3</v>
      </c>
      <c r="F46" s="230">
        <v>142.30000000000001</v>
      </c>
      <c r="G46" s="37"/>
      <c r="H46" s="38"/>
    </row>
    <row r="47" s="2" customFormat="1" ht="16.8" customHeight="1">
      <c r="A47" s="37"/>
      <c r="B47" s="38"/>
      <c r="C47" s="229" t="s">
        <v>3</v>
      </c>
      <c r="D47" s="229" t="s">
        <v>328</v>
      </c>
      <c r="E47" s="18" t="s">
        <v>3</v>
      </c>
      <c r="F47" s="230">
        <v>118.3</v>
      </c>
      <c r="G47" s="37"/>
      <c r="H47" s="38"/>
    </row>
    <row r="48" s="2" customFormat="1" ht="16.8" customHeight="1">
      <c r="A48" s="37"/>
      <c r="B48" s="38"/>
      <c r="C48" s="229" t="s">
        <v>3</v>
      </c>
      <c r="D48" s="229" t="s">
        <v>329</v>
      </c>
      <c r="E48" s="18" t="s">
        <v>3</v>
      </c>
      <c r="F48" s="230">
        <v>18</v>
      </c>
      <c r="G48" s="37"/>
      <c r="H48" s="38"/>
    </row>
    <row r="49" s="2" customFormat="1" ht="16.8" customHeight="1">
      <c r="A49" s="37"/>
      <c r="B49" s="38"/>
      <c r="C49" s="229" t="s">
        <v>93</v>
      </c>
      <c r="D49" s="229" t="s">
        <v>219</v>
      </c>
      <c r="E49" s="18" t="s">
        <v>3</v>
      </c>
      <c r="F49" s="230">
        <v>278.60000000000002</v>
      </c>
      <c r="G49" s="37"/>
      <c r="H49" s="38"/>
    </row>
    <row r="50" s="2" customFormat="1" ht="16.8" customHeight="1">
      <c r="A50" s="37"/>
      <c r="B50" s="38"/>
      <c r="C50" s="231" t="s">
        <v>621</v>
      </c>
      <c r="D50" s="37"/>
      <c r="E50" s="37"/>
      <c r="F50" s="37"/>
      <c r="G50" s="37"/>
      <c r="H50" s="38"/>
    </row>
    <row r="51" s="2" customFormat="1">
      <c r="A51" s="37"/>
      <c r="B51" s="38"/>
      <c r="C51" s="229" t="s">
        <v>323</v>
      </c>
      <c r="D51" s="229" t="s">
        <v>638</v>
      </c>
      <c r="E51" s="18" t="s">
        <v>87</v>
      </c>
      <c r="F51" s="230">
        <v>278.60000000000002</v>
      </c>
      <c r="G51" s="37"/>
      <c r="H51" s="38"/>
    </row>
    <row r="52" s="2" customFormat="1" ht="16.8" customHeight="1">
      <c r="A52" s="37"/>
      <c r="B52" s="38"/>
      <c r="C52" s="229" t="s">
        <v>143</v>
      </c>
      <c r="D52" s="229" t="s">
        <v>623</v>
      </c>
      <c r="E52" s="18" t="s">
        <v>87</v>
      </c>
      <c r="F52" s="230">
        <v>674.55999999999995</v>
      </c>
      <c r="G52" s="37"/>
      <c r="H52" s="38"/>
    </row>
    <row r="53" s="2" customFormat="1">
      <c r="A53" s="37"/>
      <c r="B53" s="38"/>
      <c r="C53" s="229" t="s">
        <v>173</v>
      </c>
      <c r="D53" s="229" t="s">
        <v>626</v>
      </c>
      <c r="E53" s="18" t="s">
        <v>175</v>
      </c>
      <c r="F53" s="230">
        <v>63.609000000000002</v>
      </c>
      <c r="G53" s="37"/>
      <c r="H53" s="38"/>
    </row>
    <row r="54" s="2" customFormat="1" ht="16.8" customHeight="1">
      <c r="A54" s="37"/>
      <c r="B54" s="38"/>
      <c r="C54" s="229" t="s">
        <v>255</v>
      </c>
      <c r="D54" s="229" t="s">
        <v>633</v>
      </c>
      <c r="E54" s="18" t="s">
        <v>87</v>
      </c>
      <c r="F54" s="230">
        <v>128.50999999999999</v>
      </c>
      <c r="G54" s="37"/>
      <c r="H54" s="38"/>
    </row>
    <row r="55" s="2" customFormat="1">
      <c r="A55" s="37"/>
      <c r="B55" s="38"/>
      <c r="C55" s="229" t="s">
        <v>261</v>
      </c>
      <c r="D55" s="229" t="s">
        <v>628</v>
      </c>
      <c r="E55" s="18" t="s">
        <v>87</v>
      </c>
      <c r="F55" s="230">
        <v>469.5</v>
      </c>
      <c r="G55" s="37"/>
      <c r="H55" s="38"/>
    </row>
    <row r="56" s="2" customFormat="1" ht="16.8" customHeight="1">
      <c r="A56" s="37"/>
      <c r="B56" s="38"/>
      <c r="C56" s="229" t="s">
        <v>331</v>
      </c>
      <c r="D56" s="229" t="s">
        <v>332</v>
      </c>
      <c r="E56" s="18" t="s">
        <v>87</v>
      </c>
      <c r="F56" s="230">
        <v>253.547</v>
      </c>
      <c r="G56" s="37"/>
      <c r="H56" s="38"/>
    </row>
    <row r="57" s="2" customFormat="1" ht="7.44" customHeight="1">
      <c r="A57" s="37"/>
      <c r="B57" s="54"/>
      <c r="C57" s="55"/>
      <c r="D57" s="55"/>
      <c r="E57" s="55"/>
      <c r="F57" s="55"/>
      <c r="G57" s="55"/>
      <c r="H57" s="38"/>
    </row>
    <row r="58" s="2" customFormat="1">
      <c r="A58" s="37"/>
      <c r="B58" s="37"/>
      <c r="C58" s="37"/>
      <c r="D58" s="37"/>
      <c r="E58" s="37"/>
      <c r="F58" s="37"/>
      <c r="G58" s="37"/>
      <c r="H58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LAPTOP-1HLKIQ53\Dudik</dc:creator>
  <cp:lastModifiedBy>LAPTOP-1HLKIQ53\Dudik</cp:lastModifiedBy>
  <dcterms:created xsi:type="dcterms:W3CDTF">2024-06-05T10:12:05Z</dcterms:created>
  <dcterms:modified xsi:type="dcterms:W3CDTF">2024-06-05T10:12:08Z</dcterms:modified>
</cp:coreProperties>
</file>